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MU4\common$\OI\VZ_ZZVZ, VZMR\VZ_2023\VZMR II. a III.kategorie\B2304 Výměna oken a sanace ostění ZŠ Ruská v Litvínově\"/>
    </mc:Choice>
  </mc:AlternateContent>
  <xr:revisionPtr revIDLastSave="0" documentId="8_{4D3D54A3-A277-40BC-BA4E-4E544804CC9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kapitulace zakázky" sheetId="1" r:id="rId1"/>
    <sheet name="01 - Budova B - východní ..." sheetId="2" r:id="rId2"/>
    <sheet name="02 - Tělocvična - severní..." sheetId="3" r:id="rId3"/>
    <sheet name="Pokyny pro vyplnění" sheetId="4" r:id="rId4"/>
  </sheets>
  <definedNames>
    <definedName name="_xlnm._FilterDatabase" localSheetId="1" hidden="1">'01 - Budova B - východní ...'!$C$90:$K$191</definedName>
    <definedName name="_xlnm._FilterDatabase" localSheetId="2" hidden="1">'02 - Tělocvična - severní...'!$C$93:$K$238</definedName>
    <definedName name="_xlnm.Print_Titles" localSheetId="1">'01 - Budova B - východní ...'!$90:$90</definedName>
    <definedName name="_xlnm.Print_Titles" localSheetId="2">'02 - Tělocvična - severní...'!$93:$93</definedName>
    <definedName name="_xlnm.Print_Titles" localSheetId="0">'Rekapitulace zakázky'!$52:$52</definedName>
    <definedName name="_xlnm.Print_Area" localSheetId="1">'01 - Budova B - východní ...'!$C$4:$J$39,'01 - Budova B - východní ...'!$C$45:$J$72,'01 - Budova B - východní ...'!$C$78:$K$191</definedName>
    <definedName name="_xlnm.Print_Area" localSheetId="2">'02 - Tělocvična - severní...'!$C$4:$J$39,'02 - Tělocvična - severní...'!$C$45:$J$75,'02 - Tělocvična - severní...'!$C$81:$K$238</definedName>
    <definedName name="_xlnm.Print_Area" localSheetId="0">'Rekapitulace zakázky'!$D$4:$AO$36,'Rekapitulace zakázky'!$C$42:$AQ$57</definedName>
  </definedNames>
  <calcPr calcId="191029"/>
</workbook>
</file>

<file path=xl/calcChain.xml><?xml version="1.0" encoding="utf-8"?>
<calcChain xmlns="http://schemas.openxmlformats.org/spreadsheetml/2006/main">
  <c r="J221" i="3" l="1"/>
  <c r="J95" i="3"/>
  <c r="J37" i="3"/>
  <c r="J36" i="3"/>
  <c r="AY56" i="1"/>
  <c r="J35" i="3"/>
  <c r="AX56" i="1"/>
  <c r="BI237" i="3"/>
  <c r="BH237" i="3"/>
  <c r="BG237" i="3"/>
  <c r="BF237" i="3"/>
  <c r="T237" i="3"/>
  <c r="T236" i="3"/>
  <c r="R237" i="3"/>
  <c r="R236" i="3"/>
  <c r="P237" i="3"/>
  <c r="P236" i="3"/>
  <c r="BI233" i="3"/>
  <c r="BH233" i="3"/>
  <c r="BG233" i="3"/>
  <c r="BF233" i="3"/>
  <c r="T233" i="3"/>
  <c r="T232" i="3"/>
  <c r="R233" i="3"/>
  <c r="R232" i="3"/>
  <c r="P233" i="3"/>
  <c r="P232" i="3"/>
  <c r="BI230" i="3"/>
  <c r="BH230" i="3"/>
  <c r="BG230" i="3"/>
  <c r="BF230" i="3"/>
  <c r="T230" i="3"/>
  <c r="T229" i="3"/>
  <c r="R230" i="3"/>
  <c r="R229" i="3"/>
  <c r="P230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J70" i="3"/>
  <c r="BI218" i="3"/>
  <c r="BH218" i="3"/>
  <c r="BG218" i="3"/>
  <c r="BF218" i="3"/>
  <c r="T218" i="3"/>
  <c r="R218" i="3"/>
  <c r="P218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T173" i="3"/>
  <c r="R174" i="3"/>
  <c r="R173" i="3"/>
  <c r="P174" i="3"/>
  <c r="P173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7" i="3"/>
  <c r="BH97" i="3"/>
  <c r="BG97" i="3"/>
  <c r="BF97" i="3"/>
  <c r="T97" i="3"/>
  <c r="R97" i="3"/>
  <c r="P97" i="3"/>
  <c r="J60" i="3"/>
  <c r="J91" i="3"/>
  <c r="F90" i="3"/>
  <c r="F88" i="3"/>
  <c r="E86" i="3"/>
  <c r="J55" i="3"/>
  <c r="F54" i="3"/>
  <c r="F52" i="3"/>
  <c r="E50" i="3"/>
  <c r="J21" i="3"/>
  <c r="E21" i="3"/>
  <c r="J54" i="3" s="1"/>
  <c r="J20" i="3"/>
  <c r="J18" i="3"/>
  <c r="E18" i="3"/>
  <c r="F91" i="3" s="1"/>
  <c r="J17" i="3"/>
  <c r="J12" i="3"/>
  <c r="J88" i="3"/>
  <c r="E7" i="3"/>
  <c r="E84" i="3" s="1"/>
  <c r="J174" i="2"/>
  <c r="J155" i="2"/>
  <c r="J64" i="2" s="1"/>
  <c r="J92" i="2"/>
  <c r="J37" i="2"/>
  <c r="J36" i="2"/>
  <c r="AY55" i="1"/>
  <c r="J35" i="2"/>
  <c r="AX55" i="1" s="1"/>
  <c r="BI190" i="2"/>
  <c r="BH190" i="2"/>
  <c r="BG190" i="2"/>
  <c r="BF190" i="2"/>
  <c r="T190" i="2"/>
  <c r="T189" i="2"/>
  <c r="R190" i="2"/>
  <c r="R189" i="2" s="1"/>
  <c r="P190" i="2"/>
  <c r="P189" i="2"/>
  <c r="BI186" i="2"/>
  <c r="BH186" i="2"/>
  <c r="BG186" i="2"/>
  <c r="BF186" i="2"/>
  <c r="T186" i="2"/>
  <c r="T185" i="2" s="1"/>
  <c r="R186" i="2"/>
  <c r="R185" i="2"/>
  <c r="P186" i="2"/>
  <c r="P185" i="2" s="1"/>
  <c r="BI183" i="2"/>
  <c r="BH183" i="2"/>
  <c r="BG183" i="2"/>
  <c r="BF183" i="2"/>
  <c r="T183" i="2"/>
  <c r="T182" i="2"/>
  <c r="R183" i="2"/>
  <c r="R182" i="2" s="1"/>
  <c r="P183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J67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T152" i="2"/>
  <c r="R153" i="2"/>
  <c r="R152" i="2" s="1"/>
  <c r="P153" i="2"/>
  <c r="P152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J60" i="2"/>
  <c r="J88" i="2"/>
  <c r="F87" i="2"/>
  <c r="F85" i="2"/>
  <c r="E83" i="2"/>
  <c r="J55" i="2"/>
  <c r="F54" i="2"/>
  <c r="F52" i="2"/>
  <c r="E50" i="2"/>
  <c r="J21" i="2"/>
  <c r="E21" i="2"/>
  <c r="J54" i="2"/>
  <c r="J20" i="2"/>
  <c r="J18" i="2"/>
  <c r="E18" i="2"/>
  <c r="F55" i="2"/>
  <c r="J17" i="2"/>
  <c r="J12" i="2"/>
  <c r="J52" i="2"/>
  <c r="E7" i="2"/>
  <c r="E81" i="2" s="1"/>
  <c r="L50" i="1"/>
  <c r="AM50" i="1"/>
  <c r="AM49" i="1"/>
  <c r="L49" i="1"/>
  <c r="AM47" i="1"/>
  <c r="L47" i="1"/>
  <c r="L45" i="1"/>
  <c r="L44" i="1"/>
  <c r="J153" i="2"/>
  <c r="BK167" i="2"/>
  <c r="BK117" i="2"/>
  <c r="J167" i="2"/>
  <c r="J171" i="2"/>
  <c r="BK190" i="2"/>
  <c r="AS54" i="1"/>
  <c r="J105" i="3"/>
  <c r="BK171" i="3"/>
  <c r="J230" i="3"/>
  <c r="J144" i="3"/>
  <c r="J188" i="3"/>
  <c r="BK226" i="3"/>
  <c r="BK105" i="3"/>
  <c r="J124" i="3"/>
  <c r="BK179" i="2"/>
  <c r="BK111" i="2"/>
  <c r="J105" i="2"/>
  <c r="J162" i="2"/>
  <c r="BK164" i="2"/>
  <c r="BK102" i="2"/>
  <c r="J102" i="2"/>
  <c r="J226" i="3"/>
  <c r="J171" i="3"/>
  <c r="J117" i="3"/>
  <c r="J196" i="3"/>
  <c r="BK117" i="3"/>
  <c r="BK201" i="3"/>
  <c r="J208" i="3"/>
  <c r="BK213" i="3"/>
  <c r="BK167" i="3"/>
  <c r="J183" i="2"/>
  <c r="BK162" i="2"/>
  <c r="J190" i="2"/>
  <c r="J98" i="2"/>
  <c r="J132" i="2"/>
  <c r="J114" i="2"/>
  <c r="J117" i="2"/>
  <c r="J201" i="3"/>
  <c r="J120" i="3"/>
  <c r="BK188" i="3"/>
  <c r="BK142" i="3"/>
  <c r="J207" i="3"/>
  <c r="BK124" i="3"/>
  <c r="J197" i="3"/>
  <c r="BK126" i="3"/>
  <c r="BK152" i="3"/>
  <c r="J148" i="3"/>
  <c r="J140" i="3"/>
  <c r="BK136" i="3"/>
  <c r="J132" i="3"/>
  <c r="BK111" i="3"/>
  <c r="BK191" i="3"/>
  <c r="J176" i="2"/>
  <c r="J157" i="2"/>
  <c r="BK146" i="2"/>
  <c r="BK183" i="2"/>
  <c r="BK171" i="2"/>
  <c r="BK153" i="2"/>
  <c r="BK165" i="2"/>
  <c r="BK233" i="3"/>
  <c r="J202" i="3"/>
  <c r="BK144" i="3"/>
  <c r="J210" i="3"/>
  <c r="BK150" i="3"/>
  <c r="BK208" i="3"/>
  <c r="J152" i="3"/>
  <c r="J111" i="3"/>
  <c r="BK186" i="3"/>
  <c r="BK114" i="3"/>
  <c r="J174" i="3"/>
  <c r="J114" i="3"/>
  <c r="BK126" i="2"/>
  <c r="J142" i="2"/>
  <c r="BK120" i="2"/>
  <c r="BK144" i="2"/>
  <c r="J179" i="2"/>
  <c r="J186" i="2"/>
  <c r="BK186" i="2"/>
  <c r="BK218" i="3"/>
  <c r="J163" i="3"/>
  <c r="J223" i="3"/>
  <c r="J178" i="3"/>
  <c r="J126" i="3"/>
  <c r="BK202" i="3"/>
  <c r="BK120" i="3"/>
  <c r="BK179" i="3"/>
  <c r="BK197" i="3"/>
  <c r="J144" i="2"/>
  <c r="J124" i="2"/>
  <c r="BK124" i="2"/>
  <c r="J120" i="2"/>
  <c r="BK138" i="2"/>
  <c r="J146" i="2"/>
  <c r="J126" i="2"/>
  <c r="BK142" i="2"/>
  <c r="BK210" i="3"/>
  <c r="BK158" i="3"/>
  <c r="BK207" i="3"/>
  <c r="J165" i="3"/>
  <c r="J237" i="3"/>
  <c r="BK189" i="3"/>
  <c r="J218" i="3"/>
  <c r="J167" i="3"/>
  <c r="J181" i="3"/>
  <c r="BK97" i="3"/>
  <c r="J94" i="2"/>
  <c r="BK176" i="2"/>
  <c r="J138" i="2"/>
  <c r="J111" i="2"/>
  <c r="BK105" i="2"/>
  <c r="BK94" i="2"/>
  <c r="BK98" i="2"/>
  <c r="BK230" i="3"/>
  <c r="J189" i="3"/>
  <c r="J136" i="3"/>
  <c r="J206" i="3"/>
  <c r="BK163" i="3"/>
  <c r="J233" i="3"/>
  <c r="BK148" i="3"/>
  <c r="BK206" i="3"/>
  <c r="J179" i="3"/>
  <c r="J102" i="3"/>
  <c r="J97" i="3"/>
  <c r="BK114" i="2"/>
  <c r="J165" i="2"/>
  <c r="BK157" i="2"/>
  <c r="BK132" i="2"/>
  <c r="BK150" i="2"/>
  <c r="J150" i="2"/>
  <c r="J164" i="2"/>
  <c r="J213" i="3"/>
  <c r="BK140" i="3"/>
  <c r="J191" i="3"/>
  <c r="J158" i="3"/>
  <c r="BK223" i="3"/>
  <c r="J150" i="3"/>
  <c r="BK237" i="3"/>
  <c r="BK165" i="3"/>
  <c r="BK196" i="3"/>
  <c r="J186" i="3"/>
  <c r="BK181" i="3"/>
  <c r="BK178" i="3"/>
  <c r="BK174" i="3"/>
  <c r="J142" i="3"/>
  <c r="BK132" i="3"/>
  <c r="BK102" i="3"/>
  <c r="P131" i="2" l="1"/>
  <c r="P156" i="2"/>
  <c r="R175" i="2"/>
  <c r="T93" i="2"/>
  <c r="BK156" i="2"/>
  <c r="J156" i="2"/>
  <c r="J65" i="2"/>
  <c r="BK175" i="2"/>
  <c r="J175" i="2" s="1"/>
  <c r="J68" i="2" s="1"/>
  <c r="BK131" i="3"/>
  <c r="J131" i="3"/>
  <c r="J62" i="3" s="1"/>
  <c r="P162" i="3"/>
  <c r="BK190" i="3"/>
  <c r="J190" i="3"/>
  <c r="J68" i="3" s="1"/>
  <c r="T212" i="3"/>
  <c r="T131" i="2"/>
  <c r="T156" i="2"/>
  <c r="P175" i="2"/>
  <c r="T96" i="3"/>
  <c r="R162" i="3"/>
  <c r="BK177" i="3"/>
  <c r="BK176" i="3" s="1"/>
  <c r="J176" i="3" s="1"/>
  <c r="J65" i="3" s="1"/>
  <c r="R190" i="3"/>
  <c r="R131" i="2"/>
  <c r="P166" i="2"/>
  <c r="R96" i="3"/>
  <c r="T162" i="3"/>
  <c r="P177" i="3"/>
  <c r="P176" i="3"/>
  <c r="T190" i="3"/>
  <c r="T222" i="3"/>
  <c r="P93" i="2"/>
  <c r="P91" i="2"/>
  <c r="AU55" i="1" s="1"/>
  <c r="R156" i="2"/>
  <c r="R91" i="2" s="1"/>
  <c r="P96" i="3"/>
  <c r="BK162" i="3"/>
  <c r="J162" i="3" s="1"/>
  <c r="J63" i="3" s="1"/>
  <c r="R177" i="3"/>
  <c r="R176" i="3"/>
  <c r="P180" i="3"/>
  <c r="P212" i="3"/>
  <c r="R93" i="2"/>
  <c r="R166" i="2"/>
  <c r="T175" i="2"/>
  <c r="P131" i="3"/>
  <c r="BK180" i="3"/>
  <c r="J180" i="3" s="1"/>
  <c r="J67" i="3" s="1"/>
  <c r="T180" i="3"/>
  <c r="R212" i="3"/>
  <c r="BK222" i="3"/>
  <c r="J222" i="3"/>
  <c r="J71" i="3" s="1"/>
  <c r="BK93" i="2"/>
  <c r="J93" i="2" s="1"/>
  <c r="J61" i="2" s="1"/>
  <c r="T166" i="2"/>
  <c r="BK96" i="3"/>
  <c r="J96" i="3" s="1"/>
  <c r="J61" i="3" s="1"/>
  <c r="R131" i="3"/>
  <c r="T177" i="3"/>
  <c r="T176" i="3" s="1"/>
  <c r="R180" i="3"/>
  <c r="BK212" i="3"/>
  <c r="J212" i="3"/>
  <c r="J69" i="3" s="1"/>
  <c r="R222" i="3"/>
  <c r="BK131" i="2"/>
  <c r="J131" i="2"/>
  <c r="J62" i="2" s="1"/>
  <c r="BK166" i="2"/>
  <c r="J166" i="2" s="1"/>
  <c r="J66" i="2" s="1"/>
  <c r="T131" i="3"/>
  <c r="P190" i="3"/>
  <c r="P222" i="3"/>
  <c r="BK185" i="2"/>
  <c r="J185" i="2" s="1"/>
  <c r="J70" i="2" s="1"/>
  <c r="BK173" i="3"/>
  <c r="J173" i="3"/>
  <c r="J64" i="3" s="1"/>
  <c r="BK229" i="3"/>
  <c r="J229" i="3" s="1"/>
  <c r="J72" i="3" s="1"/>
  <c r="BK236" i="3"/>
  <c r="J236" i="3"/>
  <c r="J74" i="3" s="1"/>
  <c r="BK152" i="2"/>
  <c r="J152" i="2" s="1"/>
  <c r="J63" i="2" s="1"/>
  <c r="BK189" i="2"/>
  <c r="J189" i="2"/>
  <c r="J71" i="2" s="1"/>
  <c r="BK182" i="2"/>
  <c r="J182" i="2" s="1"/>
  <c r="J69" i="2" s="1"/>
  <c r="BK232" i="3"/>
  <c r="J232" i="3"/>
  <c r="J73" i="3" s="1"/>
  <c r="E48" i="3"/>
  <c r="F55" i="3"/>
  <c r="BE105" i="3"/>
  <c r="BE111" i="3"/>
  <c r="BE120" i="3"/>
  <c r="BE144" i="3"/>
  <c r="BE152" i="3"/>
  <c r="BE163" i="3"/>
  <c r="J52" i="3"/>
  <c r="J90" i="3"/>
  <c r="BE114" i="3"/>
  <c r="BE117" i="3"/>
  <c r="BE171" i="3"/>
  <c r="BE174" i="3"/>
  <c r="BE179" i="3"/>
  <c r="BE189" i="3"/>
  <c r="BE223" i="3"/>
  <c r="BE226" i="3"/>
  <c r="BE233" i="3"/>
  <c r="BE102" i="3"/>
  <c r="BE178" i="3"/>
  <c r="BE196" i="3"/>
  <c r="BE207" i="3"/>
  <c r="BE230" i="3"/>
  <c r="BE97" i="3"/>
  <c r="BE140" i="3"/>
  <c r="BE158" i="3"/>
  <c r="BE165" i="3"/>
  <c r="BE197" i="3"/>
  <c r="BE206" i="3"/>
  <c r="BE210" i="3"/>
  <c r="BE213" i="3"/>
  <c r="BE136" i="3"/>
  <c r="BE181" i="3"/>
  <c r="BE191" i="3"/>
  <c r="BE201" i="3"/>
  <c r="BE202" i="3"/>
  <c r="BE218" i="3"/>
  <c r="BE124" i="3"/>
  <c r="BE126" i="3"/>
  <c r="BE132" i="3"/>
  <c r="BE142" i="3"/>
  <c r="BE148" i="3"/>
  <c r="BE150" i="3"/>
  <c r="BE167" i="3"/>
  <c r="BE186" i="3"/>
  <c r="BE188" i="3"/>
  <c r="BE208" i="3"/>
  <c r="BE237" i="3"/>
  <c r="J85" i="2"/>
  <c r="BE102" i="2"/>
  <c r="BE126" i="2"/>
  <c r="BE146" i="2"/>
  <c r="BE150" i="2"/>
  <c r="BE157" i="2"/>
  <c r="BE190" i="2"/>
  <c r="E48" i="2"/>
  <c r="J87" i="2"/>
  <c r="BE117" i="2"/>
  <c r="BE120" i="2"/>
  <c r="BE132" i="2"/>
  <c r="BE144" i="2"/>
  <c r="BE167" i="2"/>
  <c r="BE176" i="2"/>
  <c r="BE183" i="2"/>
  <c r="BE138" i="2"/>
  <c r="BE142" i="2"/>
  <c r="BE162" i="2"/>
  <c r="BE111" i="2"/>
  <c r="BE153" i="2"/>
  <c r="BE165" i="2"/>
  <c r="BE186" i="2"/>
  <c r="BE124" i="2"/>
  <c r="BE164" i="2"/>
  <c r="BE179" i="2"/>
  <c r="F88" i="2"/>
  <c r="BE98" i="2"/>
  <c r="BE94" i="2"/>
  <c r="BE105" i="2"/>
  <c r="BE114" i="2"/>
  <c r="BE171" i="2"/>
  <c r="F37" i="2"/>
  <c r="BD55" i="1" s="1"/>
  <c r="J34" i="3"/>
  <c r="AW56" i="1"/>
  <c r="J34" i="2"/>
  <c r="AW55" i="1" s="1"/>
  <c r="F36" i="2"/>
  <c r="BC55" i="1"/>
  <c r="F34" i="3"/>
  <c r="BA56" i="1" s="1"/>
  <c r="F34" i="2"/>
  <c r="BA55" i="1"/>
  <c r="F35" i="3"/>
  <c r="BB56" i="1" s="1"/>
  <c r="F36" i="3"/>
  <c r="BC56" i="1"/>
  <c r="F37" i="3"/>
  <c r="BD56" i="1" s="1"/>
  <c r="F35" i="2"/>
  <c r="BB55" i="1"/>
  <c r="BK91" i="2" l="1"/>
  <c r="J91" i="2" s="1"/>
  <c r="J30" i="2" s="1"/>
  <c r="R94" i="3"/>
  <c r="P94" i="3"/>
  <c r="AU56" i="1" s="1"/>
  <c r="AU54" i="1" s="1"/>
  <c r="T94" i="3"/>
  <c r="T91" i="2"/>
  <c r="BK94" i="3"/>
  <c r="J94" i="3" s="1"/>
  <c r="J59" i="3" s="1"/>
  <c r="J177" i="3"/>
  <c r="J66" i="3"/>
  <c r="AG55" i="1"/>
  <c r="J59" i="2"/>
  <c r="BC54" i="1"/>
  <c r="W32" i="1"/>
  <c r="F33" i="3"/>
  <c r="AZ56" i="1" s="1"/>
  <c r="BD54" i="1"/>
  <c r="W33" i="1" s="1"/>
  <c r="J33" i="2"/>
  <c r="AV55" i="1" s="1"/>
  <c r="AT55" i="1" s="1"/>
  <c r="AN55" i="1" s="1"/>
  <c r="F33" i="2"/>
  <c r="AZ55" i="1" s="1"/>
  <c r="BA54" i="1"/>
  <c r="AW54" i="1"/>
  <c r="AK30" i="1" s="1"/>
  <c r="BB54" i="1"/>
  <c r="AX54" i="1"/>
  <c r="J33" i="3"/>
  <c r="AV56" i="1" s="1"/>
  <c r="AT56" i="1" s="1"/>
  <c r="J39" i="2" l="1"/>
  <c r="J30" i="3"/>
  <c r="AG56" i="1" s="1"/>
  <c r="AG54" i="1" s="1"/>
  <c r="AK26" i="1" s="1"/>
  <c r="W31" i="1"/>
  <c r="W30" i="1"/>
  <c r="AY54" i="1"/>
  <c r="AZ54" i="1"/>
  <c r="W29" i="1"/>
  <c r="J39" i="3" l="1"/>
  <c r="AN56" i="1"/>
  <c r="AV54" i="1"/>
  <c r="AK29" i="1" s="1"/>
  <c r="AK35" i="1" s="1"/>
  <c r="AT54" i="1" l="1"/>
  <c r="AN54" i="1"/>
</calcChain>
</file>

<file path=xl/sharedStrings.xml><?xml version="1.0" encoding="utf-8"?>
<sst xmlns="http://schemas.openxmlformats.org/spreadsheetml/2006/main" count="3149" uniqueCount="599">
  <si>
    <t>Export Komplet</t>
  </si>
  <si>
    <t>VZ</t>
  </si>
  <si>
    <t>2.0</t>
  </si>
  <si>
    <t>ZAMOK</t>
  </si>
  <si>
    <t>False</t>
  </si>
  <si>
    <t>{9dda3c69-d0ee-402b-a27a-8da72a73ffed}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</si>
  <si>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</si>
  <si>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</si>
  <si>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</si>
  <si>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</si>
  <si>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</si>
  <si>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</si>
  <si>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</si>
  <si>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</si>
  <si>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2023-02-02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</si>
  <si>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</si>
  <si>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</si>
  <si>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ZŠ Ruská Litvínov - výměna oken, výměna parapetů, oprava ostění, tmelení spár</t>
  </si>
  <si>
    <t>KSO:</t>
  </si>
  <si>
    <t/>
  </si>
  <si>
    <t>CC-CZ:</t>
  </si>
  <si>
    <t>Místo:</t>
  </si>
  <si>
    <t>Litvínov</t>
  </si>
  <si>
    <t>Datum:</t>
  </si>
  <si>
    <t>6. 2. 2023</t>
  </si>
  <si>
    <t>Zadavatel:</t>
  </si>
  <si>
    <t>IČ:</t>
  </si>
  <si>
    <t>Město Litvínov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</si>
  <si>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</si>
  <si>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</si>
  <si>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</si>
  <si>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</si>
  <si>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</si>
  <si>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</si>
  <si>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</si>
  <si>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07036167</t>
  </si>
  <si>
    <t>STAVEBNÍ ROZPOČTY s.r.o.</t>
  </si>
  <si>
    <t>CZ07036167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</si>
  <si>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</si>
  <si>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</si>
  <si>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</si>
  <si>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</si>
  <si>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</si>
  <si>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</si>
  <si>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</si>
  <si>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</si>
  <si>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</si>
  <si>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</si>
  <si>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</si>
  <si>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</si>
  <si>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</si>
  <si>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</si>
  <si>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</si>
  <si>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</si>
  <si>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</si>
  <si>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</si>
  <si>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</si>
  <si>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</si>
  <si>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</si>
  <si>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</si>
  <si>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</si>
  <si>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</si>
  <si>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</si>
  <si>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</si>
  <si>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</si>
  <si>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</si>
  <si>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</si>
  <si>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</si>
  <si>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</si>
  <si>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</si>
  <si>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</si>
  <si>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</si>
  <si>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</si>
  <si>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</si>
  <si>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</si>
  <si>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</si>
  <si>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</si>
  <si>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</si>
  <si>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</si>
  <si>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</si>
  <si>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Budova B - východní pohled (kolmá strana) - výměna parapetů, oprava ostění, tmelení spár</t>
  </si>
  <si>
    <t>STA</t>
  </si>
  <si>
    <t>1</t>
  </si>
  <si>
    <t>{70dcb6ce-f2de-4034-9f7f-3c4ab1004381}</t>
  </si>
  <si>
    <t>2</t>
  </si>
  <si>
    <t>02</t>
  </si>
  <si>
    <t>Tělocvična - severní pohled - výměna parapetů, oprava ostění, tmelení spár a výměna oken</t>
  </si>
  <si>
    <t>{137bbb0a-2382-428e-8f88-dac504665a07}</t>
  </si>
  <si>
    <t>KRYCÍ LIST SOUPISU PRACÍ</t>
  </si>
  <si>
    <t>Objekt:</t>
  </si>
  <si>
    <t>01 - Budova B - východní pohled (kolmá strana) - výměna parapetů, oprava ostění, tmelení spár</t>
  </si>
  <si>
    <t>REKAPITULACE ČLENĚNÍ SOUPISU PRACÍ</t>
  </si>
  <si>
    <t>Kód dílu - Popis</t>
  </si>
  <si>
    <t>Cena celkem [CZK]</t>
  </si>
  <si>
    <t>-1</t>
  </si>
  <si>
    <t>HSV - Práce a dodávky HSV</t>
  </si>
  <si>
    <t>6 - Úpravy povrchů, podlahy a osazování výplní</t>
  </si>
  <si>
    <t>9 - Ostatní konstrukce a práce, bourání</t>
  </si>
  <si>
    <t>998 - Přesun hmot</t>
  </si>
  <si>
    <t>PSV - Práce a dodávky PSV</t>
  </si>
  <si>
    <t>764 - Konstrukce klempířské</t>
  </si>
  <si>
    <t>783 - Dokončovací práce - nátěry</t>
  </si>
  <si>
    <t>VRN - Vedlejší rozpočtové náklady</t>
  </si>
  <si>
    <t>VRN3 - Zařízení staveniště</t>
  </si>
  <si>
    <t>VRN4 - Inženýrská činnost</t>
  </si>
  <si>
    <t>VRN5 - Finanční náklady</t>
  </si>
  <si>
    <t>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</si>
  <si>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</si>
  <si>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</si>
  <si>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</si>
  <si>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</si>
  <si>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</si>
  <si>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</si>
  <si>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</si>
  <si>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</si>
  <si>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</si>
  <si>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</si>
  <si>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</si>
  <si>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</si>
  <si>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</si>
  <si>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</si>
  <si>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</si>
  <si>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</si>
  <si>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</si>
  <si>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</si>
  <si>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</si>
  <si>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</si>
  <si>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(s dodáním hmot) kolem oken, dveří, podlah, obkladů apod.</t>
  </si>
  <si>
    <t>m</t>
  </si>
  <si>
    <t>CS ÚRS 2023 01</t>
  </si>
  <si>
    <t>4</t>
  </si>
  <si>
    <t>Online PSC</t>
  </si>
  <si>
    <t>https://podminky.urs.cz/item/CS_URS_2023_01/619995001</t>
  </si>
  <si>
    <t>VV</t>
  </si>
  <si>
    <t>"1.NP" (2,3+2,4*2)*8</t>
  </si>
  <si>
    <t>Součet</t>
  </si>
  <si>
    <t>622212011</t>
  </si>
  <si>
    <t>Montáž kontaktního zateplení vnějšího ostění, nadpraží nebo parapetu lepením z polystyrenových desek hloubky špalet do 200 mm, tloušťky desek přes 40 do 80 mm</t>
  </si>
  <si>
    <t>https://podminky.urs.cz/item/CS_URS_2023_01/622212011</t>
  </si>
  <si>
    <t>"2.+3.NP" 27,3*2+2,4*2</t>
  </si>
  <si>
    <t>3</t>
  </si>
  <si>
    <t>M</t>
  </si>
  <si>
    <t>28375933</t>
  </si>
  <si>
    <t>deska EPS 70 fasádní λ=0,039 tl 50mm</t>
  </si>
  <si>
    <t>m2</t>
  </si>
  <si>
    <t>8</t>
  </si>
  <si>
    <t>5,94*1,1 "Přepočtené koeficientem množství</t>
  </si>
  <si>
    <t>622252002</t>
  </si>
  <si>
    <t>Montáž profilů kontaktního zateplení ostatních stěnových, dilatačních apod. lepených do tmelu</t>
  </si>
  <si>
    <t>https://podminky.urs.cz/item/CS_URS_2023_01/622252002</t>
  </si>
  <si>
    <t>"rohová lišta 2.+3.NP" 2,4*2</t>
  </si>
  <si>
    <t>"rohová lišta s okapničkou 2.+3.NP" 27,3*2</t>
  </si>
  <si>
    <t>"začišťovací lišta apu 2.+3.NP" 29,7*2</t>
  </si>
  <si>
    <t>5</t>
  </si>
  <si>
    <t>59051486</t>
  </si>
  <si>
    <t>profil rohový PVC 15x15mm s výztužnou tkaninou š 100mm pro ETICS</t>
  </si>
  <si>
    <t>708276511</t>
  </si>
  <si>
    <t>4,8*1,05 "Přepočtené koeficientem množství</t>
  </si>
  <si>
    <t>28342205</t>
  </si>
  <si>
    <t>profil začišťovací PVC 6mm s výztužnou tkaninou pro ostění ETICS</t>
  </si>
  <si>
    <t>12</t>
  </si>
  <si>
    <t>59,4*1,05 "Přepočtené koeficientem množství</t>
  </si>
  <si>
    <t>7</t>
  </si>
  <si>
    <t>59051510</t>
  </si>
  <si>
    <t>profil začišťovací s okapnicí PVC s výztužnou tkaninou pro nadpraží ETICS</t>
  </si>
  <si>
    <t>14</t>
  </si>
  <si>
    <t>54,6*1,05 "Přepočtené koeficientem množství</t>
  </si>
  <si>
    <t>624631215</t>
  </si>
  <si>
    <t>Úprava vnějších spár obvodového pláště z prefabrikovaných dílců tmelení spáry včetně penetračního nátěru tmelem akrylátovým, šířky spáry přes 30 do 40 mm</t>
  </si>
  <si>
    <t>16</t>
  </si>
  <si>
    <t>https://podminky.urs.cz/item/CS_URS_2023_01/624631215</t>
  </si>
  <si>
    <t>"2.+3.NP" 1,5*6+1,2*6</t>
  </si>
  <si>
    <t>9</t>
  </si>
  <si>
    <t>629135101</t>
  </si>
  <si>
    <t>Vyrovnávací vrstva z cementové malty pod klempířskými prvky šířky do 150 mm</t>
  </si>
  <si>
    <t>18</t>
  </si>
  <si>
    <t>https://podminky.urs.cz/item/CS_URS_2023_01/629135101</t>
  </si>
  <si>
    <t>10</t>
  </si>
  <si>
    <t>629991011</t>
  </si>
  <si>
    <t>Zakrytí vnějších ploch před znečištěním včetně pozdějšího odkrytí výplní otvorů a svislých ploch fólií přilepenou lepící páskou</t>
  </si>
  <si>
    <t>20</t>
  </si>
  <si>
    <t>https://podminky.urs.cz/item/CS_URS_2023_01/629991011</t>
  </si>
  <si>
    <t>"2.+3.NP" 27,3*2,4*2</t>
  </si>
  <si>
    <t>"1.NP" 2,3*2,4*8</t>
  </si>
  <si>
    <t>Ostatní konstrukce a práce, bourání</t>
  </si>
  <si>
    <t>11</t>
  </si>
  <si>
    <t>941211112</t>
  </si>
  <si>
    <t>Montáž lešení řadového rámového lehkého pracovního s podlahami s provozním zatížením tř. 3 do 200 kg/m2 šířky tř. SW06 od 0,6 do 0,9 m, výšky přes 10 do 25 m</t>
  </si>
  <si>
    <t>22</t>
  </si>
  <si>
    <t>https://podminky.urs.cz/item/CS_URS_2023_01/941211112</t>
  </si>
  <si>
    <t>"plocha" 28,5*12</t>
  </si>
  <si>
    <t>"1.NP" 24*2</t>
  </si>
  <si>
    <t>"stříška nad vstupem" 3*2*2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</si>
  <si>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</si>
  <si>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</si>
  <si>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24</t>
  </si>
  <si>
    <t>https://podminky.urs.cz/item/CS_URS_2023_01/941211211</t>
  </si>
  <si>
    <t>402*14 "Přepočtené koeficientem množství</t>
  </si>
  <si>
    <t>13</t>
  </si>
  <si>
    <t>941211812</t>
  </si>
  <si>
    <t>Demontáž lešení řadového rámového lehkého pracovního s provozním zatížením tř. 3 do 200 kg/m2 šířky tř. SW06 od 0,6 do 0,9 m, výšky přes 10 do 25 m</t>
  </si>
  <si>
    <t>26</t>
  </si>
  <si>
    <t>https://podminky.urs.cz/item/CS_URS_2023_01/941211812</t>
  </si>
  <si>
    <t>944511111</t>
  </si>
  <si>
    <t>Montáž ochranné sítě zavěšené na konstrukci lešení z textilie z umělých vláken</t>
  </si>
  <si>
    <t>28</t>
  </si>
  <si>
    <t>https://podminky.urs.cz/item/CS_URS_2023_01/944511111</t>
  </si>
  <si>
    <t>944511211</t>
  </si>
  <si>
    <t>Montáž ochranné sítě Příplatek za první a každý další den použití sítě k ceně -1111</t>
  </si>
  <si>
    <t>30</t>
  </si>
  <si>
    <t>https://podminky.urs.cz/item/CS_URS_2023_01/944511211</t>
  </si>
  <si>
    <t>354*14 "Přepočtené koeficientem množství</t>
  </si>
  <si>
    <t>944511811</t>
  </si>
  <si>
    <t>Demontáž ochranné sítě zavěšené na konstrukci lešení z textilie z umělých vláken</t>
  </si>
  <si>
    <t>32</t>
  </si>
  <si>
    <t>https://podminky.urs.cz/item/CS_URS_2023_01/944511811</t>
  </si>
  <si>
    <t>998</t>
  </si>
  <si>
    <t>Přesun hmot</t>
  </si>
  <si>
    <t>17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</si>
  <si>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</si>
  <si>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</si>
  <si>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t</t>
  </si>
  <si>
    <t>34</t>
  </si>
  <si>
    <t>https://podminky.urs.cz/item/CS_URS_2023_01/998018002</t>
  </si>
  <si>
    <t>PSV</t>
  </si>
  <si>
    <t>Práce a dodávky PSV</t>
  </si>
  <si>
    <t>764</t>
  </si>
  <si>
    <t>Konstrukce klempířské</t>
  </si>
  <si>
    <t>764002851</t>
  </si>
  <si>
    <t>Demontáž klempířských konstrukcí oplechování parapetů do suti</t>
  </si>
  <si>
    <t>36</t>
  </si>
  <si>
    <t>https://podminky.urs.cz/item/CS_URS_2023_01/764002851</t>
  </si>
  <si>
    <t>"2.+3.NP" 27,3*2</t>
  </si>
  <si>
    <t>"1.NP" 2,3*8</t>
  </si>
  <si>
    <t>19</t>
  </si>
  <si>
    <t>764226441</t>
  </si>
  <si>
    <t>Oplechování parapetů z hliníkového plechu rovných celoplošně lepené, bez rohů rš 150 mm</t>
  </si>
  <si>
    <t>38</t>
  </si>
  <si>
    <t>https://podminky.urs.cz/item/CS_URS_2023_01/764226441</t>
  </si>
  <si>
    <t>764226441.R1</t>
  </si>
  <si>
    <t>koncovka pvc bílá š 150 mm</t>
  </si>
  <si>
    <t>pár</t>
  </si>
  <si>
    <t>-416625815</t>
  </si>
  <si>
    <t>764226441.R2</t>
  </si>
  <si>
    <t>Spojka AL bílá šíře 150 mm</t>
  </si>
  <si>
    <t>kus</t>
  </si>
  <si>
    <t>723637132</t>
  </si>
  <si>
    <t>783</t>
  </si>
  <si>
    <t>Dokončovací práce - nátěry</t>
  </si>
  <si>
    <t>783000111</t>
  </si>
  <si>
    <t>Zakrývání konstrukcí včetně pozdějšího odkrytí svislých ploch olepením páskou nebo fólií</t>
  </si>
  <si>
    <t>44</t>
  </si>
  <si>
    <t>https://podminky.urs.cz/item/CS_URS_2023_01/783000111</t>
  </si>
  <si>
    <t>"2.+3.NP" 27,5*2+3*2</t>
  </si>
  <si>
    <t>23</t>
  </si>
  <si>
    <t>58124840</t>
  </si>
  <si>
    <t>páska malířská z PVC a UV odolná (7 dnů) do š 50mm</t>
  </si>
  <si>
    <t>46</t>
  </si>
  <si>
    <t>61*1,05 "Přepočtené koeficientem množství</t>
  </si>
  <si>
    <t>VRN</t>
  </si>
  <si>
    <t>Vedlejší rozpočtové náklady</t>
  </si>
  <si>
    <t>VRN3</t>
  </si>
  <si>
    <t>Zařízení staveniště</t>
  </si>
  <si>
    <t>032002000</t>
  </si>
  <si>
    <t>Vybavení staveniště</t>
  </si>
  <si>
    <t>týden</t>
  </si>
  <si>
    <t>1024</t>
  </si>
  <si>
    <t>48</t>
  </si>
  <si>
    <t>https://podminky.urs.cz/item/CS_URS_2023_01/032002000</t>
  </si>
  <si>
    <t>"chemické wc" 2</t>
  </si>
  <si>
    <t>25</t>
  </si>
  <si>
    <t>034002000</t>
  </si>
  <si>
    <t>Zabezpečení staveniště</t>
  </si>
  <si>
    <t>50</t>
  </si>
  <si>
    <t>https://podminky.urs.cz/item/CS_URS_2023_01/034002000</t>
  </si>
  <si>
    <t>"ohraničení mobilním oplocením, výstražné tabulky" 1</t>
  </si>
  <si>
    <t>VRN4</t>
  </si>
  <si>
    <t>Inženýrská činnost</t>
  </si>
  <si>
    <t>045002000</t>
  </si>
  <si>
    <t>Kompletační a koordinační činnost</t>
  </si>
  <si>
    <t>52</t>
  </si>
  <si>
    <t>https://podminky.urs.cz/item/CS_URS_2023_01/045002000</t>
  </si>
  <si>
    <t>VRN5</t>
  </si>
  <si>
    <t>Finanční náklady</t>
  </si>
  <si>
    <t>27</t>
  </si>
  <si>
    <t>052103000</t>
  </si>
  <si>
    <t>Rezerva investora</t>
  </si>
  <si>
    <t>54</t>
  </si>
  <si>
    <t>https://podminky.urs.cz/item/CS_URS_2023_01/052103000</t>
  </si>
  <si>
    <t>"10% ze ZRN" 1</t>
  </si>
  <si>
    <t>VRN6</t>
  </si>
  <si>
    <t>Územní vlivy</t>
  </si>
  <si>
    <t>065002000</t>
  </si>
  <si>
    <t>Mimostaveništní doprava materiálů</t>
  </si>
  <si>
    <t>56</t>
  </si>
  <si>
    <t>https://podminky.urs.cz/item/CS_URS_2023_01/065002000</t>
  </si>
  <si>
    <t>02 - Tělocvična - severní pohled - výměna parapetů, oprava ostění, tmelení spár a výměna oken</t>
  </si>
  <si>
    <t>997 - Přesun sutě</t>
  </si>
  <si>
    <t xml:space="preserve">    787 - Dokončovací práce - zasklívání</t>
  </si>
  <si>
    <t>766 - Konstrukce truhlářské</t>
  </si>
  <si>
    <t>"2.+3.NP" (2,15+6,3*2)*8</t>
  </si>
  <si>
    <t>"1.NP" 24,3+2*2</t>
  </si>
  <si>
    <t>14,63*1,1 "Přepočtené koeficientem množství</t>
  </si>
  <si>
    <t>"rohová lišta 1.+2.+3.NP" 2*2+6,3*2*8</t>
  </si>
  <si>
    <t>"rohová lišta s okapničkou 1.+2.+3.NP" 24,3+2,15*8</t>
  </si>
  <si>
    <t>"začišťovací lišta apu 1.+2.+3.NP" (24,3+2*2)+(2,15+6,3*2)*8</t>
  </si>
  <si>
    <t>104,8*1,05 "Přepočtené koeficientem množství</t>
  </si>
  <si>
    <t>146,3*1,05 "Přepočtené koeficientem množství</t>
  </si>
  <si>
    <t>41,5*1,05 "Přepočtené koeficientem množství</t>
  </si>
  <si>
    <t>"2.+3.NP" 1,5*3+1,2*3+0,5*6+0,9*7</t>
  </si>
  <si>
    <t>"2.+3.NP" 17,2*6,3</t>
  </si>
  <si>
    <t>"1.NP" 24,3*2</t>
  </si>
  <si>
    <t>"plocha" 26*12</t>
  </si>
  <si>
    <t>312*14 "Přepočtené koeficientem množství</t>
  </si>
  <si>
    <t>949101111</t>
  </si>
  <si>
    <t>Lešení pomocné pracovní pro objekty pozemních staveb pro zatížení do 150 kg/m2, o výšce lešeňové podlahy do 1,9 m</t>
  </si>
  <si>
    <t>soubor</t>
  </si>
  <si>
    <t>https://podminky.urs.cz/item/CS_URS_2023_01/949101111</t>
  </si>
  <si>
    <t>968082017</t>
  </si>
  <si>
    <t>Vybourání plastových rámů oken s křídly, dveřních zárubní, vrat rámu oken s křídly, plochy přes 2 do 4 m2</t>
  </si>
  <si>
    <t>https://podminky.urs.cz/item/CS_URS_2023_01/968082017</t>
  </si>
  <si>
    <t>2,1*2,1*8</t>
  </si>
  <si>
    <t>2,1*0,9*7</t>
  </si>
  <si>
    <t>2,1*0,5*2</t>
  </si>
  <si>
    <t>968082018</t>
  </si>
  <si>
    <t>Vybourání plastových rámů oken s křídly, dveřních zárubní, vrat rámu oken s křídly, plochy přes 4 m2</t>
  </si>
  <si>
    <t>https://podminky.urs.cz/item/CS_URS_2023_01/968082018</t>
  </si>
  <si>
    <t>2,15*6,3*8</t>
  </si>
  <si>
    <t>997</t>
  </si>
  <si>
    <t>Přesun sutě</t>
  </si>
  <si>
    <t>997013213</t>
  </si>
  <si>
    <t>Vnitrostaveništní doprava suti a vybouraných hmot vodorovně do 50 m svisle ručně pro budovy a haly výšky přes 9 do 12 m</t>
  </si>
  <si>
    <t>40</t>
  </si>
  <si>
    <t>https://podminky.urs.cz/item/CS_URS_2023_01/997013213</t>
  </si>
  <si>
    <t>997013501</t>
  </si>
  <si>
    <t>Odvoz suti a vybouraných hmot na skládku nebo meziskládku se složením, na vzdálenost do 1 km</t>
  </si>
  <si>
    <t>42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</si>
  <si>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</si>
  <si>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</si>
  <si>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</si>
  <si>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</si>
  <si>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7,31*15 "Přepočtené koeficientem množství</t>
  </si>
  <si>
    <t>997013813</t>
  </si>
  <si>
    <t>Poplatek za uložení stavebního odpadu na skládce (skládkovné) z plastických hmot zatříděného do Katalogu odpadů pod kódem 17 02 03</t>
  </si>
  <si>
    <t>https://podminky.urs.cz/item/CS_URS_2023_01/997013813</t>
  </si>
  <si>
    <t>787</t>
  </si>
  <si>
    <t>Dokončovací práce - zasklívání</t>
  </si>
  <si>
    <t>787R001</t>
  </si>
  <si>
    <t>Dodávka a montáž ochranné sítě PA/100/4 mm, bílé</t>
  </si>
  <si>
    <t>802582465</t>
  </si>
  <si>
    <t>787R002</t>
  </si>
  <si>
    <t>Dodávka a montáž kolejnice a háčků pro posun sítí</t>
  </si>
  <si>
    <t>komplet</t>
  </si>
  <si>
    <t>370509746</t>
  </si>
  <si>
    <t>"2.+3.NP" 2,15*8</t>
  </si>
  <si>
    <t>"1.NP" 24,3*1</t>
  </si>
  <si>
    <t>-1409774375</t>
  </si>
  <si>
    <t>29</t>
  </si>
  <si>
    <t>-1344985791</t>
  </si>
  <si>
    <t>766</t>
  </si>
  <si>
    <t>Konstrukce truhlářské</t>
  </si>
  <si>
    <t>766622122</t>
  </si>
  <si>
    <t>Montáž oken plastových včetně montáže rámu plochy přes 1 m2 pevných do celostěnových panelů nebo ocelových rámů, výšky přes 1,5 do 2,5 m</t>
  </si>
  <si>
    <t>58</t>
  </si>
  <si>
    <t>https://podminky.urs.cz/item/CS_URS_2023_01/766622122</t>
  </si>
  <si>
    <t>0,9*2,1*7</t>
  </si>
  <si>
    <t>0,5*2,1*2</t>
  </si>
  <si>
    <t>31</t>
  </si>
  <si>
    <t>611400R</t>
  </si>
  <si>
    <t>okno plastové s izolační výplní přes plochu 1m2 v 1,5-2,5m</t>
  </si>
  <si>
    <t>60</t>
  </si>
  <si>
    <t>766622136</t>
  </si>
  <si>
    <t>Montáž oken plastových včetně montáže rámu plochy přes 1 m2 otevíravých do celostěnových panelů nebo ocelových rámů, výšky přes 1,5 do 2,5 m</t>
  </si>
  <si>
    <t>62</t>
  </si>
  <si>
    <t>https://podminky.urs.cz/item/CS_URS_2023_01/766622136</t>
  </si>
  <si>
    <t>33</t>
  </si>
  <si>
    <t>61140053</t>
  </si>
  <si>
    <t>okno plastové otevíravé/sklopné dvojsklo přes plochu 1m2 v 1,5-2,5m</t>
  </si>
  <si>
    <t>64</t>
  </si>
  <si>
    <t>766622137</t>
  </si>
  <si>
    <t>Montáž oken plastových včetně montáže rámu plochy přes 1 m2 otevíravých do celostěnových panelů nebo ocelových rámů, výšky přes 2,5 m</t>
  </si>
  <si>
    <t>66</t>
  </si>
  <si>
    <t>https://podminky.urs.cz/item/CS_URS_2023_01/766622137</t>
  </si>
  <si>
    <t>35</t>
  </si>
  <si>
    <t>61140055</t>
  </si>
  <si>
    <t>okno plastové otevíravé/sklopné dvojsklo přes plochu 1m2 přes v 2,5m</t>
  </si>
  <si>
    <t>68</t>
  </si>
  <si>
    <t>766629691</t>
  </si>
  <si>
    <t>Zednická montáž úprava PUR pěny a zapravení vnitřní spáry omítkovou směsí</t>
  </si>
  <si>
    <t>70</t>
  </si>
  <si>
    <t>37</t>
  </si>
  <si>
    <t>998766202</t>
  </si>
  <si>
    <t>Přesun hmot pro konstrukce truhlářské stanovený procentní sazbou (%) z ceny vodorovná dopravní vzdálenost do 50 m v objektech výšky přes 6 do 12 m</t>
  </si>
  <si>
    <t>%</t>
  </si>
  <si>
    <t>72</t>
  </si>
  <si>
    <t>https://podminky.urs.cz/item/CS_URS_2023_01/998766202</t>
  </si>
  <si>
    <t>998766292</t>
  </si>
  <si>
    <t>Přesun hmot pro konstrukce truhlářské stanovený procentní sazbou (%) z ceny Příplatek k cenám za zvětšený přesun přes vymezenou největší dopravní vzdálenost do 100 m</t>
  </si>
  <si>
    <t>74</t>
  </si>
  <si>
    <t>https://podminky.urs.cz/item/CS_URS_2023_01/998766292</t>
  </si>
  <si>
    <t>39</t>
  </si>
  <si>
    <t>76</t>
  </si>
  <si>
    <t>"2.+3.NP" 2,15*8+6,3*2*8</t>
  </si>
  <si>
    <t>78</t>
  </si>
  <si>
    <t>41</t>
  </si>
  <si>
    <t>80</t>
  </si>
  <si>
    <t>kpl</t>
  </si>
  <si>
    <t>82</t>
  </si>
  <si>
    <t>43</t>
  </si>
  <si>
    <t>84</t>
  </si>
  <si>
    <t>86</t>
  </si>
  <si>
    <t>45</t>
  </si>
  <si>
    <t>88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</si>
  <si>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</si>
  <si>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</si>
  <si>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</si>
  <si>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</si>
  <si>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rekonstrukce </t>
    </r>
    <r>
      <rPr>
        <sz val="8"/>
        <rFont val="Arial CE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</si>
  <si>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8"/>
        <rFont val="Arial CE"/>
        <charset val="238"/>
      </rPr>
      <t>Rekapitulace rekonstrukce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</si>
  <si>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</si>
  <si>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</si>
  <si>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rekonstrukce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</si>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</sst>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5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4" fontId="10" fillId="0" borderId="21" xfId="0" applyNumberFormat="1" applyFont="1" applyBorder="1" applyAlignment="1">
      <alignment vertical="center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41211211" TargetMode="External"/><Relationship Id="rId13" Type="http://schemas.openxmlformats.org/officeDocument/2006/relationships/hyperlink" Target="https://podminky.urs.cz/item/CS_URS_2023_01/998018002" TargetMode="External"/><Relationship Id="rId18" Type="http://schemas.openxmlformats.org/officeDocument/2006/relationships/hyperlink" Target="https://podminky.urs.cz/item/CS_URS_2023_01/034002000" TargetMode="External"/><Relationship Id="rId3" Type="http://schemas.openxmlformats.org/officeDocument/2006/relationships/hyperlink" Target="https://podminky.urs.cz/item/CS_URS_2023_01/622252002" TargetMode="External"/><Relationship Id="rId21" Type="http://schemas.openxmlformats.org/officeDocument/2006/relationships/hyperlink" Target="https://podminky.urs.cz/item/CS_URS_2023_01/065002000" TargetMode="External"/><Relationship Id="rId7" Type="http://schemas.openxmlformats.org/officeDocument/2006/relationships/hyperlink" Target="https://podminky.urs.cz/item/CS_URS_2023_01/941211112" TargetMode="External"/><Relationship Id="rId12" Type="http://schemas.openxmlformats.org/officeDocument/2006/relationships/hyperlink" Target="https://podminky.urs.cz/item/CS_URS_2023_01/944511811" TargetMode="External"/><Relationship Id="rId17" Type="http://schemas.openxmlformats.org/officeDocument/2006/relationships/hyperlink" Target="https://podminky.urs.cz/item/CS_URS_2023_01/032002000" TargetMode="External"/><Relationship Id="rId2" Type="http://schemas.openxmlformats.org/officeDocument/2006/relationships/hyperlink" Target="https://podminky.urs.cz/item/CS_URS_2023_01/622212011" TargetMode="External"/><Relationship Id="rId16" Type="http://schemas.openxmlformats.org/officeDocument/2006/relationships/hyperlink" Target="https://podminky.urs.cz/item/CS_URS_2023_01/783000111" TargetMode="External"/><Relationship Id="rId20" Type="http://schemas.openxmlformats.org/officeDocument/2006/relationships/hyperlink" Target="https://podminky.urs.cz/item/CS_URS_2023_01/052103000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629991011" TargetMode="External"/><Relationship Id="rId11" Type="http://schemas.openxmlformats.org/officeDocument/2006/relationships/hyperlink" Target="https://podminky.urs.cz/item/CS_URS_2023_01/944511211" TargetMode="External"/><Relationship Id="rId5" Type="http://schemas.openxmlformats.org/officeDocument/2006/relationships/hyperlink" Target="https://podminky.urs.cz/item/CS_URS_2023_01/629135101" TargetMode="External"/><Relationship Id="rId15" Type="http://schemas.openxmlformats.org/officeDocument/2006/relationships/hyperlink" Target="https://podminky.urs.cz/item/CS_URS_2023_01/764226441" TargetMode="External"/><Relationship Id="rId10" Type="http://schemas.openxmlformats.org/officeDocument/2006/relationships/hyperlink" Target="https://podminky.urs.cz/item/CS_URS_2023_01/944511111" TargetMode="External"/><Relationship Id="rId19" Type="http://schemas.openxmlformats.org/officeDocument/2006/relationships/hyperlink" Target="https://podminky.urs.cz/item/CS_URS_2023_01/045002000" TargetMode="External"/><Relationship Id="rId4" Type="http://schemas.openxmlformats.org/officeDocument/2006/relationships/hyperlink" Target="https://podminky.urs.cz/item/CS_URS_2023_01/624631215" TargetMode="External"/><Relationship Id="rId9" Type="http://schemas.openxmlformats.org/officeDocument/2006/relationships/hyperlink" Target="https://podminky.urs.cz/item/CS_URS_2023_01/941211812" TargetMode="External"/><Relationship Id="rId14" Type="http://schemas.openxmlformats.org/officeDocument/2006/relationships/hyperlink" Target="https://podminky.urs.cz/item/CS_URS_2023_01/764002851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968082017" TargetMode="External"/><Relationship Id="rId18" Type="http://schemas.openxmlformats.org/officeDocument/2006/relationships/hyperlink" Target="https://podminky.urs.cz/item/CS_URS_2023_01/997013813" TargetMode="External"/><Relationship Id="rId26" Type="http://schemas.openxmlformats.org/officeDocument/2006/relationships/hyperlink" Target="https://podminky.urs.cz/item/CS_URS_2023_01/998766292" TargetMode="External"/><Relationship Id="rId3" Type="http://schemas.openxmlformats.org/officeDocument/2006/relationships/hyperlink" Target="https://podminky.urs.cz/item/CS_URS_2023_01/624631215" TargetMode="External"/><Relationship Id="rId21" Type="http://schemas.openxmlformats.org/officeDocument/2006/relationships/hyperlink" Target="https://podminky.urs.cz/item/CS_URS_2023_01/764226441" TargetMode="External"/><Relationship Id="rId34" Type="http://schemas.openxmlformats.org/officeDocument/2006/relationships/drawing" Target="../drawings/drawing3.xml"/><Relationship Id="rId7" Type="http://schemas.openxmlformats.org/officeDocument/2006/relationships/hyperlink" Target="https://podminky.urs.cz/item/CS_URS_2023_01/941211211" TargetMode="External"/><Relationship Id="rId12" Type="http://schemas.openxmlformats.org/officeDocument/2006/relationships/hyperlink" Target="https://podminky.urs.cz/item/CS_URS_2023_01/949101111" TargetMode="External"/><Relationship Id="rId17" Type="http://schemas.openxmlformats.org/officeDocument/2006/relationships/hyperlink" Target="https://podminky.urs.cz/item/CS_URS_2023_01/997013509" TargetMode="External"/><Relationship Id="rId25" Type="http://schemas.openxmlformats.org/officeDocument/2006/relationships/hyperlink" Target="https://podminky.urs.cz/item/CS_URS_2023_01/998766202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podminky.urs.cz/item/CS_URS_2023_01/622252002" TargetMode="External"/><Relationship Id="rId16" Type="http://schemas.openxmlformats.org/officeDocument/2006/relationships/hyperlink" Target="https://podminky.urs.cz/item/CS_URS_2023_01/997013501" TargetMode="External"/><Relationship Id="rId20" Type="http://schemas.openxmlformats.org/officeDocument/2006/relationships/hyperlink" Target="https://podminky.urs.cz/item/CS_URS_2023_01/764002851" TargetMode="External"/><Relationship Id="rId29" Type="http://schemas.openxmlformats.org/officeDocument/2006/relationships/hyperlink" Target="https://podminky.urs.cz/item/CS_URS_2023_01/034002000" TargetMode="External"/><Relationship Id="rId1" Type="http://schemas.openxmlformats.org/officeDocument/2006/relationships/hyperlink" Target="https://podminky.urs.cz/item/CS_URS_2023_01/622212011" TargetMode="External"/><Relationship Id="rId6" Type="http://schemas.openxmlformats.org/officeDocument/2006/relationships/hyperlink" Target="https://podminky.urs.cz/item/CS_URS_2023_01/941211112" TargetMode="External"/><Relationship Id="rId11" Type="http://schemas.openxmlformats.org/officeDocument/2006/relationships/hyperlink" Target="https://podminky.urs.cz/item/CS_URS_2023_01/944511811" TargetMode="External"/><Relationship Id="rId24" Type="http://schemas.openxmlformats.org/officeDocument/2006/relationships/hyperlink" Target="https://podminky.urs.cz/item/CS_URS_2023_01/766622137" TargetMode="External"/><Relationship Id="rId32" Type="http://schemas.openxmlformats.org/officeDocument/2006/relationships/hyperlink" Target="https://podminky.urs.cz/item/CS_URS_2023_01/065002000" TargetMode="External"/><Relationship Id="rId5" Type="http://schemas.openxmlformats.org/officeDocument/2006/relationships/hyperlink" Target="https://podminky.urs.cz/item/CS_URS_2023_01/629991011" TargetMode="External"/><Relationship Id="rId15" Type="http://schemas.openxmlformats.org/officeDocument/2006/relationships/hyperlink" Target="https://podminky.urs.cz/item/CS_URS_2023_01/997013213" TargetMode="External"/><Relationship Id="rId23" Type="http://schemas.openxmlformats.org/officeDocument/2006/relationships/hyperlink" Target="https://podminky.urs.cz/item/CS_URS_2023_01/766622136" TargetMode="External"/><Relationship Id="rId28" Type="http://schemas.openxmlformats.org/officeDocument/2006/relationships/hyperlink" Target="https://podminky.urs.cz/item/CS_URS_2023_01/032002000" TargetMode="External"/><Relationship Id="rId10" Type="http://schemas.openxmlformats.org/officeDocument/2006/relationships/hyperlink" Target="https://podminky.urs.cz/item/CS_URS_2023_01/944511211" TargetMode="External"/><Relationship Id="rId19" Type="http://schemas.openxmlformats.org/officeDocument/2006/relationships/hyperlink" Target="https://podminky.urs.cz/item/CS_URS_2023_01/998018002" TargetMode="External"/><Relationship Id="rId31" Type="http://schemas.openxmlformats.org/officeDocument/2006/relationships/hyperlink" Target="https://podminky.urs.cz/item/CS_URS_2023_01/052103000" TargetMode="External"/><Relationship Id="rId4" Type="http://schemas.openxmlformats.org/officeDocument/2006/relationships/hyperlink" Target="https://podminky.urs.cz/item/CS_URS_2023_01/629135101" TargetMode="External"/><Relationship Id="rId9" Type="http://schemas.openxmlformats.org/officeDocument/2006/relationships/hyperlink" Target="https://podminky.urs.cz/item/CS_URS_2023_01/944511111" TargetMode="External"/><Relationship Id="rId14" Type="http://schemas.openxmlformats.org/officeDocument/2006/relationships/hyperlink" Target="https://podminky.urs.cz/item/CS_URS_2023_01/968082018" TargetMode="External"/><Relationship Id="rId22" Type="http://schemas.openxmlformats.org/officeDocument/2006/relationships/hyperlink" Target="https://podminky.urs.cz/item/CS_URS_2023_01/766622122" TargetMode="External"/><Relationship Id="rId27" Type="http://schemas.openxmlformats.org/officeDocument/2006/relationships/hyperlink" Target="https://podminky.urs.cz/item/CS_URS_2023_01/783000111" TargetMode="External"/><Relationship Id="rId30" Type="http://schemas.openxmlformats.org/officeDocument/2006/relationships/hyperlink" Target="https://podminky.urs.cz/item/CS_URS_2023_01/045002000" TargetMode="External"/><Relationship Id="rId8" Type="http://schemas.openxmlformats.org/officeDocument/2006/relationships/hyperlink" Target="https://podminky.urs.cz/item/CS_URS_2023_01/94121181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55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R5" s="19"/>
      <c r="BE5" s="252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57" t="s">
        <v>17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R6" s="19"/>
      <c r="BE6" s="253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253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53"/>
      <c r="BS8" s="16" t="s">
        <v>6</v>
      </c>
    </row>
    <row r="9" spans="1:74" ht="14.45" customHeight="1">
      <c r="B9" s="19"/>
      <c r="AR9" s="19"/>
      <c r="BE9" s="253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19</v>
      </c>
      <c r="AR10" s="19"/>
      <c r="BE10" s="253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19</v>
      </c>
      <c r="AR11" s="19"/>
      <c r="BE11" s="253"/>
      <c r="BS11" s="16" t="s">
        <v>6</v>
      </c>
    </row>
    <row r="12" spans="1:74" ht="6.95" customHeight="1">
      <c r="B12" s="19"/>
      <c r="AR12" s="19"/>
      <c r="BE12" s="253"/>
      <c r="BS12" s="16" t="s">
        <v>6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53"/>
      <c r="BS13" s="16" t="s">
        <v>6</v>
      </c>
    </row>
    <row r="14" spans="1:74" ht="12.75">
      <c r="B14" s="19"/>
      <c r="E14" s="258" t="s">
        <v>30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6" t="s">
        <v>28</v>
      </c>
      <c r="AN14" s="28" t="s">
        <v>30</v>
      </c>
      <c r="AR14" s="19"/>
      <c r="BE14" s="253"/>
      <c r="BS14" s="16" t="s">
        <v>6</v>
      </c>
    </row>
    <row r="15" spans="1:74" ht="6.95" customHeight="1">
      <c r="B15" s="19"/>
      <c r="AR15" s="19"/>
      <c r="BE15" s="253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19</v>
      </c>
      <c r="AR16" s="19"/>
      <c r="BE16" s="253"/>
      <c r="BS16" s="16" t="s">
        <v>4</v>
      </c>
    </row>
    <row r="17" spans="2:71" ht="18.399999999999999" customHeight="1">
      <c r="B17" s="19"/>
      <c r="E17" s="24" t="s">
        <v>32</v>
      </c>
      <c r="AK17" s="26" t="s">
        <v>28</v>
      </c>
      <c r="AN17" s="24" t="s">
        <v>19</v>
      </c>
      <c r="AR17" s="19"/>
      <c r="BE17" s="253"/>
      <c r="BS17" s="16" t="s">
        <v>33</v>
      </c>
    </row>
    <row r="18" spans="2:71" ht="6.95" customHeight="1">
      <c r="B18" s="19"/>
      <c r="AR18" s="19"/>
      <c r="BE18" s="253"/>
      <c r="BS18" s="16" t="s">
        <v>6</v>
      </c>
    </row>
    <row r="19" spans="2:71" ht="12" customHeight="1">
      <c r="B19" s="19"/>
      <c r="D19" s="26" t="s">
        <v>34</v>
      </c>
      <c r="AK19" s="26" t="s">
        <v>26</v>
      </c>
      <c r="AN19" s="24" t="s">
        <v>35</v>
      </c>
      <c r="AR19" s="19"/>
      <c r="BE19" s="253"/>
      <c r="BS19" s="16" t="s">
        <v>6</v>
      </c>
    </row>
    <row r="20" spans="2:71" ht="18.399999999999999" customHeight="1">
      <c r="B20" s="19"/>
      <c r="E20" s="24" t="s">
        <v>36</v>
      </c>
      <c r="AK20" s="26" t="s">
        <v>28</v>
      </c>
      <c r="AN20" s="24" t="s">
        <v>37</v>
      </c>
      <c r="AR20" s="19"/>
      <c r="BE20" s="253"/>
      <c r="BS20" s="16" t="s">
        <v>4</v>
      </c>
    </row>
    <row r="21" spans="2:71" ht="6.95" customHeight="1">
      <c r="B21" s="19"/>
      <c r="AR21" s="19"/>
      <c r="BE21" s="253"/>
    </row>
    <row r="22" spans="2:71" ht="12" customHeight="1">
      <c r="B22" s="19"/>
      <c r="D22" s="26" t="s">
        <v>38</v>
      </c>
      <c r="AR22" s="19"/>
      <c r="BE22" s="253"/>
    </row>
    <row r="23" spans="2:71" ht="47.25" customHeight="1">
      <c r="B23" s="19"/>
      <c r="E23" s="260" t="s">
        <v>39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R23" s="19"/>
      <c r="BE23" s="253"/>
    </row>
    <row r="24" spans="2:71" ht="6.95" customHeight="1">
      <c r="B24" s="19"/>
      <c r="AR24" s="19"/>
      <c r="BE24" s="253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53"/>
    </row>
    <row r="26" spans="2:71" s="1" customFormat="1" ht="25.9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61">
        <f>ROUND(AG54,2)</f>
        <v>0</v>
      </c>
      <c r="AL26" s="262"/>
      <c r="AM26" s="262"/>
      <c r="AN26" s="262"/>
      <c r="AO26" s="262"/>
      <c r="AR26" s="31"/>
      <c r="BE26" s="253"/>
    </row>
    <row r="27" spans="2:71" s="1" customFormat="1" ht="6.95" customHeight="1">
      <c r="B27" s="31"/>
      <c r="AR27" s="31"/>
      <c r="BE27" s="253"/>
    </row>
    <row r="28" spans="2:71" s="1" customFormat="1" ht="12.75">
      <c r="B28" s="31"/>
      <c r="L28" s="263" t="s">
        <v>41</v>
      </c>
      <c r="M28" s="263"/>
      <c r="N28" s="263"/>
      <c r="O28" s="263"/>
      <c r="P28" s="263"/>
      <c r="W28" s="263" t="s">
        <v>42</v>
      </c>
      <c r="X28" s="263"/>
      <c r="Y28" s="263"/>
      <c r="Z28" s="263"/>
      <c r="AA28" s="263"/>
      <c r="AB28" s="263"/>
      <c r="AC28" s="263"/>
      <c r="AD28" s="263"/>
      <c r="AE28" s="263"/>
      <c r="AK28" s="263" t="s">
        <v>43</v>
      </c>
      <c r="AL28" s="263"/>
      <c r="AM28" s="263"/>
      <c r="AN28" s="263"/>
      <c r="AO28" s="263"/>
      <c r="AR28" s="31"/>
      <c r="BE28" s="253"/>
    </row>
    <row r="29" spans="2:71" s="2" customFormat="1" ht="14.45" customHeight="1">
      <c r="B29" s="35"/>
      <c r="D29" s="26" t="s">
        <v>44</v>
      </c>
      <c r="F29" s="26" t="s">
        <v>45</v>
      </c>
      <c r="L29" s="266">
        <v>0.21</v>
      </c>
      <c r="M29" s="265"/>
      <c r="N29" s="265"/>
      <c r="O29" s="265"/>
      <c r="P29" s="265"/>
      <c r="W29" s="264">
        <f>ROUND(AZ54, 2)</f>
        <v>0</v>
      </c>
      <c r="X29" s="265"/>
      <c r="Y29" s="265"/>
      <c r="Z29" s="265"/>
      <c r="AA29" s="265"/>
      <c r="AB29" s="265"/>
      <c r="AC29" s="265"/>
      <c r="AD29" s="265"/>
      <c r="AE29" s="265"/>
      <c r="AK29" s="264">
        <f>ROUND(AV54, 2)</f>
        <v>0</v>
      </c>
      <c r="AL29" s="265"/>
      <c r="AM29" s="265"/>
      <c r="AN29" s="265"/>
      <c r="AO29" s="265"/>
      <c r="AR29" s="35"/>
      <c r="BE29" s="254"/>
    </row>
    <row r="30" spans="2:71" s="2" customFormat="1" ht="14.45" customHeight="1">
      <c r="B30" s="35"/>
      <c r="F30" s="26" t="s">
        <v>46</v>
      </c>
      <c r="L30" s="266">
        <v>0.15</v>
      </c>
      <c r="M30" s="265"/>
      <c r="N30" s="265"/>
      <c r="O30" s="265"/>
      <c r="P30" s="265"/>
      <c r="W30" s="264">
        <f>ROUND(BA54, 2)</f>
        <v>0</v>
      </c>
      <c r="X30" s="265"/>
      <c r="Y30" s="265"/>
      <c r="Z30" s="265"/>
      <c r="AA30" s="265"/>
      <c r="AB30" s="265"/>
      <c r="AC30" s="265"/>
      <c r="AD30" s="265"/>
      <c r="AE30" s="265"/>
      <c r="AK30" s="264">
        <f>ROUND(AW54, 2)</f>
        <v>0</v>
      </c>
      <c r="AL30" s="265"/>
      <c r="AM30" s="265"/>
      <c r="AN30" s="265"/>
      <c r="AO30" s="265"/>
      <c r="AR30" s="35"/>
      <c r="BE30" s="254"/>
    </row>
    <row r="31" spans="2:71" s="2" customFormat="1" ht="14.45" hidden="1" customHeight="1">
      <c r="B31" s="35"/>
      <c r="F31" s="26" t="s">
        <v>47</v>
      </c>
      <c r="L31" s="266">
        <v>0.21</v>
      </c>
      <c r="M31" s="265"/>
      <c r="N31" s="265"/>
      <c r="O31" s="265"/>
      <c r="P31" s="265"/>
      <c r="W31" s="264">
        <f>ROUND(BB54, 2)</f>
        <v>0</v>
      </c>
      <c r="X31" s="265"/>
      <c r="Y31" s="265"/>
      <c r="Z31" s="265"/>
      <c r="AA31" s="265"/>
      <c r="AB31" s="265"/>
      <c r="AC31" s="265"/>
      <c r="AD31" s="265"/>
      <c r="AE31" s="265"/>
      <c r="AK31" s="264">
        <v>0</v>
      </c>
      <c r="AL31" s="265"/>
      <c r="AM31" s="265"/>
      <c r="AN31" s="265"/>
      <c r="AO31" s="265"/>
      <c r="AR31" s="35"/>
      <c r="BE31" s="254"/>
    </row>
    <row r="32" spans="2:71" s="2" customFormat="1" ht="14.45" hidden="1" customHeight="1">
      <c r="B32" s="35"/>
      <c r="F32" s="26" t="s">
        <v>48</v>
      </c>
      <c r="L32" s="266">
        <v>0.15</v>
      </c>
      <c r="M32" s="265"/>
      <c r="N32" s="265"/>
      <c r="O32" s="265"/>
      <c r="P32" s="265"/>
      <c r="W32" s="264">
        <f>ROUND(BC54, 2)</f>
        <v>0</v>
      </c>
      <c r="X32" s="265"/>
      <c r="Y32" s="265"/>
      <c r="Z32" s="265"/>
      <c r="AA32" s="265"/>
      <c r="AB32" s="265"/>
      <c r="AC32" s="265"/>
      <c r="AD32" s="265"/>
      <c r="AE32" s="265"/>
      <c r="AK32" s="264">
        <v>0</v>
      </c>
      <c r="AL32" s="265"/>
      <c r="AM32" s="265"/>
      <c r="AN32" s="265"/>
      <c r="AO32" s="265"/>
      <c r="AR32" s="35"/>
      <c r="BE32" s="254"/>
    </row>
    <row r="33" spans="2:44" s="2" customFormat="1" ht="14.45" hidden="1" customHeight="1">
      <c r="B33" s="35"/>
      <c r="F33" s="26" t="s">
        <v>49</v>
      </c>
      <c r="L33" s="266">
        <v>0</v>
      </c>
      <c r="M33" s="265"/>
      <c r="N33" s="265"/>
      <c r="O33" s="265"/>
      <c r="P33" s="265"/>
      <c r="W33" s="264">
        <f>ROUND(BD54, 2)</f>
        <v>0</v>
      </c>
      <c r="X33" s="265"/>
      <c r="Y33" s="265"/>
      <c r="Z33" s="265"/>
      <c r="AA33" s="265"/>
      <c r="AB33" s="265"/>
      <c r="AC33" s="265"/>
      <c r="AD33" s="265"/>
      <c r="AE33" s="265"/>
      <c r="AK33" s="264">
        <v>0</v>
      </c>
      <c r="AL33" s="265"/>
      <c r="AM33" s="265"/>
      <c r="AN33" s="265"/>
      <c r="AO33" s="265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67" t="s">
        <v>52</v>
      </c>
      <c r="Y35" s="268"/>
      <c r="Z35" s="268"/>
      <c r="AA35" s="268"/>
      <c r="AB35" s="268"/>
      <c r="AC35" s="38"/>
      <c r="AD35" s="38"/>
      <c r="AE35" s="38"/>
      <c r="AF35" s="38"/>
      <c r="AG35" s="38"/>
      <c r="AH35" s="38"/>
      <c r="AI35" s="38"/>
      <c r="AJ35" s="38"/>
      <c r="AK35" s="269">
        <f>SUM(AK26:AK33)</f>
        <v>0</v>
      </c>
      <c r="AL35" s="268"/>
      <c r="AM35" s="268"/>
      <c r="AN35" s="268"/>
      <c r="AO35" s="270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53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2023-02-02</v>
      </c>
      <c r="AR44" s="44"/>
    </row>
    <row r="45" spans="2:44" s="4" customFormat="1" ht="36.950000000000003" customHeight="1">
      <c r="B45" s="45"/>
      <c r="C45" s="46" t="s">
        <v>16</v>
      </c>
      <c r="L45" s="271" t="str">
        <f>K6</f>
        <v>ZŠ Ruská Litvínov - výměna oken, výměna parapetů, oprava ostění, tmelení spár</v>
      </c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Litvínov</v>
      </c>
      <c r="AI47" s="26" t="s">
        <v>23</v>
      </c>
      <c r="AM47" s="273" t="str">
        <f>IF(AN8= "","",AN8)</f>
        <v>6. 2. 2023</v>
      </c>
      <c r="AN47" s="273"/>
      <c r="AR47" s="31"/>
    </row>
    <row r="48" spans="2:44" s="1" customFormat="1" ht="6.95" customHeight="1">
      <c r="B48" s="31"/>
      <c r="AR48" s="31"/>
    </row>
    <row r="49" spans="1:91" s="1" customFormat="1" ht="15.2" customHeight="1">
      <c r="B49" s="31"/>
      <c r="C49" s="26" t="s">
        <v>25</v>
      </c>
      <c r="L49" s="3" t="str">
        <f>IF(E11= "","",E11)</f>
        <v>Město Litvínov</v>
      </c>
      <c r="AI49" s="26" t="s">
        <v>31</v>
      </c>
      <c r="AM49" s="274" t="str">
        <f>IF(E17="","",E17)</f>
        <v xml:space="preserve"> </v>
      </c>
      <c r="AN49" s="275"/>
      <c r="AO49" s="275"/>
      <c r="AP49" s="275"/>
      <c r="AR49" s="31"/>
      <c r="AS49" s="276" t="s">
        <v>54</v>
      </c>
      <c r="AT49" s="277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25.7" customHeight="1">
      <c r="B50" s="31"/>
      <c r="C50" s="26" t="s">
        <v>29</v>
      </c>
      <c r="L50" s="3" t="str">
        <f>IF(E14= "Vyplň údaj","",E14)</f>
        <v/>
      </c>
      <c r="AI50" s="26" t="s">
        <v>34</v>
      </c>
      <c r="AM50" s="274" t="str">
        <f>IF(E20="","",E20)</f>
        <v>STAVEBNÍ ROZPOČTY s.r.o.</v>
      </c>
      <c r="AN50" s="275"/>
      <c r="AO50" s="275"/>
      <c r="AP50" s="275"/>
      <c r="AR50" s="31"/>
      <c r="AS50" s="278"/>
      <c r="AT50" s="279"/>
      <c r="BD50" s="52"/>
    </row>
    <row r="51" spans="1:91" s="1" customFormat="1" ht="10.9" customHeight="1">
      <c r="B51" s="31"/>
      <c r="AR51" s="31"/>
      <c r="AS51" s="278"/>
      <c r="AT51" s="279"/>
      <c r="BD51" s="52"/>
    </row>
    <row r="52" spans="1:91" s="1" customFormat="1" ht="29.25" customHeight="1">
      <c r="B52" s="31"/>
      <c r="C52" s="280" t="s">
        <v>55</v>
      </c>
      <c r="D52" s="281"/>
      <c r="E52" s="281"/>
      <c r="F52" s="281"/>
      <c r="G52" s="281"/>
      <c r="H52" s="53"/>
      <c r="I52" s="282" t="s">
        <v>56</v>
      </c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3" t="s">
        <v>57</v>
      </c>
      <c r="AH52" s="281"/>
      <c r="AI52" s="281"/>
      <c r="AJ52" s="281"/>
      <c r="AK52" s="281"/>
      <c r="AL52" s="281"/>
      <c r="AM52" s="281"/>
      <c r="AN52" s="282" t="s">
        <v>58</v>
      </c>
      <c r="AO52" s="281"/>
      <c r="AP52" s="281"/>
      <c r="AQ52" s="54" t="s">
        <v>59</v>
      </c>
      <c r="AR52" s="31"/>
      <c r="AS52" s="55" t="s">
        <v>60</v>
      </c>
      <c r="AT52" s="56" t="s">
        <v>61</v>
      </c>
      <c r="AU52" s="56" t="s">
        <v>62</v>
      </c>
      <c r="AV52" s="56" t="s">
        <v>63</v>
      </c>
      <c r="AW52" s="56" t="s">
        <v>64</v>
      </c>
      <c r="AX52" s="56" t="s">
        <v>65</v>
      </c>
      <c r="AY52" s="56" t="s">
        <v>66</v>
      </c>
      <c r="AZ52" s="56" t="s">
        <v>67</v>
      </c>
      <c r="BA52" s="56" t="s">
        <v>68</v>
      </c>
      <c r="BB52" s="56" t="s">
        <v>69</v>
      </c>
      <c r="BC52" s="56" t="s">
        <v>70</v>
      </c>
      <c r="BD52" s="57" t="s">
        <v>71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9"/>
      <c r="C54" s="60" t="s">
        <v>72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87">
        <f>ROUND(SUM(AG55:AG56),2)</f>
        <v>0</v>
      </c>
      <c r="AH54" s="287"/>
      <c r="AI54" s="287"/>
      <c r="AJ54" s="287"/>
      <c r="AK54" s="287"/>
      <c r="AL54" s="287"/>
      <c r="AM54" s="287"/>
      <c r="AN54" s="288">
        <f>SUM(AG54,AT54)</f>
        <v>0</v>
      </c>
      <c r="AO54" s="288"/>
      <c r="AP54" s="288"/>
      <c r="AQ54" s="63" t="s">
        <v>19</v>
      </c>
      <c r="AR54" s="59"/>
      <c r="AS54" s="64">
        <f>ROUND(SUM(AS55:AS56),2)</f>
        <v>0</v>
      </c>
      <c r="AT54" s="65">
        <f>ROUND(SUM(AV54:AW54),2)</f>
        <v>0</v>
      </c>
      <c r="AU54" s="66">
        <f>ROUND(SUM(AU55:AU56),5)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ROUND(SUM(AZ55:AZ56),2)</f>
        <v>0</v>
      </c>
      <c r="BA54" s="65">
        <f>ROUND(SUM(BA55:BA56),2)</f>
        <v>0</v>
      </c>
      <c r="BB54" s="65">
        <f>ROUND(SUM(BB55:BB56),2)</f>
        <v>0</v>
      </c>
      <c r="BC54" s="65">
        <f>ROUND(SUM(BC55:BC56),2)</f>
        <v>0</v>
      </c>
      <c r="BD54" s="67">
        <f>ROUND(SUM(BD55:BD56),2)</f>
        <v>0</v>
      </c>
      <c r="BS54" s="68" t="s">
        <v>73</v>
      </c>
      <c r="BT54" s="68" t="s">
        <v>74</v>
      </c>
      <c r="BU54" s="69" t="s">
        <v>75</v>
      </c>
      <c r="BV54" s="68" t="s">
        <v>76</v>
      </c>
      <c r="BW54" s="68" t="s">
        <v>5</v>
      </c>
      <c r="BX54" s="68" t="s">
        <v>77</v>
      </c>
      <c r="CL54" s="68" t="s">
        <v>19</v>
      </c>
    </row>
    <row r="55" spans="1:91" s="6" customFormat="1" ht="37.5" customHeight="1">
      <c r="A55" s="70" t="s">
        <v>78</v>
      </c>
      <c r="B55" s="71"/>
      <c r="C55" s="72"/>
      <c r="D55" s="286" t="s">
        <v>79</v>
      </c>
      <c r="E55" s="286"/>
      <c r="F55" s="286"/>
      <c r="G55" s="286"/>
      <c r="H55" s="286"/>
      <c r="I55" s="73"/>
      <c r="J55" s="286" t="s">
        <v>80</v>
      </c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4">
        <f>'01 - Budova B - východní ...'!J30</f>
        <v>0</v>
      </c>
      <c r="AH55" s="285"/>
      <c r="AI55" s="285"/>
      <c r="AJ55" s="285"/>
      <c r="AK55" s="285"/>
      <c r="AL55" s="285"/>
      <c r="AM55" s="285"/>
      <c r="AN55" s="284">
        <f>SUM(AG55,AT55)</f>
        <v>0</v>
      </c>
      <c r="AO55" s="285"/>
      <c r="AP55" s="285"/>
      <c r="AQ55" s="74" t="s">
        <v>81</v>
      </c>
      <c r="AR55" s="71"/>
      <c r="AS55" s="75">
        <v>0</v>
      </c>
      <c r="AT55" s="76">
        <f>ROUND(SUM(AV55:AW55),2)</f>
        <v>0</v>
      </c>
      <c r="AU55" s="77">
        <f>'01 - Budova B - východní ...'!P91</f>
        <v>0</v>
      </c>
      <c r="AV55" s="76">
        <f>'01 - Budova B - východní ...'!J33</f>
        <v>0</v>
      </c>
      <c r="AW55" s="76">
        <f>'01 - Budova B - východní ...'!J34</f>
        <v>0</v>
      </c>
      <c r="AX55" s="76">
        <f>'01 - Budova B - východní ...'!J35</f>
        <v>0</v>
      </c>
      <c r="AY55" s="76">
        <f>'01 - Budova B - východní ...'!J36</f>
        <v>0</v>
      </c>
      <c r="AZ55" s="76">
        <f>'01 - Budova B - východní ...'!F33</f>
        <v>0</v>
      </c>
      <c r="BA55" s="76">
        <f>'01 - Budova B - východní ...'!F34</f>
        <v>0</v>
      </c>
      <c r="BB55" s="76">
        <f>'01 - Budova B - východní ...'!F35</f>
        <v>0</v>
      </c>
      <c r="BC55" s="76">
        <f>'01 - Budova B - východní ...'!F36</f>
        <v>0</v>
      </c>
      <c r="BD55" s="78">
        <f>'01 - Budova B - východní ...'!F37</f>
        <v>0</v>
      </c>
      <c r="BT55" s="79" t="s">
        <v>82</v>
      </c>
      <c r="BV55" s="79" t="s">
        <v>76</v>
      </c>
      <c r="BW55" s="79" t="s">
        <v>83</v>
      </c>
      <c r="BX55" s="79" t="s">
        <v>5</v>
      </c>
      <c r="CL55" s="79" t="s">
        <v>19</v>
      </c>
      <c r="CM55" s="79" t="s">
        <v>84</v>
      </c>
    </row>
    <row r="56" spans="1:91" s="6" customFormat="1" ht="37.5" customHeight="1">
      <c r="A56" s="70" t="s">
        <v>78</v>
      </c>
      <c r="B56" s="71"/>
      <c r="C56" s="72"/>
      <c r="D56" s="286" t="s">
        <v>85</v>
      </c>
      <c r="E56" s="286"/>
      <c r="F56" s="286"/>
      <c r="G56" s="286"/>
      <c r="H56" s="286"/>
      <c r="I56" s="73"/>
      <c r="J56" s="286" t="s">
        <v>86</v>
      </c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4">
        <f>'02 - Tělocvična - severní...'!J30</f>
        <v>0</v>
      </c>
      <c r="AH56" s="285"/>
      <c r="AI56" s="285"/>
      <c r="AJ56" s="285"/>
      <c r="AK56" s="285"/>
      <c r="AL56" s="285"/>
      <c r="AM56" s="285"/>
      <c r="AN56" s="284">
        <f>SUM(AG56,AT56)</f>
        <v>0</v>
      </c>
      <c r="AO56" s="285"/>
      <c r="AP56" s="285"/>
      <c r="AQ56" s="74" t="s">
        <v>81</v>
      </c>
      <c r="AR56" s="71"/>
      <c r="AS56" s="80">
        <v>0</v>
      </c>
      <c r="AT56" s="81">
        <f>ROUND(SUM(AV56:AW56),2)</f>
        <v>0</v>
      </c>
      <c r="AU56" s="82">
        <f>'02 - Tělocvična - severní...'!P94</f>
        <v>0</v>
      </c>
      <c r="AV56" s="81">
        <f>'02 - Tělocvična - severní...'!J33</f>
        <v>0</v>
      </c>
      <c r="AW56" s="81">
        <f>'02 - Tělocvična - severní...'!J34</f>
        <v>0</v>
      </c>
      <c r="AX56" s="81">
        <f>'02 - Tělocvična - severní...'!J35</f>
        <v>0</v>
      </c>
      <c r="AY56" s="81">
        <f>'02 - Tělocvična - severní...'!J36</f>
        <v>0</v>
      </c>
      <c r="AZ56" s="81">
        <f>'02 - Tělocvična - severní...'!F33</f>
        <v>0</v>
      </c>
      <c r="BA56" s="81">
        <f>'02 - Tělocvična - severní...'!F34</f>
        <v>0</v>
      </c>
      <c r="BB56" s="81">
        <f>'02 - Tělocvična - severní...'!F35</f>
        <v>0</v>
      </c>
      <c r="BC56" s="81">
        <f>'02 - Tělocvična - severní...'!F36</f>
        <v>0</v>
      </c>
      <c r="BD56" s="83">
        <f>'02 - Tělocvična - severní...'!F37</f>
        <v>0</v>
      </c>
      <c r="BT56" s="79" t="s">
        <v>82</v>
      </c>
      <c r="BV56" s="79" t="s">
        <v>76</v>
      </c>
      <c r="BW56" s="79" t="s">
        <v>87</v>
      </c>
      <c r="BX56" s="79" t="s">
        <v>5</v>
      </c>
      <c r="CL56" s="79" t="s">
        <v>19</v>
      </c>
      <c r="CM56" s="79" t="s">
        <v>84</v>
      </c>
    </row>
    <row r="57" spans="1:91" s="1" customFormat="1" ht="30" customHeight="1">
      <c r="B57" s="31"/>
      <c r="AR57" s="31"/>
    </row>
    <row r="58" spans="1:91" s="1" customFormat="1" ht="6.95" customHeight="1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31"/>
    </row>
  </sheetData>
  <sheetProtection algorithmName="SHA-512" hashValue="DVcRv6YeOLkb7wLDsWquN2jJdOacJC2xVh2VS1L1ORHtjzGH4uhNMTMZOQPbjPE7yTe4M35Y4wG/qZubGukOYw==" saltValue="oI/Ep7igYuVHyJP2GoV2lK+M2rFuG6Va/tgPs9ar/2BHQsyx8xG5CXW3eJrEmBpkBNaxvqAqk3yvoS1zSU7dF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Budova B - východní ...'!C2" display="/" xr:uid="{00000000-0004-0000-0000-000000000000}"/>
    <hyperlink ref="A56" location="'02 - Tělocvična - severní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83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88</v>
      </c>
      <c r="L4" s="19"/>
      <c r="M4" s="8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89" t="str">
        <f>'Rekapitulace zakázky'!K6</f>
        <v>ZŠ Ruská Litvínov - výměna oken, výměna parapetů, oprava ostění, tmelení spár</v>
      </c>
      <c r="F7" s="290"/>
      <c r="G7" s="290"/>
      <c r="H7" s="290"/>
      <c r="L7" s="19"/>
    </row>
    <row r="8" spans="2:46" s="1" customFormat="1" ht="12" customHeight="1">
      <c r="B8" s="31"/>
      <c r="D8" s="26" t="s">
        <v>89</v>
      </c>
      <c r="L8" s="31"/>
    </row>
    <row r="9" spans="2:46" s="1" customFormat="1" ht="30" customHeight="1">
      <c r="B9" s="31"/>
      <c r="E9" s="271" t="s">
        <v>90</v>
      </c>
      <c r="F9" s="291"/>
      <c r="G9" s="291"/>
      <c r="H9" s="291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zakázky'!AN8</f>
        <v>6. 2. 2023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zakázky'!AN13</f>
        <v>Vyplň údaj</v>
      </c>
      <c r="L17" s="31"/>
    </row>
    <row r="18" spans="2:12" s="1" customFormat="1" ht="18" customHeight="1">
      <c r="B18" s="31"/>
      <c r="E18" s="292" t="str">
        <f>'Rekapitulace zakázky'!E14</f>
        <v>Vyplň údaj</v>
      </c>
      <c r="F18" s="255"/>
      <c r="G18" s="255"/>
      <c r="H18" s="255"/>
      <c r="I18" s="26" t="s">
        <v>28</v>
      </c>
      <c r="J18" s="27" t="str">
        <f>'Rekapitulace zakázky'!AN14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zakázky'!AN16="","",'Rekapitulace zakázky'!AN16)</f>
        <v/>
      </c>
      <c r="L20" s="31"/>
    </row>
    <row r="21" spans="2:12" s="1" customFormat="1" ht="18" customHeight="1">
      <c r="B21" s="31"/>
      <c r="E21" s="24" t="str">
        <f>IF('Rekapitulace zakázky'!E17="","",'Rekapitulace zakázky'!E17)</f>
        <v xml:space="preserve"> </v>
      </c>
      <c r="I21" s="26" t="s">
        <v>28</v>
      </c>
      <c r="J21" s="24" t="str">
        <f>IF('Rekapitulace zakázky'!AN17="","",'Rekapitulace zakázky'!AN17)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26</v>
      </c>
      <c r="J23" s="24" t="s">
        <v>35</v>
      </c>
      <c r="L23" s="31"/>
    </row>
    <row r="24" spans="2:12" s="1" customFormat="1" ht="18" customHeight="1">
      <c r="B24" s="31"/>
      <c r="E24" s="24" t="s">
        <v>36</v>
      </c>
      <c r="I24" s="26" t="s">
        <v>28</v>
      </c>
      <c r="J24" s="24" t="s">
        <v>37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47.25" customHeight="1">
      <c r="B27" s="85"/>
      <c r="E27" s="260" t="s">
        <v>39</v>
      </c>
      <c r="F27" s="260"/>
      <c r="G27" s="260"/>
      <c r="H27" s="260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40</v>
      </c>
      <c r="J30" s="62">
        <f>ROUND(J91,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1" t="s">
        <v>44</v>
      </c>
      <c r="E33" s="26" t="s">
        <v>45</v>
      </c>
      <c r="F33" s="87">
        <f>ROUND((SUM(BE91:BE191)),  2)</f>
        <v>0</v>
      </c>
      <c r="I33" s="88">
        <v>0.21</v>
      </c>
      <c r="J33" s="87">
        <f>ROUND(((SUM(BE91:BE191))*I33),  2)</f>
        <v>0</v>
      </c>
      <c r="L33" s="31"/>
    </row>
    <row r="34" spans="2:12" s="1" customFormat="1" ht="14.45" customHeight="1">
      <c r="B34" s="31"/>
      <c r="E34" s="26" t="s">
        <v>46</v>
      </c>
      <c r="F34" s="87">
        <f>ROUND((SUM(BF91:BF191)),  2)</f>
        <v>0</v>
      </c>
      <c r="I34" s="88">
        <v>0.15</v>
      </c>
      <c r="J34" s="87">
        <f>ROUND(((SUM(BF91:BF191))*I34),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87">
        <f>ROUND((SUM(BG91:BG191)),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87">
        <f>ROUND((SUM(BH91:BH191)),  2)</f>
        <v>0</v>
      </c>
      <c r="I36" s="88">
        <v>0.15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87">
        <f>ROUND((SUM(BI91:BI191)),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91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289" t="str">
        <f>E7</f>
        <v>ZŠ Ruská Litvínov - výměna oken, výměna parapetů, oprava ostění, tmelení spár</v>
      </c>
      <c r="F48" s="290"/>
      <c r="G48" s="290"/>
      <c r="H48" s="290"/>
      <c r="L48" s="31"/>
    </row>
    <row r="49" spans="2:47" s="1" customFormat="1" ht="12" customHeight="1">
      <c r="B49" s="31"/>
      <c r="C49" s="26" t="s">
        <v>89</v>
      </c>
      <c r="L49" s="31"/>
    </row>
    <row r="50" spans="2:47" s="1" customFormat="1" ht="30" customHeight="1">
      <c r="B50" s="31"/>
      <c r="E50" s="271" t="str">
        <f>E9</f>
        <v>01 - Budova B - východní pohled (kolmá strana) - výměna parapetů, oprava ostění, tmelení spár</v>
      </c>
      <c r="F50" s="291"/>
      <c r="G50" s="291"/>
      <c r="H50" s="291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Litvínov</v>
      </c>
      <c r="I52" s="26" t="s">
        <v>23</v>
      </c>
      <c r="J52" s="48" t="str">
        <f>IF(J12="","",J12)</f>
        <v>6. 2. 2023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>Město Litvínov</v>
      </c>
      <c r="I54" s="26" t="s">
        <v>31</v>
      </c>
      <c r="J54" s="29" t="str">
        <f>E21</f>
        <v xml:space="preserve"> </v>
      </c>
      <c r="L54" s="31"/>
    </row>
    <row r="55" spans="2:47" s="1" customFormat="1" ht="25.7" customHeight="1">
      <c r="B55" s="31"/>
      <c r="C55" s="26" t="s">
        <v>29</v>
      </c>
      <c r="F55" s="24" t="str">
        <f>IF(E18="","",E18)</f>
        <v>Vyplň údaj</v>
      </c>
      <c r="I55" s="26" t="s">
        <v>34</v>
      </c>
      <c r="J55" s="29" t="str">
        <f>E24</f>
        <v>STAVEBNÍ ROZPOČTY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92</v>
      </c>
      <c r="D57" s="89"/>
      <c r="E57" s="89"/>
      <c r="F57" s="89"/>
      <c r="G57" s="89"/>
      <c r="H57" s="89"/>
      <c r="I57" s="89"/>
      <c r="J57" s="96" t="s">
        <v>93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97" t="s">
        <v>72</v>
      </c>
      <c r="J59" s="62">
        <f>J91</f>
        <v>0</v>
      </c>
      <c r="L59" s="31"/>
      <c r="AU59" s="16" t="s">
        <v>94</v>
      </c>
    </row>
    <row r="60" spans="2:47" s="8" customFormat="1" ht="24.95" customHeight="1">
      <c r="B60" s="98"/>
      <c r="D60" s="99" t="s">
        <v>95</v>
      </c>
      <c r="E60" s="100"/>
      <c r="F60" s="100"/>
      <c r="G60" s="100"/>
      <c r="H60" s="100"/>
      <c r="I60" s="100"/>
      <c r="J60" s="101">
        <f>J92</f>
        <v>0</v>
      </c>
      <c r="L60" s="98"/>
    </row>
    <row r="61" spans="2:47" s="8" customFormat="1" ht="24.95" customHeight="1">
      <c r="B61" s="98"/>
      <c r="D61" s="99" t="s">
        <v>96</v>
      </c>
      <c r="E61" s="100"/>
      <c r="F61" s="100"/>
      <c r="G61" s="100"/>
      <c r="H61" s="100"/>
      <c r="I61" s="100"/>
      <c r="J61" s="101">
        <f>J93</f>
        <v>0</v>
      </c>
      <c r="L61" s="98"/>
    </row>
    <row r="62" spans="2:47" s="8" customFormat="1" ht="24.95" customHeight="1">
      <c r="B62" s="98"/>
      <c r="D62" s="99" t="s">
        <v>97</v>
      </c>
      <c r="E62" s="100"/>
      <c r="F62" s="100"/>
      <c r="G62" s="100"/>
      <c r="H62" s="100"/>
      <c r="I62" s="100"/>
      <c r="J62" s="101">
        <f>J131</f>
        <v>0</v>
      </c>
      <c r="L62" s="98"/>
    </row>
    <row r="63" spans="2:47" s="8" customFormat="1" ht="24.95" customHeight="1">
      <c r="B63" s="98"/>
      <c r="D63" s="99" t="s">
        <v>98</v>
      </c>
      <c r="E63" s="100"/>
      <c r="F63" s="100"/>
      <c r="G63" s="100"/>
      <c r="H63" s="100"/>
      <c r="I63" s="100"/>
      <c r="J63" s="101">
        <f>J152</f>
        <v>0</v>
      </c>
      <c r="L63" s="98"/>
    </row>
    <row r="64" spans="2:47" s="8" customFormat="1" ht="24.95" customHeight="1">
      <c r="B64" s="98"/>
      <c r="D64" s="99" t="s">
        <v>99</v>
      </c>
      <c r="E64" s="100"/>
      <c r="F64" s="100"/>
      <c r="G64" s="100"/>
      <c r="H64" s="100"/>
      <c r="I64" s="100"/>
      <c r="J64" s="101">
        <f>J155</f>
        <v>0</v>
      </c>
      <c r="L64" s="98"/>
    </row>
    <row r="65" spans="2:12" s="8" customFormat="1" ht="24.95" customHeight="1">
      <c r="B65" s="98"/>
      <c r="D65" s="99" t="s">
        <v>100</v>
      </c>
      <c r="E65" s="100"/>
      <c r="F65" s="100"/>
      <c r="G65" s="100"/>
      <c r="H65" s="100"/>
      <c r="I65" s="100"/>
      <c r="J65" s="101">
        <f>J156</f>
        <v>0</v>
      </c>
      <c r="L65" s="98"/>
    </row>
    <row r="66" spans="2:12" s="8" customFormat="1" ht="24.95" customHeight="1">
      <c r="B66" s="98"/>
      <c r="D66" s="99" t="s">
        <v>101</v>
      </c>
      <c r="E66" s="100"/>
      <c r="F66" s="100"/>
      <c r="G66" s="100"/>
      <c r="H66" s="100"/>
      <c r="I66" s="100"/>
      <c r="J66" s="101">
        <f>J166</f>
        <v>0</v>
      </c>
      <c r="L66" s="98"/>
    </row>
    <row r="67" spans="2:12" s="8" customFormat="1" ht="24.95" customHeight="1">
      <c r="B67" s="98"/>
      <c r="D67" s="99" t="s">
        <v>102</v>
      </c>
      <c r="E67" s="100"/>
      <c r="F67" s="100"/>
      <c r="G67" s="100"/>
      <c r="H67" s="100"/>
      <c r="I67" s="100"/>
      <c r="J67" s="101">
        <f>J174</f>
        <v>0</v>
      </c>
      <c r="L67" s="98"/>
    </row>
    <row r="68" spans="2:12" s="8" customFormat="1" ht="24.95" customHeight="1">
      <c r="B68" s="98"/>
      <c r="D68" s="99" t="s">
        <v>103</v>
      </c>
      <c r="E68" s="100"/>
      <c r="F68" s="100"/>
      <c r="G68" s="100"/>
      <c r="H68" s="100"/>
      <c r="I68" s="100"/>
      <c r="J68" s="101">
        <f>J175</f>
        <v>0</v>
      </c>
      <c r="L68" s="98"/>
    </row>
    <row r="69" spans="2:12" s="8" customFormat="1" ht="24.95" customHeight="1">
      <c r="B69" s="98"/>
      <c r="D69" s="99" t="s">
        <v>104</v>
      </c>
      <c r="E69" s="100"/>
      <c r="F69" s="100"/>
      <c r="G69" s="100"/>
      <c r="H69" s="100"/>
      <c r="I69" s="100"/>
      <c r="J69" s="101">
        <f>J182</f>
        <v>0</v>
      </c>
      <c r="L69" s="98"/>
    </row>
    <row r="70" spans="2:12" s="8" customFormat="1" ht="24.95" customHeight="1">
      <c r="B70" s="98"/>
      <c r="D70" s="99" t="s">
        <v>105</v>
      </c>
      <c r="E70" s="100"/>
      <c r="F70" s="100"/>
      <c r="G70" s="100"/>
      <c r="H70" s="100"/>
      <c r="I70" s="100"/>
      <c r="J70" s="101">
        <f>J185</f>
        <v>0</v>
      </c>
      <c r="L70" s="98"/>
    </row>
    <row r="71" spans="2:12" s="8" customFormat="1" ht="24.95" customHeight="1">
      <c r="B71" s="98"/>
      <c r="D71" s="99" t="s">
        <v>106</v>
      </c>
      <c r="E71" s="100"/>
      <c r="F71" s="100"/>
      <c r="G71" s="100"/>
      <c r="H71" s="100"/>
      <c r="I71" s="100"/>
      <c r="J71" s="101">
        <f>J189</f>
        <v>0</v>
      </c>
      <c r="L71" s="98"/>
    </row>
    <row r="72" spans="2:12" s="1" customFormat="1" ht="21.75" customHeight="1">
      <c r="B72" s="31"/>
      <c r="L72" s="31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31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78" spans="2:12" s="1" customFormat="1" ht="24.95" customHeight="1">
      <c r="B78" s="31"/>
      <c r="C78" s="20" t="s">
        <v>107</v>
      </c>
      <c r="L78" s="31"/>
    </row>
    <row r="79" spans="2:12" s="1" customFormat="1" ht="6.95" customHeight="1">
      <c r="B79" s="31"/>
      <c r="L79" s="31"/>
    </row>
    <row r="80" spans="2:12" s="1" customFormat="1" ht="12" customHeight="1">
      <c r="B80" s="31"/>
      <c r="C80" s="26" t="s">
        <v>16</v>
      </c>
      <c r="L80" s="31"/>
    </row>
    <row r="81" spans="2:65" s="1" customFormat="1" ht="16.5" customHeight="1">
      <c r="B81" s="31"/>
      <c r="E81" s="289" t="str">
        <f>E7</f>
        <v>ZŠ Ruská Litvínov - výměna oken, výměna parapetů, oprava ostění, tmelení spár</v>
      </c>
      <c r="F81" s="290"/>
      <c r="G81" s="290"/>
      <c r="H81" s="290"/>
      <c r="L81" s="31"/>
    </row>
    <row r="82" spans="2:65" s="1" customFormat="1" ht="12" customHeight="1">
      <c r="B82" s="31"/>
      <c r="C82" s="26" t="s">
        <v>89</v>
      </c>
      <c r="L82" s="31"/>
    </row>
    <row r="83" spans="2:65" s="1" customFormat="1" ht="30" customHeight="1">
      <c r="B83" s="31"/>
      <c r="E83" s="271" t="str">
        <f>E9</f>
        <v>01 - Budova B - východní pohled (kolmá strana) - výměna parapetů, oprava ostění, tmelení spár</v>
      </c>
      <c r="F83" s="291"/>
      <c r="G83" s="291"/>
      <c r="H83" s="291"/>
      <c r="L83" s="31"/>
    </row>
    <row r="84" spans="2:65" s="1" customFormat="1" ht="6.95" customHeight="1">
      <c r="B84" s="31"/>
      <c r="L84" s="31"/>
    </row>
    <row r="85" spans="2:65" s="1" customFormat="1" ht="12" customHeight="1">
      <c r="B85" s="31"/>
      <c r="C85" s="26" t="s">
        <v>21</v>
      </c>
      <c r="F85" s="24" t="str">
        <f>F12</f>
        <v>Litvínov</v>
      </c>
      <c r="I85" s="26" t="s">
        <v>23</v>
      </c>
      <c r="J85" s="48" t="str">
        <f>IF(J12="","",J12)</f>
        <v>6. 2. 2023</v>
      </c>
      <c r="L85" s="31"/>
    </row>
    <row r="86" spans="2:65" s="1" customFormat="1" ht="6.95" customHeight="1">
      <c r="B86" s="31"/>
      <c r="L86" s="31"/>
    </row>
    <row r="87" spans="2:65" s="1" customFormat="1" ht="15.2" customHeight="1">
      <c r="B87" s="31"/>
      <c r="C87" s="26" t="s">
        <v>25</v>
      </c>
      <c r="F87" s="24" t="str">
        <f>E15</f>
        <v>Město Litvínov</v>
      </c>
      <c r="I87" s="26" t="s">
        <v>31</v>
      </c>
      <c r="J87" s="29" t="str">
        <f>E21</f>
        <v xml:space="preserve"> </v>
      </c>
      <c r="L87" s="31"/>
    </row>
    <row r="88" spans="2:65" s="1" customFormat="1" ht="25.7" customHeight="1">
      <c r="B88" s="31"/>
      <c r="C88" s="26" t="s">
        <v>29</v>
      </c>
      <c r="F88" s="24" t="str">
        <f>IF(E18="","",E18)</f>
        <v>Vyplň údaj</v>
      </c>
      <c r="I88" s="26" t="s">
        <v>34</v>
      </c>
      <c r="J88" s="29" t="str">
        <f>E24</f>
        <v>STAVEBNÍ ROZPOČTY s.r.o.</v>
      </c>
      <c r="L88" s="31"/>
    </row>
    <row r="89" spans="2:65" s="1" customFormat="1" ht="10.35" customHeight="1">
      <c r="B89" s="31"/>
      <c r="L89" s="31"/>
    </row>
    <row r="90" spans="2:65" s="9" customFormat="1" ht="29.25" customHeight="1">
      <c r="B90" s="102"/>
      <c r="C90" s="103" t="s">
        <v>108</v>
      </c>
      <c r="D90" s="104" t="s">
        <v>59</v>
      </c>
      <c r="E90" s="104" t="s">
        <v>55</v>
      </c>
      <c r="F90" s="104" t="s">
        <v>56</v>
      </c>
      <c r="G90" s="104" t="s">
        <v>109</v>
      </c>
      <c r="H90" s="104" t="s">
        <v>110</v>
      </c>
      <c r="I90" s="104" t="s">
        <v>111</v>
      </c>
      <c r="J90" s="104" t="s">
        <v>93</v>
      </c>
      <c r="K90" s="105" t="s">
        <v>112</v>
      </c>
      <c r="L90" s="102"/>
      <c r="M90" s="55" t="s">
        <v>19</v>
      </c>
      <c r="N90" s="56" t="s">
        <v>44</v>
      </c>
      <c r="O90" s="56" t="s">
        <v>113</v>
      </c>
      <c r="P90" s="56" t="s">
        <v>114</v>
      </c>
      <c r="Q90" s="56" t="s">
        <v>115</v>
      </c>
      <c r="R90" s="56" t="s">
        <v>116</v>
      </c>
      <c r="S90" s="56" t="s">
        <v>117</v>
      </c>
      <c r="T90" s="57" t="s">
        <v>118</v>
      </c>
    </row>
    <row r="91" spans="2:65" s="1" customFormat="1" ht="22.9" customHeight="1">
      <c r="B91" s="31"/>
      <c r="C91" s="60" t="s">
        <v>119</v>
      </c>
      <c r="J91" s="106">
        <f>BK91</f>
        <v>0</v>
      </c>
      <c r="L91" s="31"/>
      <c r="M91" s="58"/>
      <c r="N91" s="49"/>
      <c r="O91" s="49"/>
      <c r="P91" s="107">
        <f>P92+P93+P131+P152+P155+P156+P166+P174+P175+P182+P185+P189</f>
        <v>0</v>
      </c>
      <c r="Q91" s="49"/>
      <c r="R91" s="107">
        <f>R92+R93+R131+R152+R155+R156+R166+R174+R175+R182+R185+R189</f>
        <v>1.0323968999999997</v>
      </c>
      <c r="S91" s="49"/>
      <c r="T91" s="108">
        <f>T92+T93+T131+T152+T155+T156+T166+T174+T175+T182+T185+T189</f>
        <v>0.12191</v>
      </c>
      <c r="AT91" s="16" t="s">
        <v>73</v>
      </c>
      <c r="AU91" s="16" t="s">
        <v>94</v>
      </c>
      <c r="BK91" s="109">
        <f>BK92+BK93+BK131+BK152+BK155+BK156+BK166+BK174+BK175+BK182+BK185+BK189</f>
        <v>0</v>
      </c>
    </row>
    <row r="92" spans="2:65" s="10" customFormat="1" ht="25.9" customHeight="1">
      <c r="B92" s="110"/>
      <c r="D92" s="111" t="s">
        <v>73</v>
      </c>
      <c r="E92" s="112" t="s">
        <v>120</v>
      </c>
      <c r="F92" s="112" t="s">
        <v>121</v>
      </c>
      <c r="I92" s="113"/>
      <c r="J92" s="114">
        <f>BK92</f>
        <v>0</v>
      </c>
      <c r="L92" s="110"/>
      <c r="M92" s="115"/>
      <c r="P92" s="116">
        <v>0</v>
      </c>
      <c r="R92" s="116">
        <v>0</v>
      </c>
      <c r="T92" s="117">
        <v>0</v>
      </c>
      <c r="AR92" s="111" t="s">
        <v>82</v>
      </c>
      <c r="AT92" s="118" t="s">
        <v>73</v>
      </c>
      <c r="AU92" s="118" t="s">
        <v>74</v>
      </c>
      <c r="AY92" s="111" t="s">
        <v>122</v>
      </c>
      <c r="BK92" s="119">
        <v>0</v>
      </c>
    </row>
    <row r="93" spans="2:65" s="10" customFormat="1" ht="25.9" customHeight="1">
      <c r="B93" s="110"/>
      <c r="D93" s="111" t="s">
        <v>73</v>
      </c>
      <c r="E93" s="112" t="s">
        <v>123</v>
      </c>
      <c r="F93" s="112" t="s">
        <v>124</v>
      </c>
      <c r="I93" s="113"/>
      <c r="J93" s="114">
        <f>BK93</f>
        <v>0</v>
      </c>
      <c r="L93" s="110"/>
      <c r="M93" s="115"/>
      <c r="P93" s="116">
        <f>SUM(P94:P130)</f>
        <v>0</v>
      </c>
      <c r="R93" s="116">
        <f>SUM(R94:R130)</f>
        <v>0.98421689999999984</v>
      </c>
      <c r="T93" s="117">
        <f>SUM(T94:T130)</f>
        <v>0</v>
      </c>
      <c r="AR93" s="111" t="s">
        <v>82</v>
      </c>
      <c r="AT93" s="118" t="s">
        <v>73</v>
      </c>
      <c r="AU93" s="118" t="s">
        <v>74</v>
      </c>
      <c r="AY93" s="111" t="s">
        <v>122</v>
      </c>
      <c r="BK93" s="119">
        <f>SUM(BK94:BK130)</f>
        <v>0</v>
      </c>
    </row>
    <row r="94" spans="2:65" s="1" customFormat="1" ht="16.5" customHeight="1">
      <c r="B94" s="31"/>
      <c r="C94" s="120" t="s">
        <v>82</v>
      </c>
      <c r="D94" s="120" t="s">
        <v>125</v>
      </c>
      <c r="E94" s="121" t="s">
        <v>126</v>
      </c>
      <c r="F94" s="122" t="s">
        <v>127</v>
      </c>
      <c r="G94" s="123" t="s">
        <v>128</v>
      </c>
      <c r="H94" s="124">
        <v>56.8</v>
      </c>
      <c r="I94" s="125"/>
      <c r="J94" s="126">
        <f>ROUND(I94*H94,2)</f>
        <v>0</v>
      </c>
      <c r="K94" s="122" t="s">
        <v>129</v>
      </c>
      <c r="L94" s="31"/>
      <c r="M94" s="127" t="s">
        <v>19</v>
      </c>
      <c r="N94" s="128" t="s">
        <v>45</v>
      </c>
      <c r="P94" s="129">
        <f>O94*H94</f>
        <v>0</v>
      </c>
      <c r="Q94" s="129">
        <v>1.5E-3</v>
      </c>
      <c r="R94" s="129">
        <f>Q94*H94</f>
        <v>8.5199999999999998E-2</v>
      </c>
      <c r="S94" s="129">
        <v>0</v>
      </c>
      <c r="T94" s="130">
        <f>S94*H94</f>
        <v>0</v>
      </c>
      <c r="AR94" s="131" t="s">
        <v>130</v>
      </c>
      <c r="AT94" s="131" t="s">
        <v>125</v>
      </c>
      <c r="AU94" s="131" t="s">
        <v>82</v>
      </c>
      <c r="AY94" s="16" t="s">
        <v>122</v>
      </c>
      <c r="BE94" s="132">
        <f>IF(N94="základní",J94,0)</f>
        <v>0</v>
      </c>
      <c r="BF94" s="132">
        <f>IF(N94="snížená",J94,0)</f>
        <v>0</v>
      </c>
      <c r="BG94" s="132">
        <f>IF(N94="zákl. přenesená",J94,0)</f>
        <v>0</v>
      </c>
      <c r="BH94" s="132">
        <f>IF(N94="sníž. přenesená",J94,0)</f>
        <v>0</v>
      </c>
      <c r="BI94" s="132">
        <f>IF(N94="nulová",J94,0)</f>
        <v>0</v>
      </c>
      <c r="BJ94" s="16" t="s">
        <v>82</v>
      </c>
      <c r="BK94" s="132">
        <f>ROUND(I94*H94,2)</f>
        <v>0</v>
      </c>
      <c r="BL94" s="16" t="s">
        <v>130</v>
      </c>
      <c r="BM94" s="131" t="s">
        <v>84</v>
      </c>
    </row>
    <row r="95" spans="2:65" s="1" customFormat="1" ht="11.25">
      <c r="B95" s="31"/>
      <c r="D95" s="133" t="s">
        <v>131</v>
      </c>
      <c r="F95" s="134" t="s">
        <v>132</v>
      </c>
      <c r="I95" s="135"/>
      <c r="L95" s="31"/>
      <c r="M95" s="136"/>
      <c r="T95" s="52"/>
      <c r="AT95" s="16" t="s">
        <v>131</v>
      </c>
      <c r="AU95" s="16" t="s">
        <v>82</v>
      </c>
    </row>
    <row r="96" spans="2:65" s="11" customFormat="1" ht="11.25">
      <c r="B96" s="137"/>
      <c r="D96" s="138" t="s">
        <v>133</v>
      </c>
      <c r="E96" s="139" t="s">
        <v>19</v>
      </c>
      <c r="F96" s="140" t="s">
        <v>134</v>
      </c>
      <c r="H96" s="141">
        <v>56.8</v>
      </c>
      <c r="I96" s="142"/>
      <c r="L96" s="137"/>
      <c r="M96" s="143"/>
      <c r="T96" s="144"/>
      <c r="AT96" s="139" t="s">
        <v>133</v>
      </c>
      <c r="AU96" s="139" t="s">
        <v>82</v>
      </c>
      <c r="AV96" s="11" t="s">
        <v>84</v>
      </c>
      <c r="AW96" s="11" t="s">
        <v>33</v>
      </c>
      <c r="AX96" s="11" t="s">
        <v>74</v>
      </c>
      <c r="AY96" s="139" t="s">
        <v>122</v>
      </c>
    </row>
    <row r="97" spans="2:65" s="12" customFormat="1" ht="11.25">
      <c r="B97" s="145"/>
      <c r="D97" s="138" t="s">
        <v>133</v>
      </c>
      <c r="E97" s="146" t="s">
        <v>19</v>
      </c>
      <c r="F97" s="147" t="s">
        <v>135</v>
      </c>
      <c r="H97" s="148">
        <v>56.8</v>
      </c>
      <c r="I97" s="149"/>
      <c r="L97" s="145"/>
      <c r="M97" s="150"/>
      <c r="T97" s="151"/>
      <c r="AT97" s="146" t="s">
        <v>133</v>
      </c>
      <c r="AU97" s="146" t="s">
        <v>82</v>
      </c>
      <c r="AV97" s="12" t="s">
        <v>130</v>
      </c>
      <c r="AW97" s="12" t="s">
        <v>33</v>
      </c>
      <c r="AX97" s="12" t="s">
        <v>82</v>
      </c>
      <c r="AY97" s="146" t="s">
        <v>122</v>
      </c>
    </row>
    <row r="98" spans="2:65" s="1" customFormat="1" ht="24.2" customHeight="1">
      <c r="B98" s="31"/>
      <c r="C98" s="120" t="s">
        <v>84</v>
      </c>
      <c r="D98" s="120" t="s">
        <v>125</v>
      </c>
      <c r="E98" s="121" t="s">
        <v>136</v>
      </c>
      <c r="F98" s="122" t="s">
        <v>137</v>
      </c>
      <c r="G98" s="123" t="s">
        <v>128</v>
      </c>
      <c r="H98" s="124">
        <v>59.4</v>
      </c>
      <c r="I98" s="125"/>
      <c r="J98" s="126">
        <f>ROUND(I98*H98,2)</f>
        <v>0</v>
      </c>
      <c r="K98" s="122" t="s">
        <v>129</v>
      </c>
      <c r="L98" s="31"/>
      <c r="M98" s="127" t="s">
        <v>19</v>
      </c>
      <c r="N98" s="128" t="s">
        <v>45</v>
      </c>
      <c r="P98" s="129">
        <f>O98*H98</f>
        <v>0</v>
      </c>
      <c r="Q98" s="129">
        <v>1.7600000000000001E-3</v>
      </c>
      <c r="R98" s="129">
        <f>Q98*H98</f>
        <v>0.104544</v>
      </c>
      <c r="S98" s="129">
        <v>0</v>
      </c>
      <c r="T98" s="130">
        <f>S98*H98</f>
        <v>0</v>
      </c>
      <c r="AR98" s="131" t="s">
        <v>130</v>
      </c>
      <c r="AT98" s="131" t="s">
        <v>125</v>
      </c>
      <c r="AU98" s="131" t="s">
        <v>82</v>
      </c>
      <c r="AY98" s="16" t="s">
        <v>122</v>
      </c>
      <c r="BE98" s="132">
        <f>IF(N98="základní",J98,0)</f>
        <v>0</v>
      </c>
      <c r="BF98" s="132">
        <f>IF(N98="snížená",J98,0)</f>
        <v>0</v>
      </c>
      <c r="BG98" s="132">
        <f>IF(N98="zákl. přenesená",J98,0)</f>
        <v>0</v>
      </c>
      <c r="BH98" s="132">
        <f>IF(N98="sníž. přenesená",J98,0)</f>
        <v>0</v>
      </c>
      <c r="BI98" s="132">
        <f>IF(N98="nulová",J98,0)</f>
        <v>0</v>
      </c>
      <c r="BJ98" s="16" t="s">
        <v>82</v>
      </c>
      <c r="BK98" s="132">
        <f>ROUND(I98*H98,2)</f>
        <v>0</v>
      </c>
      <c r="BL98" s="16" t="s">
        <v>130</v>
      </c>
      <c r="BM98" s="131" t="s">
        <v>130</v>
      </c>
    </row>
    <row r="99" spans="2:65" s="1" customFormat="1" ht="11.25">
      <c r="B99" s="31"/>
      <c r="D99" s="133" t="s">
        <v>131</v>
      </c>
      <c r="F99" s="134" t="s">
        <v>138</v>
      </c>
      <c r="I99" s="135"/>
      <c r="L99" s="31"/>
      <c r="M99" s="136"/>
      <c r="T99" s="52"/>
      <c r="AT99" s="16" t="s">
        <v>131</v>
      </c>
      <c r="AU99" s="16" t="s">
        <v>82</v>
      </c>
    </row>
    <row r="100" spans="2:65" s="11" customFormat="1" ht="11.25">
      <c r="B100" s="137"/>
      <c r="D100" s="138" t="s">
        <v>133</v>
      </c>
      <c r="E100" s="139" t="s">
        <v>19</v>
      </c>
      <c r="F100" s="140" t="s">
        <v>139</v>
      </c>
      <c r="H100" s="141">
        <v>59.4</v>
      </c>
      <c r="I100" s="142"/>
      <c r="L100" s="137"/>
      <c r="M100" s="143"/>
      <c r="T100" s="144"/>
      <c r="AT100" s="139" t="s">
        <v>133</v>
      </c>
      <c r="AU100" s="139" t="s">
        <v>82</v>
      </c>
      <c r="AV100" s="11" t="s">
        <v>84</v>
      </c>
      <c r="AW100" s="11" t="s">
        <v>33</v>
      </c>
      <c r="AX100" s="11" t="s">
        <v>74</v>
      </c>
      <c r="AY100" s="139" t="s">
        <v>122</v>
      </c>
    </row>
    <row r="101" spans="2:65" s="12" customFormat="1" ht="11.25">
      <c r="B101" s="145"/>
      <c r="D101" s="138" t="s">
        <v>133</v>
      </c>
      <c r="E101" s="146" t="s">
        <v>19</v>
      </c>
      <c r="F101" s="147" t="s">
        <v>135</v>
      </c>
      <c r="H101" s="148">
        <v>59.4</v>
      </c>
      <c r="I101" s="149"/>
      <c r="L101" s="145"/>
      <c r="M101" s="150"/>
      <c r="T101" s="151"/>
      <c r="AT101" s="146" t="s">
        <v>133</v>
      </c>
      <c r="AU101" s="146" t="s">
        <v>82</v>
      </c>
      <c r="AV101" s="12" t="s">
        <v>130</v>
      </c>
      <c r="AW101" s="12" t="s">
        <v>33</v>
      </c>
      <c r="AX101" s="12" t="s">
        <v>82</v>
      </c>
      <c r="AY101" s="146" t="s">
        <v>122</v>
      </c>
    </row>
    <row r="102" spans="2:65" s="1" customFormat="1" ht="16.5" customHeight="1">
      <c r="B102" s="31"/>
      <c r="C102" s="152" t="s">
        <v>140</v>
      </c>
      <c r="D102" s="152" t="s">
        <v>141</v>
      </c>
      <c r="E102" s="153" t="s">
        <v>142</v>
      </c>
      <c r="F102" s="154" t="s">
        <v>143</v>
      </c>
      <c r="G102" s="155" t="s">
        <v>144</v>
      </c>
      <c r="H102" s="156">
        <v>6.5339999999999998</v>
      </c>
      <c r="I102" s="157"/>
      <c r="J102" s="158">
        <f>ROUND(I102*H102,2)</f>
        <v>0</v>
      </c>
      <c r="K102" s="154" t="s">
        <v>129</v>
      </c>
      <c r="L102" s="159"/>
      <c r="M102" s="160" t="s">
        <v>19</v>
      </c>
      <c r="N102" s="161" t="s">
        <v>45</v>
      </c>
      <c r="P102" s="129">
        <f>O102*H102</f>
        <v>0</v>
      </c>
      <c r="Q102" s="129">
        <v>8.4999999999999995E-4</v>
      </c>
      <c r="R102" s="129">
        <f>Q102*H102</f>
        <v>5.5538999999999996E-3</v>
      </c>
      <c r="S102" s="129">
        <v>0</v>
      </c>
      <c r="T102" s="130">
        <f>S102*H102</f>
        <v>0</v>
      </c>
      <c r="AR102" s="131" t="s">
        <v>145</v>
      </c>
      <c r="AT102" s="131" t="s">
        <v>141</v>
      </c>
      <c r="AU102" s="131" t="s">
        <v>82</v>
      </c>
      <c r="AY102" s="16" t="s">
        <v>122</v>
      </c>
      <c r="BE102" s="132">
        <f>IF(N102="základní",J102,0)</f>
        <v>0</v>
      </c>
      <c r="BF102" s="132">
        <f>IF(N102="snížená",J102,0)</f>
        <v>0</v>
      </c>
      <c r="BG102" s="132">
        <f>IF(N102="zákl. přenesená",J102,0)</f>
        <v>0</v>
      </c>
      <c r="BH102" s="132">
        <f>IF(N102="sníž. přenesená",J102,0)</f>
        <v>0</v>
      </c>
      <c r="BI102" s="132">
        <f>IF(N102="nulová",J102,0)</f>
        <v>0</v>
      </c>
      <c r="BJ102" s="16" t="s">
        <v>82</v>
      </c>
      <c r="BK102" s="132">
        <f>ROUND(I102*H102,2)</f>
        <v>0</v>
      </c>
      <c r="BL102" s="16" t="s">
        <v>130</v>
      </c>
      <c r="BM102" s="131" t="s">
        <v>123</v>
      </c>
    </row>
    <row r="103" spans="2:65" s="11" customFormat="1" ht="11.25">
      <c r="B103" s="137"/>
      <c r="D103" s="138" t="s">
        <v>133</v>
      </c>
      <c r="E103" s="139" t="s">
        <v>19</v>
      </c>
      <c r="F103" s="140" t="s">
        <v>146</v>
      </c>
      <c r="H103" s="141">
        <v>6.5339999999999998</v>
      </c>
      <c r="I103" s="142"/>
      <c r="L103" s="137"/>
      <c r="M103" s="143"/>
      <c r="T103" s="144"/>
      <c r="AT103" s="139" t="s">
        <v>133</v>
      </c>
      <c r="AU103" s="139" t="s">
        <v>82</v>
      </c>
      <c r="AV103" s="11" t="s">
        <v>84</v>
      </c>
      <c r="AW103" s="11" t="s">
        <v>33</v>
      </c>
      <c r="AX103" s="11" t="s">
        <v>74</v>
      </c>
      <c r="AY103" s="139" t="s">
        <v>122</v>
      </c>
    </row>
    <row r="104" spans="2:65" s="12" customFormat="1" ht="11.25">
      <c r="B104" s="145"/>
      <c r="D104" s="138" t="s">
        <v>133</v>
      </c>
      <c r="E104" s="146" t="s">
        <v>19</v>
      </c>
      <c r="F104" s="147" t="s">
        <v>135</v>
      </c>
      <c r="H104" s="148">
        <v>6.5339999999999998</v>
      </c>
      <c r="I104" s="149"/>
      <c r="L104" s="145"/>
      <c r="M104" s="150"/>
      <c r="T104" s="151"/>
      <c r="AT104" s="146" t="s">
        <v>133</v>
      </c>
      <c r="AU104" s="146" t="s">
        <v>82</v>
      </c>
      <c r="AV104" s="12" t="s">
        <v>130</v>
      </c>
      <c r="AW104" s="12" t="s">
        <v>33</v>
      </c>
      <c r="AX104" s="12" t="s">
        <v>82</v>
      </c>
      <c r="AY104" s="146" t="s">
        <v>122</v>
      </c>
    </row>
    <row r="105" spans="2:65" s="1" customFormat="1" ht="16.5" customHeight="1">
      <c r="B105" s="31"/>
      <c r="C105" s="120" t="s">
        <v>130</v>
      </c>
      <c r="D105" s="120" t="s">
        <v>125</v>
      </c>
      <c r="E105" s="121" t="s">
        <v>147</v>
      </c>
      <c r="F105" s="122" t="s">
        <v>148</v>
      </c>
      <c r="G105" s="123" t="s">
        <v>128</v>
      </c>
      <c r="H105" s="124">
        <v>118.8</v>
      </c>
      <c r="I105" s="125"/>
      <c r="J105" s="126">
        <f>ROUND(I105*H105,2)</f>
        <v>0</v>
      </c>
      <c r="K105" s="122" t="s">
        <v>129</v>
      </c>
      <c r="L105" s="31"/>
      <c r="M105" s="127" t="s">
        <v>19</v>
      </c>
      <c r="N105" s="128" t="s">
        <v>45</v>
      </c>
      <c r="P105" s="129">
        <f>O105*H105</f>
        <v>0</v>
      </c>
      <c r="Q105" s="129">
        <v>0</v>
      </c>
      <c r="R105" s="129">
        <f>Q105*H105</f>
        <v>0</v>
      </c>
      <c r="S105" s="129">
        <v>0</v>
      </c>
      <c r="T105" s="130">
        <f>S105*H105</f>
        <v>0</v>
      </c>
      <c r="AR105" s="131" t="s">
        <v>130</v>
      </c>
      <c r="AT105" s="131" t="s">
        <v>125</v>
      </c>
      <c r="AU105" s="131" t="s">
        <v>82</v>
      </c>
      <c r="AY105" s="16" t="s">
        <v>122</v>
      </c>
      <c r="BE105" s="132">
        <f>IF(N105="základní",J105,0)</f>
        <v>0</v>
      </c>
      <c r="BF105" s="132">
        <f>IF(N105="snížená",J105,0)</f>
        <v>0</v>
      </c>
      <c r="BG105" s="132">
        <f>IF(N105="zákl. přenesená",J105,0)</f>
        <v>0</v>
      </c>
      <c r="BH105" s="132">
        <f>IF(N105="sníž. přenesená",J105,0)</f>
        <v>0</v>
      </c>
      <c r="BI105" s="132">
        <f>IF(N105="nulová",J105,0)</f>
        <v>0</v>
      </c>
      <c r="BJ105" s="16" t="s">
        <v>82</v>
      </c>
      <c r="BK105" s="132">
        <f>ROUND(I105*H105,2)</f>
        <v>0</v>
      </c>
      <c r="BL105" s="16" t="s">
        <v>130</v>
      </c>
      <c r="BM105" s="131" t="s">
        <v>145</v>
      </c>
    </row>
    <row r="106" spans="2:65" s="1" customFormat="1" ht="11.25">
      <c r="B106" s="31"/>
      <c r="D106" s="133" t="s">
        <v>131</v>
      </c>
      <c r="F106" s="134" t="s">
        <v>149</v>
      </c>
      <c r="I106" s="135"/>
      <c r="L106" s="31"/>
      <c r="M106" s="136"/>
      <c r="T106" s="52"/>
      <c r="AT106" s="16" t="s">
        <v>131</v>
      </c>
      <c r="AU106" s="16" t="s">
        <v>82</v>
      </c>
    </row>
    <row r="107" spans="2:65" s="11" customFormat="1" ht="11.25">
      <c r="B107" s="137"/>
      <c r="D107" s="138" t="s">
        <v>133</v>
      </c>
      <c r="E107" s="139" t="s">
        <v>19</v>
      </c>
      <c r="F107" s="140" t="s">
        <v>150</v>
      </c>
      <c r="H107" s="141">
        <v>4.8</v>
      </c>
      <c r="I107" s="142"/>
      <c r="L107" s="137"/>
      <c r="M107" s="143"/>
      <c r="T107" s="144"/>
      <c r="AT107" s="139" t="s">
        <v>133</v>
      </c>
      <c r="AU107" s="139" t="s">
        <v>82</v>
      </c>
      <c r="AV107" s="11" t="s">
        <v>84</v>
      </c>
      <c r="AW107" s="11" t="s">
        <v>33</v>
      </c>
      <c r="AX107" s="11" t="s">
        <v>74</v>
      </c>
      <c r="AY107" s="139" t="s">
        <v>122</v>
      </c>
    </row>
    <row r="108" spans="2:65" s="11" customFormat="1" ht="11.25">
      <c r="B108" s="137"/>
      <c r="D108" s="138" t="s">
        <v>133</v>
      </c>
      <c r="E108" s="139" t="s">
        <v>19</v>
      </c>
      <c r="F108" s="140" t="s">
        <v>151</v>
      </c>
      <c r="H108" s="141">
        <v>54.6</v>
      </c>
      <c r="I108" s="142"/>
      <c r="L108" s="137"/>
      <c r="M108" s="143"/>
      <c r="T108" s="144"/>
      <c r="AT108" s="139" t="s">
        <v>133</v>
      </c>
      <c r="AU108" s="139" t="s">
        <v>82</v>
      </c>
      <c r="AV108" s="11" t="s">
        <v>84</v>
      </c>
      <c r="AW108" s="11" t="s">
        <v>33</v>
      </c>
      <c r="AX108" s="11" t="s">
        <v>74</v>
      </c>
      <c r="AY108" s="139" t="s">
        <v>122</v>
      </c>
    </row>
    <row r="109" spans="2:65" s="11" customFormat="1" ht="11.25">
      <c r="B109" s="137"/>
      <c r="D109" s="138" t="s">
        <v>133</v>
      </c>
      <c r="E109" s="139" t="s">
        <v>19</v>
      </c>
      <c r="F109" s="140" t="s">
        <v>152</v>
      </c>
      <c r="H109" s="141">
        <v>59.4</v>
      </c>
      <c r="I109" s="142"/>
      <c r="L109" s="137"/>
      <c r="M109" s="143"/>
      <c r="T109" s="144"/>
      <c r="AT109" s="139" t="s">
        <v>133</v>
      </c>
      <c r="AU109" s="139" t="s">
        <v>82</v>
      </c>
      <c r="AV109" s="11" t="s">
        <v>84</v>
      </c>
      <c r="AW109" s="11" t="s">
        <v>33</v>
      </c>
      <c r="AX109" s="11" t="s">
        <v>74</v>
      </c>
      <c r="AY109" s="139" t="s">
        <v>122</v>
      </c>
    </row>
    <row r="110" spans="2:65" s="12" customFormat="1" ht="11.25">
      <c r="B110" s="145"/>
      <c r="D110" s="138" t="s">
        <v>133</v>
      </c>
      <c r="E110" s="146" t="s">
        <v>19</v>
      </c>
      <c r="F110" s="147" t="s">
        <v>135</v>
      </c>
      <c r="H110" s="148">
        <v>118.8</v>
      </c>
      <c r="I110" s="149"/>
      <c r="L110" s="145"/>
      <c r="M110" s="150"/>
      <c r="T110" s="151"/>
      <c r="AT110" s="146" t="s">
        <v>133</v>
      </c>
      <c r="AU110" s="146" t="s">
        <v>82</v>
      </c>
      <c r="AV110" s="12" t="s">
        <v>130</v>
      </c>
      <c r="AW110" s="12" t="s">
        <v>33</v>
      </c>
      <c r="AX110" s="12" t="s">
        <v>82</v>
      </c>
      <c r="AY110" s="146" t="s">
        <v>122</v>
      </c>
    </row>
    <row r="111" spans="2:65" s="1" customFormat="1" ht="16.5" customHeight="1">
      <c r="B111" s="31"/>
      <c r="C111" s="152" t="s">
        <v>153</v>
      </c>
      <c r="D111" s="152" t="s">
        <v>141</v>
      </c>
      <c r="E111" s="153" t="s">
        <v>154</v>
      </c>
      <c r="F111" s="154" t="s">
        <v>155</v>
      </c>
      <c r="G111" s="155" t="s">
        <v>128</v>
      </c>
      <c r="H111" s="156">
        <v>5.04</v>
      </c>
      <c r="I111" s="157"/>
      <c r="J111" s="158">
        <f>ROUND(I111*H111,2)</f>
        <v>0</v>
      </c>
      <c r="K111" s="154" t="s">
        <v>129</v>
      </c>
      <c r="L111" s="159"/>
      <c r="M111" s="160" t="s">
        <v>19</v>
      </c>
      <c r="N111" s="161" t="s">
        <v>45</v>
      </c>
      <c r="P111" s="129">
        <f>O111*H111</f>
        <v>0</v>
      </c>
      <c r="Q111" s="129">
        <v>3.0000000000000001E-5</v>
      </c>
      <c r="R111" s="129">
        <f>Q111*H111</f>
        <v>1.5120000000000002E-4</v>
      </c>
      <c r="S111" s="129">
        <v>0</v>
      </c>
      <c r="T111" s="130">
        <f>S111*H111</f>
        <v>0</v>
      </c>
      <c r="AR111" s="131" t="s">
        <v>145</v>
      </c>
      <c r="AT111" s="131" t="s">
        <v>141</v>
      </c>
      <c r="AU111" s="131" t="s">
        <v>82</v>
      </c>
      <c r="AY111" s="16" t="s">
        <v>122</v>
      </c>
      <c r="BE111" s="132">
        <f>IF(N111="základní",J111,0)</f>
        <v>0</v>
      </c>
      <c r="BF111" s="132">
        <f>IF(N111="snížená",J111,0)</f>
        <v>0</v>
      </c>
      <c r="BG111" s="132">
        <f>IF(N111="zákl. přenesená",J111,0)</f>
        <v>0</v>
      </c>
      <c r="BH111" s="132">
        <f>IF(N111="sníž. přenesená",J111,0)</f>
        <v>0</v>
      </c>
      <c r="BI111" s="132">
        <f>IF(N111="nulová",J111,0)</f>
        <v>0</v>
      </c>
      <c r="BJ111" s="16" t="s">
        <v>82</v>
      </c>
      <c r="BK111" s="132">
        <f>ROUND(I111*H111,2)</f>
        <v>0</v>
      </c>
      <c r="BL111" s="16" t="s">
        <v>130</v>
      </c>
      <c r="BM111" s="131" t="s">
        <v>156</v>
      </c>
    </row>
    <row r="112" spans="2:65" s="11" customFormat="1" ht="11.25">
      <c r="B112" s="137"/>
      <c r="D112" s="138" t="s">
        <v>133</v>
      </c>
      <c r="E112" s="139" t="s">
        <v>19</v>
      </c>
      <c r="F112" s="140" t="s">
        <v>157</v>
      </c>
      <c r="H112" s="141">
        <v>5.04</v>
      </c>
      <c r="I112" s="142"/>
      <c r="L112" s="137"/>
      <c r="M112" s="143"/>
      <c r="T112" s="144"/>
      <c r="AT112" s="139" t="s">
        <v>133</v>
      </c>
      <c r="AU112" s="139" t="s">
        <v>82</v>
      </c>
      <c r="AV112" s="11" t="s">
        <v>84</v>
      </c>
      <c r="AW112" s="11" t="s">
        <v>33</v>
      </c>
      <c r="AX112" s="11" t="s">
        <v>74</v>
      </c>
      <c r="AY112" s="139" t="s">
        <v>122</v>
      </c>
    </row>
    <row r="113" spans="2:65" s="12" customFormat="1" ht="11.25">
      <c r="B113" s="145"/>
      <c r="D113" s="138" t="s">
        <v>133</v>
      </c>
      <c r="E113" s="146" t="s">
        <v>19</v>
      </c>
      <c r="F113" s="147" t="s">
        <v>135</v>
      </c>
      <c r="H113" s="148">
        <v>5.04</v>
      </c>
      <c r="I113" s="149"/>
      <c r="L113" s="145"/>
      <c r="M113" s="150"/>
      <c r="T113" s="151"/>
      <c r="AT113" s="146" t="s">
        <v>133</v>
      </c>
      <c r="AU113" s="146" t="s">
        <v>82</v>
      </c>
      <c r="AV113" s="12" t="s">
        <v>130</v>
      </c>
      <c r="AW113" s="12" t="s">
        <v>33</v>
      </c>
      <c r="AX113" s="12" t="s">
        <v>82</v>
      </c>
      <c r="AY113" s="146" t="s">
        <v>122</v>
      </c>
    </row>
    <row r="114" spans="2:65" s="1" customFormat="1" ht="16.5" customHeight="1">
      <c r="B114" s="31"/>
      <c r="C114" s="152" t="s">
        <v>123</v>
      </c>
      <c r="D114" s="152" t="s">
        <v>141</v>
      </c>
      <c r="E114" s="153" t="s">
        <v>158</v>
      </c>
      <c r="F114" s="154" t="s">
        <v>159</v>
      </c>
      <c r="G114" s="155" t="s">
        <v>128</v>
      </c>
      <c r="H114" s="156">
        <v>62.37</v>
      </c>
      <c r="I114" s="157"/>
      <c r="J114" s="158">
        <f>ROUND(I114*H114,2)</f>
        <v>0</v>
      </c>
      <c r="K114" s="154" t="s">
        <v>129</v>
      </c>
      <c r="L114" s="159"/>
      <c r="M114" s="160" t="s">
        <v>19</v>
      </c>
      <c r="N114" s="161" t="s">
        <v>45</v>
      </c>
      <c r="P114" s="129">
        <f>O114*H114</f>
        <v>0</v>
      </c>
      <c r="Q114" s="129">
        <v>4.0000000000000003E-5</v>
      </c>
      <c r="R114" s="129">
        <f>Q114*H114</f>
        <v>2.4948000000000001E-3</v>
      </c>
      <c r="S114" s="129">
        <v>0</v>
      </c>
      <c r="T114" s="130">
        <f>S114*H114</f>
        <v>0</v>
      </c>
      <c r="AR114" s="131" t="s">
        <v>145</v>
      </c>
      <c r="AT114" s="131" t="s">
        <v>141</v>
      </c>
      <c r="AU114" s="131" t="s">
        <v>82</v>
      </c>
      <c r="AY114" s="16" t="s">
        <v>122</v>
      </c>
      <c r="BE114" s="132">
        <f>IF(N114="základní",J114,0)</f>
        <v>0</v>
      </c>
      <c r="BF114" s="132">
        <f>IF(N114="snížená",J114,0)</f>
        <v>0</v>
      </c>
      <c r="BG114" s="132">
        <f>IF(N114="zákl. přenesená",J114,0)</f>
        <v>0</v>
      </c>
      <c r="BH114" s="132">
        <f>IF(N114="sníž. přenesená",J114,0)</f>
        <v>0</v>
      </c>
      <c r="BI114" s="132">
        <f>IF(N114="nulová",J114,0)</f>
        <v>0</v>
      </c>
      <c r="BJ114" s="16" t="s">
        <v>82</v>
      </c>
      <c r="BK114" s="132">
        <f>ROUND(I114*H114,2)</f>
        <v>0</v>
      </c>
      <c r="BL114" s="16" t="s">
        <v>130</v>
      </c>
      <c r="BM114" s="131" t="s">
        <v>160</v>
      </c>
    </row>
    <row r="115" spans="2:65" s="11" customFormat="1" ht="11.25">
      <c r="B115" s="137"/>
      <c r="D115" s="138" t="s">
        <v>133</v>
      </c>
      <c r="E115" s="139" t="s">
        <v>19</v>
      </c>
      <c r="F115" s="140" t="s">
        <v>161</v>
      </c>
      <c r="H115" s="141">
        <v>62.37</v>
      </c>
      <c r="I115" s="142"/>
      <c r="L115" s="137"/>
      <c r="M115" s="143"/>
      <c r="T115" s="144"/>
      <c r="AT115" s="139" t="s">
        <v>133</v>
      </c>
      <c r="AU115" s="139" t="s">
        <v>82</v>
      </c>
      <c r="AV115" s="11" t="s">
        <v>84</v>
      </c>
      <c r="AW115" s="11" t="s">
        <v>33</v>
      </c>
      <c r="AX115" s="11" t="s">
        <v>74</v>
      </c>
      <c r="AY115" s="139" t="s">
        <v>122</v>
      </c>
    </row>
    <row r="116" spans="2:65" s="12" customFormat="1" ht="11.25">
      <c r="B116" s="145"/>
      <c r="D116" s="138" t="s">
        <v>133</v>
      </c>
      <c r="E116" s="146" t="s">
        <v>19</v>
      </c>
      <c r="F116" s="147" t="s">
        <v>135</v>
      </c>
      <c r="H116" s="148">
        <v>62.37</v>
      </c>
      <c r="I116" s="149"/>
      <c r="L116" s="145"/>
      <c r="M116" s="150"/>
      <c r="T116" s="151"/>
      <c r="AT116" s="146" t="s">
        <v>133</v>
      </c>
      <c r="AU116" s="146" t="s">
        <v>82</v>
      </c>
      <c r="AV116" s="12" t="s">
        <v>130</v>
      </c>
      <c r="AW116" s="12" t="s">
        <v>33</v>
      </c>
      <c r="AX116" s="12" t="s">
        <v>82</v>
      </c>
      <c r="AY116" s="146" t="s">
        <v>122</v>
      </c>
    </row>
    <row r="117" spans="2:65" s="1" customFormat="1" ht="16.5" customHeight="1">
      <c r="B117" s="31"/>
      <c r="C117" s="152" t="s">
        <v>162</v>
      </c>
      <c r="D117" s="152" t="s">
        <v>141</v>
      </c>
      <c r="E117" s="153" t="s">
        <v>163</v>
      </c>
      <c r="F117" s="154" t="s">
        <v>164</v>
      </c>
      <c r="G117" s="155" t="s">
        <v>128</v>
      </c>
      <c r="H117" s="156">
        <v>57.33</v>
      </c>
      <c r="I117" s="157"/>
      <c r="J117" s="158">
        <f>ROUND(I117*H117,2)</f>
        <v>0</v>
      </c>
      <c r="K117" s="154" t="s">
        <v>129</v>
      </c>
      <c r="L117" s="159"/>
      <c r="M117" s="160" t="s">
        <v>19</v>
      </c>
      <c r="N117" s="161" t="s">
        <v>45</v>
      </c>
      <c r="P117" s="129">
        <f>O117*H117</f>
        <v>0</v>
      </c>
      <c r="Q117" s="129">
        <v>2.9999999999999997E-4</v>
      </c>
      <c r="R117" s="129">
        <f>Q117*H117</f>
        <v>1.7198999999999999E-2</v>
      </c>
      <c r="S117" s="129">
        <v>0</v>
      </c>
      <c r="T117" s="130">
        <f>S117*H117</f>
        <v>0</v>
      </c>
      <c r="AR117" s="131" t="s">
        <v>145</v>
      </c>
      <c r="AT117" s="131" t="s">
        <v>141</v>
      </c>
      <c r="AU117" s="131" t="s">
        <v>82</v>
      </c>
      <c r="AY117" s="16" t="s">
        <v>122</v>
      </c>
      <c r="BE117" s="132">
        <f>IF(N117="základní",J117,0)</f>
        <v>0</v>
      </c>
      <c r="BF117" s="132">
        <f>IF(N117="snížená",J117,0)</f>
        <v>0</v>
      </c>
      <c r="BG117" s="132">
        <f>IF(N117="zákl. přenesená",J117,0)</f>
        <v>0</v>
      </c>
      <c r="BH117" s="132">
        <f>IF(N117="sníž. přenesená",J117,0)</f>
        <v>0</v>
      </c>
      <c r="BI117" s="132">
        <f>IF(N117="nulová",J117,0)</f>
        <v>0</v>
      </c>
      <c r="BJ117" s="16" t="s">
        <v>82</v>
      </c>
      <c r="BK117" s="132">
        <f>ROUND(I117*H117,2)</f>
        <v>0</v>
      </c>
      <c r="BL117" s="16" t="s">
        <v>130</v>
      </c>
      <c r="BM117" s="131" t="s">
        <v>165</v>
      </c>
    </row>
    <row r="118" spans="2:65" s="11" customFormat="1" ht="11.25">
      <c r="B118" s="137"/>
      <c r="D118" s="138" t="s">
        <v>133</v>
      </c>
      <c r="E118" s="139" t="s">
        <v>19</v>
      </c>
      <c r="F118" s="140" t="s">
        <v>166</v>
      </c>
      <c r="H118" s="141">
        <v>57.33</v>
      </c>
      <c r="I118" s="142"/>
      <c r="L118" s="137"/>
      <c r="M118" s="143"/>
      <c r="T118" s="144"/>
      <c r="AT118" s="139" t="s">
        <v>133</v>
      </c>
      <c r="AU118" s="139" t="s">
        <v>82</v>
      </c>
      <c r="AV118" s="11" t="s">
        <v>84</v>
      </c>
      <c r="AW118" s="11" t="s">
        <v>33</v>
      </c>
      <c r="AX118" s="11" t="s">
        <v>74</v>
      </c>
      <c r="AY118" s="139" t="s">
        <v>122</v>
      </c>
    </row>
    <row r="119" spans="2:65" s="12" customFormat="1" ht="11.25">
      <c r="B119" s="145"/>
      <c r="D119" s="138" t="s">
        <v>133</v>
      </c>
      <c r="E119" s="146" t="s">
        <v>19</v>
      </c>
      <c r="F119" s="147" t="s">
        <v>135</v>
      </c>
      <c r="H119" s="148">
        <v>57.33</v>
      </c>
      <c r="I119" s="149"/>
      <c r="L119" s="145"/>
      <c r="M119" s="150"/>
      <c r="T119" s="151"/>
      <c r="AT119" s="146" t="s">
        <v>133</v>
      </c>
      <c r="AU119" s="146" t="s">
        <v>82</v>
      </c>
      <c r="AV119" s="12" t="s">
        <v>130</v>
      </c>
      <c r="AW119" s="12" t="s">
        <v>33</v>
      </c>
      <c r="AX119" s="12" t="s">
        <v>82</v>
      </c>
      <c r="AY119" s="146" t="s">
        <v>122</v>
      </c>
    </row>
    <row r="120" spans="2:65" s="1" customFormat="1" ht="24.2" customHeight="1">
      <c r="B120" s="31"/>
      <c r="C120" s="120" t="s">
        <v>145</v>
      </c>
      <c r="D120" s="120" t="s">
        <v>125</v>
      </c>
      <c r="E120" s="121" t="s">
        <v>167</v>
      </c>
      <c r="F120" s="122" t="s">
        <v>168</v>
      </c>
      <c r="G120" s="123" t="s">
        <v>128</v>
      </c>
      <c r="H120" s="124">
        <v>16.2</v>
      </c>
      <c r="I120" s="125"/>
      <c r="J120" s="126">
        <f>ROUND(I120*H120,2)</f>
        <v>0</v>
      </c>
      <c r="K120" s="122" t="s">
        <v>129</v>
      </c>
      <c r="L120" s="31"/>
      <c r="M120" s="127" t="s">
        <v>19</v>
      </c>
      <c r="N120" s="128" t="s">
        <v>45</v>
      </c>
      <c r="P120" s="129">
        <f>O120*H120</f>
        <v>0</v>
      </c>
      <c r="Q120" s="129">
        <v>9.7000000000000005E-4</v>
      </c>
      <c r="R120" s="129">
        <f>Q120*H120</f>
        <v>1.5713999999999999E-2</v>
      </c>
      <c r="S120" s="129">
        <v>0</v>
      </c>
      <c r="T120" s="130">
        <f>S120*H120</f>
        <v>0</v>
      </c>
      <c r="AR120" s="131" t="s">
        <v>130</v>
      </c>
      <c r="AT120" s="131" t="s">
        <v>125</v>
      </c>
      <c r="AU120" s="131" t="s">
        <v>82</v>
      </c>
      <c r="AY120" s="16" t="s">
        <v>122</v>
      </c>
      <c r="BE120" s="132">
        <f>IF(N120="základní",J120,0)</f>
        <v>0</v>
      </c>
      <c r="BF120" s="132">
        <f>IF(N120="snížená",J120,0)</f>
        <v>0</v>
      </c>
      <c r="BG120" s="132">
        <f>IF(N120="zákl. přenesená",J120,0)</f>
        <v>0</v>
      </c>
      <c r="BH120" s="132">
        <f>IF(N120="sníž. přenesená",J120,0)</f>
        <v>0</v>
      </c>
      <c r="BI120" s="132">
        <f>IF(N120="nulová",J120,0)</f>
        <v>0</v>
      </c>
      <c r="BJ120" s="16" t="s">
        <v>82</v>
      </c>
      <c r="BK120" s="132">
        <f>ROUND(I120*H120,2)</f>
        <v>0</v>
      </c>
      <c r="BL120" s="16" t="s">
        <v>130</v>
      </c>
      <c r="BM120" s="131" t="s">
        <v>169</v>
      </c>
    </row>
    <row r="121" spans="2:65" s="1" customFormat="1" ht="11.25">
      <c r="B121" s="31"/>
      <c r="D121" s="133" t="s">
        <v>131</v>
      </c>
      <c r="F121" s="134" t="s">
        <v>170</v>
      </c>
      <c r="I121" s="135"/>
      <c r="L121" s="31"/>
      <c r="M121" s="136"/>
      <c r="T121" s="52"/>
      <c r="AT121" s="16" t="s">
        <v>131</v>
      </c>
      <c r="AU121" s="16" t="s">
        <v>82</v>
      </c>
    </row>
    <row r="122" spans="2:65" s="11" customFormat="1" ht="11.25">
      <c r="B122" s="137"/>
      <c r="D122" s="138" t="s">
        <v>133</v>
      </c>
      <c r="E122" s="139" t="s">
        <v>19</v>
      </c>
      <c r="F122" s="140" t="s">
        <v>171</v>
      </c>
      <c r="H122" s="141">
        <v>16.2</v>
      </c>
      <c r="I122" s="142"/>
      <c r="L122" s="137"/>
      <c r="M122" s="143"/>
      <c r="T122" s="144"/>
      <c r="AT122" s="139" t="s">
        <v>133</v>
      </c>
      <c r="AU122" s="139" t="s">
        <v>82</v>
      </c>
      <c r="AV122" s="11" t="s">
        <v>84</v>
      </c>
      <c r="AW122" s="11" t="s">
        <v>33</v>
      </c>
      <c r="AX122" s="11" t="s">
        <v>74</v>
      </c>
      <c r="AY122" s="139" t="s">
        <v>122</v>
      </c>
    </row>
    <row r="123" spans="2:65" s="12" customFormat="1" ht="11.25">
      <c r="B123" s="145"/>
      <c r="D123" s="138" t="s">
        <v>133</v>
      </c>
      <c r="E123" s="146" t="s">
        <v>19</v>
      </c>
      <c r="F123" s="147" t="s">
        <v>135</v>
      </c>
      <c r="H123" s="148">
        <v>16.2</v>
      </c>
      <c r="I123" s="149"/>
      <c r="L123" s="145"/>
      <c r="M123" s="150"/>
      <c r="T123" s="151"/>
      <c r="AT123" s="146" t="s">
        <v>133</v>
      </c>
      <c r="AU123" s="146" t="s">
        <v>82</v>
      </c>
      <c r="AV123" s="12" t="s">
        <v>130</v>
      </c>
      <c r="AW123" s="12" t="s">
        <v>33</v>
      </c>
      <c r="AX123" s="12" t="s">
        <v>82</v>
      </c>
      <c r="AY123" s="146" t="s">
        <v>122</v>
      </c>
    </row>
    <row r="124" spans="2:65" s="1" customFormat="1" ht="16.5" customHeight="1">
      <c r="B124" s="31"/>
      <c r="C124" s="120" t="s">
        <v>172</v>
      </c>
      <c r="D124" s="120" t="s">
        <v>125</v>
      </c>
      <c r="E124" s="121" t="s">
        <v>173</v>
      </c>
      <c r="F124" s="122" t="s">
        <v>174</v>
      </c>
      <c r="G124" s="123" t="s">
        <v>128</v>
      </c>
      <c r="H124" s="124">
        <v>73</v>
      </c>
      <c r="I124" s="125"/>
      <c r="J124" s="126">
        <f>ROUND(I124*H124,2)</f>
        <v>0</v>
      </c>
      <c r="K124" s="122" t="s">
        <v>129</v>
      </c>
      <c r="L124" s="31"/>
      <c r="M124" s="127" t="s">
        <v>19</v>
      </c>
      <c r="N124" s="128" t="s">
        <v>45</v>
      </c>
      <c r="P124" s="129">
        <f>O124*H124</f>
        <v>0</v>
      </c>
      <c r="Q124" s="129">
        <v>1.0319999999999999E-2</v>
      </c>
      <c r="R124" s="129">
        <f>Q124*H124</f>
        <v>0.75335999999999992</v>
      </c>
      <c r="S124" s="129">
        <v>0</v>
      </c>
      <c r="T124" s="130">
        <f>S124*H124</f>
        <v>0</v>
      </c>
      <c r="AR124" s="131" t="s">
        <v>130</v>
      </c>
      <c r="AT124" s="131" t="s">
        <v>125</v>
      </c>
      <c r="AU124" s="131" t="s">
        <v>82</v>
      </c>
      <c r="AY124" s="16" t="s">
        <v>122</v>
      </c>
      <c r="BE124" s="132">
        <f>IF(N124="základní",J124,0)</f>
        <v>0</v>
      </c>
      <c r="BF124" s="132">
        <f>IF(N124="snížená",J124,0)</f>
        <v>0</v>
      </c>
      <c r="BG124" s="132">
        <f>IF(N124="zákl. přenesená",J124,0)</f>
        <v>0</v>
      </c>
      <c r="BH124" s="132">
        <f>IF(N124="sníž. přenesená",J124,0)</f>
        <v>0</v>
      </c>
      <c r="BI124" s="132">
        <f>IF(N124="nulová",J124,0)</f>
        <v>0</v>
      </c>
      <c r="BJ124" s="16" t="s">
        <v>82</v>
      </c>
      <c r="BK124" s="132">
        <f>ROUND(I124*H124,2)</f>
        <v>0</v>
      </c>
      <c r="BL124" s="16" t="s">
        <v>130</v>
      </c>
      <c r="BM124" s="131" t="s">
        <v>175</v>
      </c>
    </row>
    <row r="125" spans="2:65" s="1" customFormat="1" ht="11.25">
      <c r="B125" s="31"/>
      <c r="D125" s="133" t="s">
        <v>131</v>
      </c>
      <c r="F125" s="134" t="s">
        <v>176</v>
      </c>
      <c r="I125" s="135"/>
      <c r="L125" s="31"/>
      <c r="M125" s="136"/>
      <c r="T125" s="52"/>
      <c r="AT125" s="16" t="s">
        <v>131</v>
      </c>
      <c r="AU125" s="16" t="s">
        <v>82</v>
      </c>
    </row>
    <row r="126" spans="2:65" s="1" customFormat="1" ht="24.2" customHeight="1">
      <c r="B126" s="31"/>
      <c r="C126" s="120" t="s">
        <v>177</v>
      </c>
      <c r="D126" s="120" t="s">
        <v>125</v>
      </c>
      <c r="E126" s="121" t="s">
        <v>178</v>
      </c>
      <c r="F126" s="122" t="s">
        <v>179</v>
      </c>
      <c r="G126" s="123" t="s">
        <v>144</v>
      </c>
      <c r="H126" s="124">
        <v>175.2</v>
      </c>
      <c r="I126" s="125"/>
      <c r="J126" s="126">
        <f>ROUND(I126*H126,2)</f>
        <v>0</v>
      </c>
      <c r="K126" s="122" t="s">
        <v>129</v>
      </c>
      <c r="L126" s="31"/>
      <c r="M126" s="127" t="s">
        <v>19</v>
      </c>
      <c r="N126" s="128" t="s">
        <v>45</v>
      </c>
      <c r="P126" s="129">
        <f>O126*H126</f>
        <v>0</v>
      </c>
      <c r="Q126" s="129">
        <v>0</v>
      </c>
      <c r="R126" s="129">
        <f>Q126*H126</f>
        <v>0</v>
      </c>
      <c r="S126" s="129">
        <v>0</v>
      </c>
      <c r="T126" s="130">
        <f>S126*H126</f>
        <v>0</v>
      </c>
      <c r="AR126" s="131" t="s">
        <v>130</v>
      </c>
      <c r="AT126" s="131" t="s">
        <v>125</v>
      </c>
      <c r="AU126" s="131" t="s">
        <v>82</v>
      </c>
      <c r="AY126" s="16" t="s">
        <v>122</v>
      </c>
      <c r="BE126" s="132">
        <f>IF(N126="základní",J126,0)</f>
        <v>0</v>
      </c>
      <c r="BF126" s="132">
        <f>IF(N126="snížená",J126,0)</f>
        <v>0</v>
      </c>
      <c r="BG126" s="132">
        <f>IF(N126="zákl. přenesená",J126,0)</f>
        <v>0</v>
      </c>
      <c r="BH126" s="132">
        <f>IF(N126="sníž. přenesená",J126,0)</f>
        <v>0</v>
      </c>
      <c r="BI126" s="132">
        <f>IF(N126="nulová",J126,0)</f>
        <v>0</v>
      </c>
      <c r="BJ126" s="16" t="s">
        <v>82</v>
      </c>
      <c r="BK126" s="132">
        <f>ROUND(I126*H126,2)</f>
        <v>0</v>
      </c>
      <c r="BL126" s="16" t="s">
        <v>130</v>
      </c>
      <c r="BM126" s="131" t="s">
        <v>180</v>
      </c>
    </row>
    <row r="127" spans="2:65" s="1" customFormat="1" ht="11.25">
      <c r="B127" s="31"/>
      <c r="D127" s="133" t="s">
        <v>131</v>
      </c>
      <c r="F127" s="134" t="s">
        <v>181</v>
      </c>
      <c r="I127" s="135"/>
      <c r="L127" s="31"/>
      <c r="M127" s="136"/>
      <c r="T127" s="52"/>
      <c r="AT127" s="16" t="s">
        <v>131</v>
      </c>
      <c r="AU127" s="16" t="s">
        <v>82</v>
      </c>
    </row>
    <row r="128" spans="2:65" s="11" customFormat="1" ht="11.25">
      <c r="B128" s="137"/>
      <c r="D128" s="138" t="s">
        <v>133</v>
      </c>
      <c r="E128" s="139" t="s">
        <v>19</v>
      </c>
      <c r="F128" s="140" t="s">
        <v>182</v>
      </c>
      <c r="H128" s="141">
        <v>131.04</v>
      </c>
      <c r="I128" s="142"/>
      <c r="L128" s="137"/>
      <c r="M128" s="143"/>
      <c r="T128" s="144"/>
      <c r="AT128" s="139" t="s">
        <v>133</v>
      </c>
      <c r="AU128" s="139" t="s">
        <v>82</v>
      </c>
      <c r="AV128" s="11" t="s">
        <v>84</v>
      </c>
      <c r="AW128" s="11" t="s">
        <v>33</v>
      </c>
      <c r="AX128" s="11" t="s">
        <v>74</v>
      </c>
      <c r="AY128" s="139" t="s">
        <v>122</v>
      </c>
    </row>
    <row r="129" spans="2:65" s="11" customFormat="1" ht="11.25">
      <c r="B129" s="137"/>
      <c r="D129" s="138" t="s">
        <v>133</v>
      </c>
      <c r="E129" s="139" t="s">
        <v>19</v>
      </c>
      <c r="F129" s="140" t="s">
        <v>183</v>
      </c>
      <c r="H129" s="141">
        <v>44.16</v>
      </c>
      <c r="I129" s="142"/>
      <c r="L129" s="137"/>
      <c r="M129" s="143"/>
      <c r="T129" s="144"/>
      <c r="AT129" s="139" t="s">
        <v>133</v>
      </c>
      <c r="AU129" s="139" t="s">
        <v>82</v>
      </c>
      <c r="AV129" s="11" t="s">
        <v>84</v>
      </c>
      <c r="AW129" s="11" t="s">
        <v>33</v>
      </c>
      <c r="AX129" s="11" t="s">
        <v>74</v>
      </c>
      <c r="AY129" s="139" t="s">
        <v>122</v>
      </c>
    </row>
    <row r="130" spans="2:65" s="12" customFormat="1" ht="11.25">
      <c r="B130" s="145"/>
      <c r="D130" s="138" t="s">
        <v>133</v>
      </c>
      <c r="E130" s="146" t="s">
        <v>19</v>
      </c>
      <c r="F130" s="147" t="s">
        <v>135</v>
      </c>
      <c r="H130" s="148">
        <v>175.2</v>
      </c>
      <c r="I130" s="149"/>
      <c r="L130" s="145"/>
      <c r="M130" s="150"/>
      <c r="T130" s="151"/>
      <c r="AT130" s="146" t="s">
        <v>133</v>
      </c>
      <c r="AU130" s="146" t="s">
        <v>82</v>
      </c>
      <c r="AV130" s="12" t="s">
        <v>130</v>
      </c>
      <c r="AW130" s="12" t="s">
        <v>33</v>
      </c>
      <c r="AX130" s="12" t="s">
        <v>82</v>
      </c>
      <c r="AY130" s="146" t="s">
        <v>122</v>
      </c>
    </row>
    <row r="131" spans="2:65" s="10" customFormat="1" ht="25.9" customHeight="1">
      <c r="B131" s="110"/>
      <c r="D131" s="111" t="s">
        <v>73</v>
      </c>
      <c r="E131" s="112" t="s">
        <v>172</v>
      </c>
      <c r="F131" s="112" t="s">
        <v>184</v>
      </c>
      <c r="I131" s="113"/>
      <c r="J131" s="114">
        <f>BK131</f>
        <v>0</v>
      </c>
      <c r="L131" s="110"/>
      <c r="M131" s="115"/>
      <c r="P131" s="116">
        <f>SUM(P132:P151)</f>
        <v>0</v>
      </c>
      <c r="R131" s="116">
        <f>SUM(R132:R151)</f>
        <v>0</v>
      </c>
      <c r="T131" s="117">
        <f>SUM(T132:T151)</f>
        <v>0</v>
      </c>
      <c r="AR131" s="111" t="s">
        <v>82</v>
      </c>
      <c r="AT131" s="118" t="s">
        <v>73</v>
      </c>
      <c r="AU131" s="118" t="s">
        <v>74</v>
      </c>
      <c r="AY131" s="111" t="s">
        <v>122</v>
      </c>
      <c r="BK131" s="119">
        <f>SUM(BK132:BK151)</f>
        <v>0</v>
      </c>
    </row>
    <row r="132" spans="2:65" s="1" customFormat="1" ht="24.2" customHeight="1">
      <c r="B132" s="31"/>
      <c r="C132" s="120" t="s">
        <v>185</v>
      </c>
      <c r="D132" s="120" t="s">
        <v>125</v>
      </c>
      <c r="E132" s="121" t="s">
        <v>186</v>
      </c>
      <c r="F132" s="122" t="s">
        <v>187</v>
      </c>
      <c r="G132" s="123" t="s">
        <v>144</v>
      </c>
      <c r="H132" s="124">
        <v>402</v>
      </c>
      <c r="I132" s="125"/>
      <c r="J132" s="126">
        <f>ROUND(I132*H132,2)</f>
        <v>0</v>
      </c>
      <c r="K132" s="122" t="s">
        <v>129</v>
      </c>
      <c r="L132" s="31"/>
      <c r="M132" s="127" t="s">
        <v>19</v>
      </c>
      <c r="N132" s="128" t="s">
        <v>45</v>
      </c>
      <c r="P132" s="129">
        <f>O132*H132</f>
        <v>0</v>
      </c>
      <c r="Q132" s="129">
        <v>0</v>
      </c>
      <c r="R132" s="129">
        <f>Q132*H132</f>
        <v>0</v>
      </c>
      <c r="S132" s="129">
        <v>0</v>
      </c>
      <c r="T132" s="130">
        <f>S132*H132</f>
        <v>0</v>
      </c>
      <c r="AR132" s="131" t="s">
        <v>130</v>
      </c>
      <c r="AT132" s="131" t="s">
        <v>125</v>
      </c>
      <c r="AU132" s="131" t="s">
        <v>82</v>
      </c>
      <c r="AY132" s="16" t="s">
        <v>122</v>
      </c>
      <c r="BE132" s="132">
        <f>IF(N132="základní",J132,0)</f>
        <v>0</v>
      </c>
      <c r="BF132" s="132">
        <f>IF(N132="snížená",J132,0)</f>
        <v>0</v>
      </c>
      <c r="BG132" s="132">
        <f>IF(N132="zákl. přenesená",J132,0)</f>
        <v>0</v>
      </c>
      <c r="BH132" s="132">
        <f>IF(N132="sníž. přenesená",J132,0)</f>
        <v>0</v>
      </c>
      <c r="BI132" s="132">
        <f>IF(N132="nulová",J132,0)</f>
        <v>0</v>
      </c>
      <c r="BJ132" s="16" t="s">
        <v>82</v>
      </c>
      <c r="BK132" s="132">
        <f>ROUND(I132*H132,2)</f>
        <v>0</v>
      </c>
      <c r="BL132" s="16" t="s">
        <v>130</v>
      </c>
      <c r="BM132" s="131" t="s">
        <v>188</v>
      </c>
    </row>
    <row r="133" spans="2:65" s="1" customFormat="1" ht="11.25">
      <c r="B133" s="31"/>
      <c r="D133" s="133" t="s">
        <v>131</v>
      </c>
      <c r="F133" s="134" t="s">
        <v>189</v>
      </c>
      <c r="I133" s="135"/>
      <c r="L133" s="31"/>
      <c r="M133" s="136"/>
      <c r="T133" s="52"/>
      <c r="AT133" s="16" t="s">
        <v>131</v>
      </c>
      <c r="AU133" s="16" t="s">
        <v>82</v>
      </c>
    </row>
    <row r="134" spans="2:65" s="11" customFormat="1" ht="11.25">
      <c r="B134" s="137"/>
      <c r="D134" s="138" t="s">
        <v>133</v>
      </c>
      <c r="E134" s="139" t="s">
        <v>19</v>
      </c>
      <c r="F134" s="140" t="s">
        <v>190</v>
      </c>
      <c r="H134" s="141">
        <v>342</v>
      </c>
      <c r="I134" s="142"/>
      <c r="L134" s="137"/>
      <c r="M134" s="143"/>
      <c r="T134" s="144"/>
      <c r="AT134" s="139" t="s">
        <v>133</v>
      </c>
      <c r="AU134" s="139" t="s">
        <v>82</v>
      </c>
      <c r="AV134" s="11" t="s">
        <v>84</v>
      </c>
      <c r="AW134" s="11" t="s">
        <v>33</v>
      </c>
      <c r="AX134" s="11" t="s">
        <v>74</v>
      </c>
      <c r="AY134" s="139" t="s">
        <v>122</v>
      </c>
    </row>
    <row r="135" spans="2:65" s="11" customFormat="1" ht="11.25">
      <c r="B135" s="137"/>
      <c r="D135" s="138" t="s">
        <v>133</v>
      </c>
      <c r="E135" s="139" t="s">
        <v>19</v>
      </c>
      <c r="F135" s="140" t="s">
        <v>191</v>
      </c>
      <c r="H135" s="141">
        <v>48</v>
      </c>
      <c r="I135" s="142"/>
      <c r="L135" s="137"/>
      <c r="M135" s="143"/>
      <c r="T135" s="144"/>
      <c r="AT135" s="139" t="s">
        <v>133</v>
      </c>
      <c r="AU135" s="139" t="s">
        <v>82</v>
      </c>
      <c r="AV135" s="11" t="s">
        <v>84</v>
      </c>
      <c r="AW135" s="11" t="s">
        <v>33</v>
      </c>
      <c r="AX135" s="11" t="s">
        <v>74</v>
      </c>
      <c r="AY135" s="139" t="s">
        <v>122</v>
      </c>
    </row>
    <row r="136" spans="2:65" s="11" customFormat="1" ht="11.25">
      <c r="B136" s="137"/>
      <c r="D136" s="138" t="s">
        <v>133</v>
      </c>
      <c r="E136" s="139" t="s">
        <v>19</v>
      </c>
      <c r="F136" s="140" t="s">
        <v>192</v>
      </c>
      <c r="H136" s="141">
        <v>12</v>
      </c>
      <c r="I136" s="142"/>
      <c r="L136" s="137"/>
      <c r="M136" s="143"/>
      <c r="T136" s="144"/>
      <c r="AT136" s="139" t="s">
        <v>133</v>
      </c>
      <c r="AU136" s="139" t="s">
        <v>82</v>
      </c>
      <c r="AV136" s="11" t="s">
        <v>84</v>
      </c>
      <c r="AW136" s="11" t="s">
        <v>33</v>
      </c>
      <c r="AX136" s="11" t="s">
        <v>74</v>
      </c>
      <c r="AY136" s="139" t="s">
        <v>122</v>
      </c>
    </row>
    <row r="137" spans="2:65" s="12" customFormat="1" ht="11.25">
      <c r="B137" s="145"/>
      <c r="D137" s="138" t="s">
        <v>133</v>
      </c>
      <c r="E137" s="146" t="s">
        <v>19</v>
      </c>
      <c r="F137" s="147" t="s">
        <v>135</v>
      </c>
      <c r="H137" s="148">
        <v>402</v>
      </c>
      <c r="I137" s="149"/>
      <c r="L137" s="145"/>
      <c r="M137" s="150"/>
      <c r="T137" s="151"/>
      <c r="AT137" s="146" t="s">
        <v>133</v>
      </c>
      <c r="AU137" s="146" t="s">
        <v>82</v>
      </c>
      <c r="AV137" s="12" t="s">
        <v>130</v>
      </c>
      <c r="AW137" s="12" t="s">
        <v>33</v>
      </c>
      <c r="AX137" s="12" t="s">
        <v>82</v>
      </c>
      <c r="AY137" s="146" t="s">
        <v>122</v>
      </c>
    </row>
    <row r="138" spans="2:65" s="1" customFormat="1" ht="24.2" customHeight="1">
      <c r="B138" s="31"/>
      <c r="C138" s="120" t="s">
        <v>160</v>
      </c>
      <c r="D138" s="120" t="s">
        <v>125</v>
      </c>
      <c r="E138" s="121" t="s">
        <v>193</v>
      </c>
      <c r="F138" s="122" t="s">
        <v>194</v>
      </c>
      <c r="G138" s="123" t="s">
        <v>144</v>
      </c>
      <c r="H138" s="124">
        <v>5628</v>
      </c>
      <c r="I138" s="125"/>
      <c r="J138" s="126">
        <f>ROUND(I138*H138,2)</f>
        <v>0</v>
      </c>
      <c r="K138" s="122" t="s">
        <v>129</v>
      </c>
      <c r="L138" s="31"/>
      <c r="M138" s="127" t="s">
        <v>19</v>
      </c>
      <c r="N138" s="128" t="s">
        <v>45</v>
      </c>
      <c r="P138" s="129">
        <f>O138*H138</f>
        <v>0</v>
      </c>
      <c r="Q138" s="129">
        <v>0</v>
      </c>
      <c r="R138" s="129">
        <f>Q138*H138</f>
        <v>0</v>
      </c>
      <c r="S138" s="129">
        <v>0</v>
      </c>
      <c r="T138" s="130">
        <f>S138*H138</f>
        <v>0</v>
      </c>
      <c r="AR138" s="131" t="s">
        <v>130</v>
      </c>
      <c r="AT138" s="131" t="s">
        <v>125</v>
      </c>
      <c r="AU138" s="131" t="s">
        <v>82</v>
      </c>
      <c r="AY138" s="16" t="s">
        <v>122</v>
      </c>
      <c r="BE138" s="132">
        <f>IF(N138="základní",J138,0)</f>
        <v>0</v>
      </c>
      <c r="BF138" s="132">
        <f>IF(N138="snížená",J138,0)</f>
        <v>0</v>
      </c>
      <c r="BG138" s="132">
        <f>IF(N138="zákl. přenesená",J138,0)</f>
        <v>0</v>
      </c>
      <c r="BH138" s="132">
        <f>IF(N138="sníž. přenesená",J138,0)</f>
        <v>0</v>
      </c>
      <c r="BI138" s="132">
        <f>IF(N138="nulová",J138,0)</f>
        <v>0</v>
      </c>
      <c r="BJ138" s="16" t="s">
        <v>82</v>
      </c>
      <c r="BK138" s="132">
        <f>ROUND(I138*H138,2)</f>
        <v>0</v>
      </c>
      <c r="BL138" s="16" t="s">
        <v>130</v>
      </c>
      <c r="BM138" s="131" t="s">
        <v>195</v>
      </c>
    </row>
    <row r="139" spans="2:65" s="1" customFormat="1" ht="11.25">
      <c r="B139" s="31"/>
      <c r="D139" s="133" t="s">
        <v>131</v>
      </c>
      <c r="F139" s="134" t="s">
        <v>196</v>
      </c>
      <c r="I139" s="135"/>
      <c r="L139" s="31"/>
      <c r="M139" s="136"/>
      <c r="T139" s="52"/>
      <c r="AT139" s="16" t="s">
        <v>131</v>
      </c>
      <c r="AU139" s="16" t="s">
        <v>82</v>
      </c>
    </row>
    <row r="140" spans="2:65" s="11" customFormat="1" ht="11.25">
      <c r="B140" s="137"/>
      <c r="D140" s="138" t="s">
        <v>133</v>
      </c>
      <c r="E140" s="139" t="s">
        <v>19</v>
      </c>
      <c r="F140" s="140" t="s">
        <v>197</v>
      </c>
      <c r="H140" s="141">
        <v>5628</v>
      </c>
      <c r="I140" s="142"/>
      <c r="L140" s="137"/>
      <c r="M140" s="143"/>
      <c r="T140" s="144"/>
      <c r="AT140" s="139" t="s">
        <v>133</v>
      </c>
      <c r="AU140" s="139" t="s">
        <v>82</v>
      </c>
      <c r="AV140" s="11" t="s">
        <v>84</v>
      </c>
      <c r="AW140" s="11" t="s">
        <v>33</v>
      </c>
      <c r="AX140" s="11" t="s">
        <v>74</v>
      </c>
      <c r="AY140" s="139" t="s">
        <v>122</v>
      </c>
    </row>
    <row r="141" spans="2:65" s="12" customFormat="1" ht="11.25">
      <c r="B141" s="145"/>
      <c r="D141" s="138" t="s">
        <v>133</v>
      </c>
      <c r="E141" s="146" t="s">
        <v>19</v>
      </c>
      <c r="F141" s="147" t="s">
        <v>135</v>
      </c>
      <c r="H141" s="148">
        <v>5628</v>
      </c>
      <c r="I141" s="149"/>
      <c r="L141" s="145"/>
      <c r="M141" s="150"/>
      <c r="T141" s="151"/>
      <c r="AT141" s="146" t="s">
        <v>133</v>
      </c>
      <c r="AU141" s="146" t="s">
        <v>82</v>
      </c>
      <c r="AV141" s="12" t="s">
        <v>130</v>
      </c>
      <c r="AW141" s="12" t="s">
        <v>33</v>
      </c>
      <c r="AX141" s="12" t="s">
        <v>82</v>
      </c>
      <c r="AY141" s="146" t="s">
        <v>122</v>
      </c>
    </row>
    <row r="142" spans="2:65" s="1" customFormat="1" ht="24.2" customHeight="1">
      <c r="B142" s="31"/>
      <c r="C142" s="120" t="s">
        <v>198</v>
      </c>
      <c r="D142" s="120" t="s">
        <v>125</v>
      </c>
      <c r="E142" s="121" t="s">
        <v>199</v>
      </c>
      <c r="F142" s="122" t="s">
        <v>200</v>
      </c>
      <c r="G142" s="123" t="s">
        <v>144</v>
      </c>
      <c r="H142" s="124">
        <v>402</v>
      </c>
      <c r="I142" s="125"/>
      <c r="J142" s="126">
        <f>ROUND(I142*H142,2)</f>
        <v>0</v>
      </c>
      <c r="K142" s="122" t="s">
        <v>129</v>
      </c>
      <c r="L142" s="31"/>
      <c r="M142" s="127" t="s">
        <v>19</v>
      </c>
      <c r="N142" s="128" t="s">
        <v>45</v>
      </c>
      <c r="P142" s="129">
        <f>O142*H142</f>
        <v>0</v>
      </c>
      <c r="Q142" s="129">
        <v>0</v>
      </c>
      <c r="R142" s="129">
        <f>Q142*H142</f>
        <v>0</v>
      </c>
      <c r="S142" s="129">
        <v>0</v>
      </c>
      <c r="T142" s="130">
        <f>S142*H142</f>
        <v>0</v>
      </c>
      <c r="AR142" s="131" t="s">
        <v>130</v>
      </c>
      <c r="AT142" s="131" t="s">
        <v>125</v>
      </c>
      <c r="AU142" s="131" t="s">
        <v>82</v>
      </c>
      <c r="AY142" s="16" t="s">
        <v>122</v>
      </c>
      <c r="BE142" s="132">
        <f>IF(N142="základní",J142,0)</f>
        <v>0</v>
      </c>
      <c r="BF142" s="132">
        <f>IF(N142="snížená",J142,0)</f>
        <v>0</v>
      </c>
      <c r="BG142" s="132">
        <f>IF(N142="zákl. přenesená",J142,0)</f>
        <v>0</v>
      </c>
      <c r="BH142" s="132">
        <f>IF(N142="sníž. přenesená",J142,0)</f>
        <v>0</v>
      </c>
      <c r="BI142" s="132">
        <f>IF(N142="nulová",J142,0)</f>
        <v>0</v>
      </c>
      <c r="BJ142" s="16" t="s">
        <v>82</v>
      </c>
      <c r="BK142" s="132">
        <f>ROUND(I142*H142,2)</f>
        <v>0</v>
      </c>
      <c r="BL142" s="16" t="s">
        <v>130</v>
      </c>
      <c r="BM142" s="131" t="s">
        <v>201</v>
      </c>
    </row>
    <row r="143" spans="2:65" s="1" customFormat="1" ht="11.25">
      <c r="B143" s="31"/>
      <c r="D143" s="133" t="s">
        <v>131</v>
      </c>
      <c r="F143" s="134" t="s">
        <v>202</v>
      </c>
      <c r="I143" s="135"/>
      <c r="L143" s="31"/>
      <c r="M143" s="136"/>
      <c r="T143" s="52"/>
      <c r="AT143" s="16" t="s">
        <v>131</v>
      </c>
      <c r="AU143" s="16" t="s">
        <v>82</v>
      </c>
    </row>
    <row r="144" spans="2:65" s="1" customFormat="1" ht="16.5" customHeight="1">
      <c r="B144" s="31"/>
      <c r="C144" s="120" t="s">
        <v>165</v>
      </c>
      <c r="D144" s="120" t="s">
        <v>125</v>
      </c>
      <c r="E144" s="121" t="s">
        <v>203</v>
      </c>
      <c r="F144" s="122" t="s">
        <v>204</v>
      </c>
      <c r="G144" s="123" t="s">
        <v>144</v>
      </c>
      <c r="H144" s="124">
        <v>354</v>
      </c>
      <c r="I144" s="125"/>
      <c r="J144" s="126">
        <f>ROUND(I144*H144,2)</f>
        <v>0</v>
      </c>
      <c r="K144" s="122" t="s">
        <v>129</v>
      </c>
      <c r="L144" s="31"/>
      <c r="M144" s="127" t="s">
        <v>19</v>
      </c>
      <c r="N144" s="128" t="s">
        <v>45</v>
      </c>
      <c r="P144" s="129">
        <f>O144*H144</f>
        <v>0</v>
      </c>
      <c r="Q144" s="129">
        <v>0</v>
      </c>
      <c r="R144" s="129">
        <f>Q144*H144</f>
        <v>0</v>
      </c>
      <c r="S144" s="129">
        <v>0</v>
      </c>
      <c r="T144" s="130">
        <f>S144*H144</f>
        <v>0</v>
      </c>
      <c r="AR144" s="131" t="s">
        <v>130</v>
      </c>
      <c r="AT144" s="131" t="s">
        <v>125</v>
      </c>
      <c r="AU144" s="131" t="s">
        <v>82</v>
      </c>
      <c r="AY144" s="16" t="s">
        <v>122</v>
      </c>
      <c r="BE144" s="132">
        <f>IF(N144="základní",J144,0)</f>
        <v>0</v>
      </c>
      <c r="BF144" s="132">
        <f>IF(N144="snížená",J144,0)</f>
        <v>0</v>
      </c>
      <c r="BG144" s="132">
        <f>IF(N144="zákl. přenesená",J144,0)</f>
        <v>0</v>
      </c>
      <c r="BH144" s="132">
        <f>IF(N144="sníž. přenesená",J144,0)</f>
        <v>0</v>
      </c>
      <c r="BI144" s="132">
        <f>IF(N144="nulová",J144,0)</f>
        <v>0</v>
      </c>
      <c r="BJ144" s="16" t="s">
        <v>82</v>
      </c>
      <c r="BK144" s="132">
        <f>ROUND(I144*H144,2)</f>
        <v>0</v>
      </c>
      <c r="BL144" s="16" t="s">
        <v>130</v>
      </c>
      <c r="BM144" s="131" t="s">
        <v>205</v>
      </c>
    </row>
    <row r="145" spans="2:65" s="1" customFormat="1" ht="11.25">
      <c r="B145" s="31"/>
      <c r="D145" s="133" t="s">
        <v>131</v>
      </c>
      <c r="F145" s="134" t="s">
        <v>206</v>
      </c>
      <c r="I145" s="135"/>
      <c r="L145" s="31"/>
      <c r="M145" s="136"/>
      <c r="T145" s="52"/>
      <c r="AT145" s="16" t="s">
        <v>131</v>
      </c>
      <c r="AU145" s="16" t="s">
        <v>82</v>
      </c>
    </row>
    <row r="146" spans="2:65" s="1" customFormat="1" ht="16.5" customHeight="1">
      <c r="B146" s="31"/>
      <c r="C146" s="120" t="s">
        <v>8</v>
      </c>
      <c r="D146" s="120" t="s">
        <v>125</v>
      </c>
      <c r="E146" s="121" t="s">
        <v>207</v>
      </c>
      <c r="F146" s="122" t="s">
        <v>208</v>
      </c>
      <c r="G146" s="123" t="s">
        <v>144</v>
      </c>
      <c r="H146" s="124">
        <v>4956</v>
      </c>
      <c r="I146" s="125"/>
      <c r="J146" s="126">
        <f>ROUND(I146*H146,2)</f>
        <v>0</v>
      </c>
      <c r="K146" s="122" t="s">
        <v>129</v>
      </c>
      <c r="L146" s="31"/>
      <c r="M146" s="127" t="s">
        <v>19</v>
      </c>
      <c r="N146" s="128" t="s">
        <v>45</v>
      </c>
      <c r="P146" s="129">
        <f>O146*H146</f>
        <v>0</v>
      </c>
      <c r="Q146" s="129">
        <v>0</v>
      </c>
      <c r="R146" s="129">
        <f>Q146*H146</f>
        <v>0</v>
      </c>
      <c r="S146" s="129">
        <v>0</v>
      </c>
      <c r="T146" s="130">
        <f>S146*H146</f>
        <v>0</v>
      </c>
      <c r="AR146" s="131" t="s">
        <v>130</v>
      </c>
      <c r="AT146" s="131" t="s">
        <v>125</v>
      </c>
      <c r="AU146" s="131" t="s">
        <v>82</v>
      </c>
      <c r="AY146" s="16" t="s">
        <v>122</v>
      </c>
      <c r="BE146" s="132">
        <f>IF(N146="základní",J146,0)</f>
        <v>0</v>
      </c>
      <c r="BF146" s="132">
        <f>IF(N146="snížená",J146,0)</f>
        <v>0</v>
      </c>
      <c r="BG146" s="132">
        <f>IF(N146="zákl. přenesená",J146,0)</f>
        <v>0</v>
      </c>
      <c r="BH146" s="132">
        <f>IF(N146="sníž. přenesená",J146,0)</f>
        <v>0</v>
      </c>
      <c r="BI146" s="132">
        <f>IF(N146="nulová",J146,0)</f>
        <v>0</v>
      </c>
      <c r="BJ146" s="16" t="s">
        <v>82</v>
      </c>
      <c r="BK146" s="132">
        <f>ROUND(I146*H146,2)</f>
        <v>0</v>
      </c>
      <c r="BL146" s="16" t="s">
        <v>130</v>
      </c>
      <c r="BM146" s="131" t="s">
        <v>209</v>
      </c>
    </row>
    <row r="147" spans="2:65" s="1" customFormat="1" ht="11.25">
      <c r="B147" s="31"/>
      <c r="D147" s="133" t="s">
        <v>131</v>
      </c>
      <c r="F147" s="134" t="s">
        <v>210</v>
      </c>
      <c r="I147" s="135"/>
      <c r="L147" s="31"/>
      <c r="M147" s="136"/>
      <c r="T147" s="52"/>
      <c r="AT147" s="16" t="s">
        <v>131</v>
      </c>
      <c r="AU147" s="16" t="s">
        <v>82</v>
      </c>
    </row>
    <row r="148" spans="2:65" s="11" customFormat="1" ht="11.25">
      <c r="B148" s="137"/>
      <c r="D148" s="138" t="s">
        <v>133</v>
      </c>
      <c r="E148" s="139" t="s">
        <v>19</v>
      </c>
      <c r="F148" s="140" t="s">
        <v>211</v>
      </c>
      <c r="H148" s="141">
        <v>4956</v>
      </c>
      <c r="I148" s="142"/>
      <c r="L148" s="137"/>
      <c r="M148" s="143"/>
      <c r="T148" s="144"/>
      <c r="AT148" s="139" t="s">
        <v>133</v>
      </c>
      <c r="AU148" s="139" t="s">
        <v>82</v>
      </c>
      <c r="AV148" s="11" t="s">
        <v>84</v>
      </c>
      <c r="AW148" s="11" t="s">
        <v>33</v>
      </c>
      <c r="AX148" s="11" t="s">
        <v>74</v>
      </c>
      <c r="AY148" s="139" t="s">
        <v>122</v>
      </c>
    </row>
    <row r="149" spans="2:65" s="12" customFormat="1" ht="11.25">
      <c r="B149" s="145"/>
      <c r="D149" s="138" t="s">
        <v>133</v>
      </c>
      <c r="E149" s="146" t="s">
        <v>19</v>
      </c>
      <c r="F149" s="147" t="s">
        <v>135</v>
      </c>
      <c r="H149" s="148">
        <v>4956</v>
      </c>
      <c r="I149" s="149"/>
      <c r="L149" s="145"/>
      <c r="M149" s="150"/>
      <c r="T149" s="151"/>
      <c r="AT149" s="146" t="s">
        <v>133</v>
      </c>
      <c r="AU149" s="146" t="s">
        <v>82</v>
      </c>
      <c r="AV149" s="12" t="s">
        <v>130</v>
      </c>
      <c r="AW149" s="12" t="s">
        <v>33</v>
      </c>
      <c r="AX149" s="12" t="s">
        <v>82</v>
      </c>
      <c r="AY149" s="146" t="s">
        <v>122</v>
      </c>
    </row>
    <row r="150" spans="2:65" s="1" customFormat="1" ht="16.5" customHeight="1">
      <c r="B150" s="31"/>
      <c r="C150" s="120" t="s">
        <v>169</v>
      </c>
      <c r="D150" s="120" t="s">
        <v>125</v>
      </c>
      <c r="E150" s="121" t="s">
        <v>212</v>
      </c>
      <c r="F150" s="122" t="s">
        <v>213</v>
      </c>
      <c r="G150" s="123" t="s">
        <v>144</v>
      </c>
      <c r="H150" s="124">
        <v>354</v>
      </c>
      <c r="I150" s="125"/>
      <c r="J150" s="126">
        <f>ROUND(I150*H150,2)</f>
        <v>0</v>
      </c>
      <c r="K150" s="122" t="s">
        <v>129</v>
      </c>
      <c r="L150" s="31"/>
      <c r="M150" s="127" t="s">
        <v>19</v>
      </c>
      <c r="N150" s="128" t="s">
        <v>45</v>
      </c>
      <c r="P150" s="129">
        <f>O150*H150</f>
        <v>0</v>
      </c>
      <c r="Q150" s="129">
        <v>0</v>
      </c>
      <c r="R150" s="129">
        <f>Q150*H150</f>
        <v>0</v>
      </c>
      <c r="S150" s="129">
        <v>0</v>
      </c>
      <c r="T150" s="130">
        <f>S150*H150</f>
        <v>0</v>
      </c>
      <c r="AR150" s="131" t="s">
        <v>130</v>
      </c>
      <c r="AT150" s="131" t="s">
        <v>125</v>
      </c>
      <c r="AU150" s="131" t="s">
        <v>82</v>
      </c>
      <c r="AY150" s="16" t="s">
        <v>122</v>
      </c>
      <c r="BE150" s="132">
        <f>IF(N150="základní",J150,0)</f>
        <v>0</v>
      </c>
      <c r="BF150" s="132">
        <f>IF(N150="snížená",J150,0)</f>
        <v>0</v>
      </c>
      <c r="BG150" s="132">
        <f>IF(N150="zákl. přenesená",J150,0)</f>
        <v>0</v>
      </c>
      <c r="BH150" s="132">
        <f>IF(N150="sníž. přenesená",J150,0)</f>
        <v>0</v>
      </c>
      <c r="BI150" s="132">
        <f>IF(N150="nulová",J150,0)</f>
        <v>0</v>
      </c>
      <c r="BJ150" s="16" t="s">
        <v>82</v>
      </c>
      <c r="BK150" s="132">
        <f>ROUND(I150*H150,2)</f>
        <v>0</v>
      </c>
      <c r="BL150" s="16" t="s">
        <v>130</v>
      </c>
      <c r="BM150" s="131" t="s">
        <v>214</v>
      </c>
    </row>
    <row r="151" spans="2:65" s="1" customFormat="1" ht="11.25">
      <c r="B151" s="31"/>
      <c r="D151" s="133" t="s">
        <v>131</v>
      </c>
      <c r="F151" s="134" t="s">
        <v>215</v>
      </c>
      <c r="I151" s="135"/>
      <c r="L151" s="31"/>
      <c r="M151" s="136"/>
      <c r="T151" s="52"/>
      <c r="AT151" s="16" t="s">
        <v>131</v>
      </c>
      <c r="AU151" s="16" t="s">
        <v>82</v>
      </c>
    </row>
    <row r="152" spans="2:65" s="10" customFormat="1" ht="25.9" customHeight="1">
      <c r="B152" s="110"/>
      <c r="D152" s="111" t="s">
        <v>73</v>
      </c>
      <c r="E152" s="112" t="s">
        <v>216</v>
      </c>
      <c r="F152" s="112" t="s">
        <v>217</v>
      </c>
      <c r="I152" s="113"/>
      <c r="J152" s="114">
        <f>BK152</f>
        <v>0</v>
      </c>
      <c r="L152" s="110"/>
      <c r="M152" s="115"/>
      <c r="P152" s="116">
        <f>SUM(P153:P154)</f>
        <v>0</v>
      </c>
      <c r="R152" s="116">
        <f>SUM(R153:R154)</f>
        <v>0</v>
      </c>
      <c r="T152" s="117">
        <f>SUM(T153:T154)</f>
        <v>0</v>
      </c>
      <c r="AR152" s="111" t="s">
        <v>82</v>
      </c>
      <c r="AT152" s="118" t="s">
        <v>73</v>
      </c>
      <c r="AU152" s="118" t="s">
        <v>74</v>
      </c>
      <c r="AY152" s="111" t="s">
        <v>122</v>
      </c>
      <c r="BK152" s="119">
        <f>SUM(BK153:BK154)</f>
        <v>0</v>
      </c>
    </row>
    <row r="153" spans="2:65" s="1" customFormat="1" ht="33" customHeight="1">
      <c r="B153" s="31"/>
      <c r="C153" s="120" t="s">
        <v>218</v>
      </c>
      <c r="D153" s="120" t="s">
        <v>125</v>
      </c>
      <c r="E153" s="121" t="s">
        <v>219</v>
      </c>
      <c r="F153" s="122" t="s">
        <v>220</v>
      </c>
      <c r="G153" s="123" t="s">
        <v>221</v>
      </c>
      <c r="H153" s="124">
        <v>0.98399999999999999</v>
      </c>
      <c r="I153" s="125"/>
      <c r="J153" s="126">
        <f>ROUND(I153*H153,2)</f>
        <v>0</v>
      </c>
      <c r="K153" s="122" t="s">
        <v>129</v>
      </c>
      <c r="L153" s="31"/>
      <c r="M153" s="127" t="s">
        <v>19</v>
      </c>
      <c r="N153" s="128" t="s">
        <v>45</v>
      </c>
      <c r="P153" s="129">
        <f>O153*H153</f>
        <v>0</v>
      </c>
      <c r="Q153" s="129">
        <v>0</v>
      </c>
      <c r="R153" s="129">
        <f>Q153*H153</f>
        <v>0</v>
      </c>
      <c r="S153" s="129">
        <v>0</v>
      </c>
      <c r="T153" s="130">
        <f>S153*H153</f>
        <v>0</v>
      </c>
      <c r="AR153" s="131" t="s">
        <v>130</v>
      </c>
      <c r="AT153" s="131" t="s">
        <v>125</v>
      </c>
      <c r="AU153" s="131" t="s">
        <v>82</v>
      </c>
      <c r="AY153" s="16" t="s">
        <v>122</v>
      </c>
      <c r="BE153" s="132">
        <f>IF(N153="základní",J153,0)</f>
        <v>0</v>
      </c>
      <c r="BF153" s="132">
        <f>IF(N153="snížená",J153,0)</f>
        <v>0</v>
      </c>
      <c r="BG153" s="132">
        <f>IF(N153="zákl. přenesená",J153,0)</f>
        <v>0</v>
      </c>
      <c r="BH153" s="132">
        <f>IF(N153="sníž. přenesená",J153,0)</f>
        <v>0</v>
      </c>
      <c r="BI153" s="132">
        <f>IF(N153="nulová",J153,0)</f>
        <v>0</v>
      </c>
      <c r="BJ153" s="16" t="s">
        <v>82</v>
      </c>
      <c r="BK153" s="132">
        <f>ROUND(I153*H153,2)</f>
        <v>0</v>
      </c>
      <c r="BL153" s="16" t="s">
        <v>130</v>
      </c>
      <c r="BM153" s="131" t="s">
        <v>222</v>
      </c>
    </row>
    <row r="154" spans="2:65" s="1" customFormat="1" ht="11.25">
      <c r="B154" s="31"/>
      <c r="D154" s="133" t="s">
        <v>131</v>
      </c>
      <c r="F154" s="134" t="s">
        <v>223</v>
      </c>
      <c r="I154" s="135"/>
      <c r="L154" s="31"/>
      <c r="M154" s="136"/>
      <c r="T154" s="52"/>
      <c r="AT154" s="16" t="s">
        <v>131</v>
      </c>
      <c r="AU154" s="16" t="s">
        <v>82</v>
      </c>
    </row>
    <row r="155" spans="2:65" s="10" customFormat="1" ht="25.9" customHeight="1">
      <c r="B155" s="110"/>
      <c r="D155" s="111" t="s">
        <v>73</v>
      </c>
      <c r="E155" s="112" t="s">
        <v>224</v>
      </c>
      <c r="F155" s="112" t="s">
        <v>225</v>
      </c>
      <c r="I155" s="113"/>
      <c r="J155" s="114">
        <f>BK155</f>
        <v>0</v>
      </c>
      <c r="L155" s="110"/>
      <c r="M155" s="115"/>
      <c r="P155" s="116">
        <v>0</v>
      </c>
      <c r="R155" s="116">
        <v>0</v>
      </c>
      <c r="T155" s="117">
        <v>0</v>
      </c>
      <c r="AR155" s="111" t="s">
        <v>84</v>
      </c>
      <c r="AT155" s="118" t="s">
        <v>73</v>
      </c>
      <c r="AU155" s="118" t="s">
        <v>74</v>
      </c>
      <c r="AY155" s="111" t="s">
        <v>122</v>
      </c>
      <c r="BK155" s="119">
        <v>0</v>
      </c>
    </row>
    <row r="156" spans="2:65" s="10" customFormat="1" ht="25.9" customHeight="1">
      <c r="B156" s="110"/>
      <c r="D156" s="111" t="s">
        <v>73</v>
      </c>
      <c r="E156" s="112" t="s">
        <v>226</v>
      </c>
      <c r="F156" s="112" t="s">
        <v>227</v>
      </c>
      <c r="I156" s="113"/>
      <c r="J156" s="114">
        <f>BK156</f>
        <v>0</v>
      </c>
      <c r="L156" s="110"/>
      <c r="M156" s="115"/>
      <c r="P156" s="116">
        <f>SUM(P157:P165)</f>
        <v>0</v>
      </c>
      <c r="R156" s="116">
        <f>SUM(R157:R165)</f>
        <v>4.8180000000000001E-2</v>
      </c>
      <c r="T156" s="117">
        <f>SUM(T157:T165)</f>
        <v>0.12191</v>
      </c>
      <c r="AR156" s="111" t="s">
        <v>84</v>
      </c>
      <c r="AT156" s="118" t="s">
        <v>73</v>
      </c>
      <c r="AU156" s="118" t="s">
        <v>74</v>
      </c>
      <c r="AY156" s="111" t="s">
        <v>122</v>
      </c>
      <c r="BK156" s="119">
        <f>SUM(BK157:BK165)</f>
        <v>0</v>
      </c>
    </row>
    <row r="157" spans="2:65" s="1" customFormat="1" ht="16.5" customHeight="1">
      <c r="B157" s="31"/>
      <c r="C157" s="120" t="s">
        <v>175</v>
      </c>
      <c r="D157" s="120" t="s">
        <v>125</v>
      </c>
      <c r="E157" s="121" t="s">
        <v>228</v>
      </c>
      <c r="F157" s="122" t="s">
        <v>229</v>
      </c>
      <c r="G157" s="123" t="s">
        <v>128</v>
      </c>
      <c r="H157" s="124">
        <v>73</v>
      </c>
      <c r="I157" s="125"/>
      <c r="J157" s="126">
        <f>ROUND(I157*H157,2)</f>
        <v>0</v>
      </c>
      <c r="K157" s="122" t="s">
        <v>129</v>
      </c>
      <c r="L157" s="31"/>
      <c r="M157" s="127" t="s">
        <v>19</v>
      </c>
      <c r="N157" s="128" t="s">
        <v>45</v>
      </c>
      <c r="P157" s="129">
        <f>O157*H157</f>
        <v>0</v>
      </c>
      <c r="Q157" s="129">
        <v>0</v>
      </c>
      <c r="R157" s="129">
        <f>Q157*H157</f>
        <v>0</v>
      </c>
      <c r="S157" s="129">
        <v>1.67E-3</v>
      </c>
      <c r="T157" s="130">
        <f>S157*H157</f>
        <v>0.12191</v>
      </c>
      <c r="AR157" s="131" t="s">
        <v>169</v>
      </c>
      <c r="AT157" s="131" t="s">
        <v>125</v>
      </c>
      <c r="AU157" s="131" t="s">
        <v>82</v>
      </c>
      <c r="AY157" s="16" t="s">
        <v>122</v>
      </c>
      <c r="BE157" s="132">
        <f>IF(N157="základní",J157,0)</f>
        <v>0</v>
      </c>
      <c r="BF157" s="132">
        <f>IF(N157="snížená",J157,0)</f>
        <v>0</v>
      </c>
      <c r="BG157" s="132">
        <f>IF(N157="zákl. přenesená",J157,0)</f>
        <v>0</v>
      </c>
      <c r="BH157" s="132">
        <f>IF(N157="sníž. přenesená",J157,0)</f>
        <v>0</v>
      </c>
      <c r="BI157" s="132">
        <f>IF(N157="nulová",J157,0)</f>
        <v>0</v>
      </c>
      <c r="BJ157" s="16" t="s">
        <v>82</v>
      </c>
      <c r="BK157" s="132">
        <f>ROUND(I157*H157,2)</f>
        <v>0</v>
      </c>
      <c r="BL157" s="16" t="s">
        <v>169</v>
      </c>
      <c r="BM157" s="131" t="s">
        <v>230</v>
      </c>
    </row>
    <row r="158" spans="2:65" s="1" customFormat="1" ht="11.25">
      <c r="B158" s="31"/>
      <c r="D158" s="133" t="s">
        <v>131</v>
      </c>
      <c r="F158" s="134" t="s">
        <v>231</v>
      </c>
      <c r="I158" s="135"/>
      <c r="L158" s="31"/>
      <c r="M158" s="136"/>
      <c r="T158" s="52"/>
      <c r="AT158" s="16" t="s">
        <v>131</v>
      </c>
      <c r="AU158" s="16" t="s">
        <v>82</v>
      </c>
    </row>
    <row r="159" spans="2:65" s="11" customFormat="1" ht="11.25">
      <c r="B159" s="137"/>
      <c r="D159" s="138" t="s">
        <v>133</v>
      </c>
      <c r="E159" s="139" t="s">
        <v>19</v>
      </c>
      <c r="F159" s="140" t="s">
        <v>232</v>
      </c>
      <c r="H159" s="141">
        <v>54.6</v>
      </c>
      <c r="I159" s="142"/>
      <c r="L159" s="137"/>
      <c r="M159" s="143"/>
      <c r="T159" s="144"/>
      <c r="AT159" s="139" t="s">
        <v>133</v>
      </c>
      <c r="AU159" s="139" t="s">
        <v>82</v>
      </c>
      <c r="AV159" s="11" t="s">
        <v>84</v>
      </c>
      <c r="AW159" s="11" t="s">
        <v>33</v>
      </c>
      <c r="AX159" s="11" t="s">
        <v>74</v>
      </c>
      <c r="AY159" s="139" t="s">
        <v>122</v>
      </c>
    </row>
    <row r="160" spans="2:65" s="11" customFormat="1" ht="11.25">
      <c r="B160" s="137"/>
      <c r="D160" s="138" t="s">
        <v>133</v>
      </c>
      <c r="E160" s="139" t="s">
        <v>19</v>
      </c>
      <c r="F160" s="140" t="s">
        <v>233</v>
      </c>
      <c r="H160" s="141">
        <v>18.399999999999999</v>
      </c>
      <c r="I160" s="142"/>
      <c r="L160" s="137"/>
      <c r="M160" s="143"/>
      <c r="T160" s="144"/>
      <c r="AT160" s="139" t="s">
        <v>133</v>
      </c>
      <c r="AU160" s="139" t="s">
        <v>82</v>
      </c>
      <c r="AV160" s="11" t="s">
        <v>84</v>
      </c>
      <c r="AW160" s="11" t="s">
        <v>33</v>
      </c>
      <c r="AX160" s="11" t="s">
        <v>74</v>
      </c>
      <c r="AY160" s="139" t="s">
        <v>122</v>
      </c>
    </row>
    <row r="161" spans="2:65" s="12" customFormat="1" ht="11.25">
      <c r="B161" s="145"/>
      <c r="D161" s="138" t="s">
        <v>133</v>
      </c>
      <c r="E161" s="146" t="s">
        <v>19</v>
      </c>
      <c r="F161" s="147" t="s">
        <v>135</v>
      </c>
      <c r="H161" s="148">
        <v>73</v>
      </c>
      <c r="I161" s="149"/>
      <c r="L161" s="145"/>
      <c r="M161" s="150"/>
      <c r="T161" s="151"/>
      <c r="AT161" s="146" t="s">
        <v>133</v>
      </c>
      <c r="AU161" s="146" t="s">
        <v>82</v>
      </c>
      <c r="AV161" s="12" t="s">
        <v>130</v>
      </c>
      <c r="AW161" s="12" t="s">
        <v>33</v>
      </c>
      <c r="AX161" s="12" t="s">
        <v>82</v>
      </c>
      <c r="AY161" s="146" t="s">
        <v>122</v>
      </c>
    </row>
    <row r="162" spans="2:65" s="1" customFormat="1" ht="16.5" customHeight="1">
      <c r="B162" s="31"/>
      <c r="C162" s="120" t="s">
        <v>234</v>
      </c>
      <c r="D162" s="120" t="s">
        <v>125</v>
      </c>
      <c r="E162" s="121" t="s">
        <v>235</v>
      </c>
      <c r="F162" s="122" t="s">
        <v>236</v>
      </c>
      <c r="G162" s="123" t="s">
        <v>128</v>
      </c>
      <c r="H162" s="124">
        <v>73</v>
      </c>
      <c r="I162" s="125"/>
      <c r="J162" s="126">
        <f>ROUND(I162*H162,2)</f>
        <v>0</v>
      </c>
      <c r="K162" s="122" t="s">
        <v>129</v>
      </c>
      <c r="L162" s="31"/>
      <c r="M162" s="127" t="s">
        <v>19</v>
      </c>
      <c r="N162" s="128" t="s">
        <v>45</v>
      </c>
      <c r="P162" s="129">
        <f>O162*H162</f>
        <v>0</v>
      </c>
      <c r="Q162" s="129">
        <v>6.6E-4</v>
      </c>
      <c r="R162" s="129">
        <f>Q162*H162</f>
        <v>4.8180000000000001E-2</v>
      </c>
      <c r="S162" s="129">
        <v>0</v>
      </c>
      <c r="T162" s="130">
        <f>S162*H162</f>
        <v>0</v>
      </c>
      <c r="AR162" s="131" t="s">
        <v>169</v>
      </c>
      <c r="AT162" s="131" t="s">
        <v>125</v>
      </c>
      <c r="AU162" s="131" t="s">
        <v>82</v>
      </c>
      <c r="AY162" s="16" t="s">
        <v>122</v>
      </c>
      <c r="BE162" s="132">
        <f>IF(N162="základní",J162,0)</f>
        <v>0</v>
      </c>
      <c r="BF162" s="132">
        <f>IF(N162="snížená",J162,0)</f>
        <v>0</v>
      </c>
      <c r="BG162" s="132">
        <f>IF(N162="zákl. přenesená",J162,0)</f>
        <v>0</v>
      </c>
      <c r="BH162" s="132">
        <f>IF(N162="sníž. přenesená",J162,0)</f>
        <v>0</v>
      </c>
      <c r="BI162" s="132">
        <f>IF(N162="nulová",J162,0)</f>
        <v>0</v>
      </c>
      <c r="BJ162" s="16" t="s">
        <v>82</v>
      </c>
      <c r="BK162" s="132">
        <f>ROUND(I162*H162,2)</f>
        <v>0</v>
      </c>
      <c r="BL162" s="16" t="s">
        <v>169</v>
      </c>
      <c r="BM162" s="131" t="s">
        <v>237</v>
      </c>
    </row>
    <row r="163" spans="2:65" s="1" customFormat="1" ht="11.25">
      <c r="B163" s="31"/>
      <c r="D163" s="133" t="s">
        <v>131</v>
      </c>
      <c r="F163" s="134" t="s">
        <v>238</v>
      </c>
      <c r="I163" s="135"/>
      <c r="L163" s="31"/>
      <c r="M163" s="136"/>
      <c r="T163" s="52"/>
      <c r="AT163" s="16" t="s">
        <v>131</v>
      </c>
      <c r="AU163" s="16" t="s">
        <v>82</v>
      </c>
    </row>
    <row r="164" spans="2:65" s="1" customFormat="1" ht="16.5" customHeight="1">
      <c r="B164" s="31"/>
      <c r="C164" s="152" t="s">
        <v>180</v>
      </c>
      <c r="D164" s="152" t="s">
        <v>141</v>
      </c>
      <c r="E164" s="153" t="s">
        <v>239</v>
      </c>
      <c r="F164" s="154" t="s">
        <v>240</v>
      </c>
      <c r="G164" s="155" t="s">
        <v>241</v>
      </c>
      <c r="H164" s="156">
        <v>10</v>
      </c>
      <c r="I164" s="157"/>
      <c r="J164" s="158">
        <f>ROUND(I164*H164,2)</f>
        <v>0</v>
      </c>
      <c r="K164" s="154" t="s">
        <v>19</v>
      </c>
      <c r="L164" s="159"/>
      <c r="M164" s="160" t="s">
        <v>19</v>
      </c>
      <c r="N164" s="161" t="s">
        <v>45</v>
      </c>
      <c r="P164" s="129">
        <f>O164*H164</f>
        <v>0</v>
      </c>
      <c r="Q164" s="129">
        <v>0</v>
      </c>
      <c r="R164" s="129">
        <f>Q164*H164</f>
        <v>0</v>
      </c>
      <c r="S164" s="129">
        <v>0</v>
      </c>
      <c r="T164" s="130">
        <f>S164*H164</f>
        <v>0</v>
      </c>
      <c r="AR164" s="131" t="s">
        <v>214</v>
      </c>
      <c r="AT164" s="131" t="s">
        <v>141</v>
      </c>
      <c r="AU164" s="131" t="s">
        <v>82</v>
      </c>
      <c r="AY164" s="16" t="s">
        <v>122</v>
      </c>
      <c r="BE164" s="132">
        <f>IF(N164="základní",J164,0)</f>
        <v>0</v>
      </c>
      <c r="BF164" s="132">
        <f>IF(N164="snížená",J164,0)</f>
        <v>0</v>
      </c>
      <c r="BG164" s="132">
        <f>IF(N164="zákl. přenesená",J164,0)</f>
        <v>0</v>
      </c>
      <c r="BH164" s="132">
        <f>IF(N164="sníž. přenesená",J164,0)</f>
        <v>0</v>
      </c>
      <c r="BI164" s="132">
        <f>IF(N164="nulová",J164,0)</f>
        <v>0</v>
      </c>
      <c r="BJ164" s="16" t="s">
        <v>82</v>
      </c>
      <c r="BK164" s="132">
        <f>ROUND(I164*H164,2)</f>
        <v>0</v>
      </c>
      <c r="BL164" s="16" t="s">
        <v>169</v>
      </c>
      <c r="BM164" s="131" t="s">
        <v>242</v>
      </c>
    </row>
    <row r="165" spans="2:65" s="1" customFormat="1" ht="16.5" customHeight="1">
      <c r="B165" s="31"/>
      <c r="C165" s="152" t="s">
        <v>7</v>
      </c>
      <c r="D165" s="152" t="s">
        <v>141</v>
      </c>
      <c r="E165" s="153" t="s">
        <v>243</v>
      </c>
      <c r="F165" s="154" t="s">
        <v>244</v>
      </c>
      <c r="G165" s="155" t="s">
        <v>245</v>
      </c>
      <c r="H165" s="156">
        <v>10</v>
      </c>
      <c r="I165" s="157"/>
      <c r="J165" s="158">
        <f>ROUND(I165*H165,2)</f>
        <v>0</v>
      </c>
      <c r="K165" s="154" t="s">
        <v>19</v>
      </c>
      <c r="L165" s="159"/>
      <c r="M165" s="160" t="s">
        <v>19</v>
      </c>
      <c r="N165" s="161" t="s">
        <v>45</v>
      </c>
      <c r="P165" s="129">
        <f>O165*H165</f>
        <v>0</v>
      </c>
      <c r="Q165" s="129">
        <v>0</v>
      </c>
      <c r="R165" s="129">
        <f>Q165*H165</f>
        <v>0</v>
      </c>
      <c r="S165" s="129">
        <v>0</v>
      </c>
      <c r="T165" s="130">
        <f>S165*H165</f>
        <v>0</v>
      </c>
      <c r="AR165" s="131" t="s">
        <v>214</v>
      </c>
      <c r="AT165" s="131" t="s">
        <v>141</v>
      </c>
      <c r="AU165" s="131" t="s">
        <v>82</v>
      </c>
      <c r="AY165" s="16" t="s">
        <v>122</v>
      </c>
      <c r="BE165" s="132">
        <f>IF(N165="základní",J165,0)</f>
        <v>0</v>
      </c>
      <c r="BF165" s="132">
        <f>IF(N165="snížená",J165,0)</f>
        <v>0</v>
      </c>
      <c r="BG165" s="132">
        <f>IF(N165="zákl. přenesená",J165,0)</f>
        <v>0</v>
      </c>
      <c r="BH165" s="132">
        <f>IF(N165="sníž. přenesená",J165,0)</f>
        <v>0</v>
      </c>
      <c r="BI165" s="132">
        <f>IF(N165="nulová",J165,0)</f>
        <v>0</v>
      </c>
      <c r="BJ165" s="16" t="s">
        <v>82</v>
      </c>
      <c r="BK165" s="132">
        <f>ROUND(I165*H165,2)</f>
        <v>0</v>
      </c>
      <c r="BL165" s="16" t="s">
        <v>169</v>
      </c>
      <c r="BM165" s="131" t="s">
        <v>246</v>
      </c>
    </row>
    <row r="166" spans="2:65" s="10" customFormat="1" ht="25.9" customHeight="1">
      <c r="B166" s="110"/>
      <c r="D166" s="111" t="s">
        <v>73</v>
      </c>
      <c r="E166" s="112" t="s">
        <v>247</v>
      </c>
      <c r="F166" s="112" t="s">
        <v>248</v>
      </c>
      <c r="I166" s="113"/>
      <c r="J166" s="114">
        <f>BK166</f>
        <v>0</v>
      </c>
      <c r="L166" s="110"/>
      <c r="M166" s="115"/>
      <c r="P166" s="116">
        <f>SUM(P167:P173)</f>
        <v>0</v>
      </c>
      <c r="R166" s="116">
        <f>SUM(R167:R173)</f>
        <v>0</v>
      </c>
      <c r="T166" s="117">
        <f>SUM(T167:T173)</f>
        <v>0</v>
      </c>
      <c r="AR166" s="111" t="s">
        <v>84</v>
      </c>
      <c r="AT166" s="118" t="s">
        <v>73</v>
      </c>
      <c r="AU166" s="118" t="s">
        <v>74</v>
      </c>
      <c r="AY166" s="111" t="s">
        <v>122</v>
      </c>
      <c r="BK166" s="119">
        <f>SUM(BK167:BK173)</f>
        <v>0</v>
      </c>
    </row>
    <row r="167" spans="2:65" s="1" customFormat="1" ht="16.5" customHeight="1">
      <c r="B167" s="31"/>
      <c r="C167" s="120" t="s">
        <v>188</v>
      </c>
      <c r="D167" s="120" t="s">
        <v>125</v>
      </c>
      <c r="E167" s="121" t="s">
        <v>249</v>
      </c>
      <c r="F167" s="122" t="s">
        <v>250</v>
      </c>
      <c r="G167" s="123" t="s">
        <v>128</v>
      </c>
      <c r="H167" s="124">
        <v>61</v>
      </c>
      <c r="I167" s="125"/>
      <c r="J167" s="126">
        <f>ROUND(I167*H167,2)</f>
        <v>0</v>
      </c>
      <c r="K167" s="122" t="s">
        <v>129</v>
      </c>
      <c r="L167" s="31"/>
      <c r="M167" s="127" t="s">
        <v>19</v>
      </c>
      <c r="N167" s="128" t="s">
        <v>45</v>
      </c>
      <c r="P167" s="129">
        <f>O167*H167</f>
        <v>0</v>
      </c>
      <c r="Q167" s="129">
        <v>0</v>
      </c>
      <c r="R167" s="129">
        <f>Q167*H167</f>
        <v>0</v>
      </c>
      <c r="S167" s="129">
        <v>0</v>
      </c>
      <c r="T167" s="130">
        <f>S167*H167</f>
        <v>0</v>
      </c>
      <c r="AR167" s="131" t="s">
        <v>169</v>
      </c>
      <c r="AT167" s="131" t="s">
        <v>125</v>
      </c>
      <c r="AU167" s="131" t="s">
        <v>82</v>
      </c>
      <c r="AY167" s="16" t="s">
        <v>122</v>
      </c>
      <c r="BE167" s="132">
        <f>IF(N167="základní",J167,0)</f>
        <v>0</v>
      </c>
      <c r="BF167" s="132">
        <f>IF(N167="snížená",J167,0)</f>
        <v>0</v>
      </c>
      <c r="BG167" s="132">
        <f>IF(N167="zákl. přenesená",J167,0)</f>
        <v>0</v>
      </c>
      <c r="BH167" s="132">
        <f>IF(N167="sníž. přenesená",J167,0)</f>
        <v>0</v>
      </c>
      <c r="BI167" s="132">
        <f>IF(N167="nulová",J167,0)</f>
        <v>0</v>
      </c>
      <c r="BJ167" s="16" t="s">
        <v>82</v>
      </c>
      <c r="BK167" s="132">
        <f>ROUND(I167*H167,2)</f>
        <v>0</v>
      </c>
      <c r="BL167" s="16" t="s">
        <v>169</v>
      </c>
      <c r="BM167" s="131" t="s">
        <v>251</v>
      </c>
    </row>
    <row r="168" spans="2:65" s="1" customFormat="1" ht="11.25">
      <c r="B168" s="31"/>
      <c r="D168" s="133" t="s">
        <v>131</v>
      </c>
      <c r="F168" s="134" t="s">
        <v>252</v>
      </c>
      <c r="I168" s="135"/>
      <c r="L168" s="31"/>
      <c r="M168" s="136"/>
      <c r="T168" s="52"/>
      <c r="AT168" s="16" t="s">
        <v>131</v>
      </c>
      <c r="AU168" s="16" t="s">
        <v>82</v>
      </c>
    </row>
    <row r="169" spans="2:65" s="11" customFormat="1" ht="11.25">
      <c r="B169" s="137"/>
      <c r="D169" s="138" t="s">
        <v>133</v>
      </c>
      <c r="E169" s="139" t="s">
        <v>19</v>
      </c>
      <c r="F169" s="140" t="s">
        <v>253</v>
      </c>
      <c r="H169" s="141">
        <v>61</v>
      </c>
      <c r="I169" s="142"/>
      <c r="L169" s="137"/>
      <c r="M169" s="143"/>
      <c r="T169" s="144"/>
      <c r="AT169" s="139" t="s">
        <v>133</v>
      </c>
      <c r="AU169" s="139" t="s">
        <v>82</v>
      </c>
      <c r="AV169" s="11" t="s">
        <v>84</v>
      </c>
      <c r="AW169" s="11" t="s">
        <v>33</v>
      </c>
      <c r="AX169" s="11" t="s">
        <v>74</v>
      </c>
      <c r="AY169" s="139" t="s">
        <v>122</v>
      </c>
    </row>
    <row r="170" spans="2:65" s="12" customFormat="1" ht="11.25">
      <c r="B170" s="145"/>
      <c r="D170" s="138" t="s">
        <v>133</v>
      </c>
      <c r="E170" s="146" t="s">
        <v>19</v>
      </c>
      <c r="F170" s="147" t="s">
        <v>135</v>
      </c>
      <c r="H170" s="148">
        <v>61</v>
      </c>
      <c r="I170" s="149"/>
      <c r="L170" s="145"/>
      <c r="M170" s="150"/>
      <c r="T170" s="151"/>
      <c r="AT170" s="146" t="s">
        <v>133</v>
      </c>
      <c r="AU170" s="146" t="s">
        <v>82</v>
      </c>
      <c r="AV170" s="12" t="s">
        <v>130</v>
      </c>
      <c r="AW170" s="12" t="s">
        <v>33</v>
      </c>
      <c r="AX170" s="12" t="s">
        <v>82</v>
      </c>
      <c r="AY170" s="146" t="s">
        <v>122</v>
      </c>
    </row>
    <row r="171" spans="2:65" s="1" customFormat="1" ht="16.5" customHeight="1">
      <c r="B171" s="31"/>
      <c r="C171" s="152" t="s">
        <v>254</v>
      </c>
      <c r="D171" s="152" t="s">
        <v>141</v>
      </c>
      <c r="E171" s="153" t="s">
        <v>255</v>
      </c>
      <c r="F171" s="154" t="s">
        <v>256</v>
      </c>
      <c r="G171" s="155" t="s">
        <v>128</v>
      </c>
      <c r="H171" s="156">
        <v>64.05</v>
      </c>
      <c r="I171" s="157"/>
      <c r="J171" s="158">
        <f>ROUND(I171*H171,2)</f>
        <v>0</v>
      </c>
      <c r="K171" s="154" t="s">
        <v>129</v>
      </c>
      <c r="L171" s="159"/>
      <c r="M171" s="160" t="s">
        <v>19</v>
      </c>
      <c r="N171" s="161" t="s">
        <v>45</v>
      </c>
      <c r="P171" s="129">
        <f>O171*H171</f>
        <v>0</v>
      </c>
      <c r="Q171" s="129">
        <v>0</v>
      </c>
      <c r="R171" s="129">
        <f>Q171*H171</f>
        <v>0</v>
      </c>
      <c r="S171" s="129">
        <v>0</v>
      </c>
      <c r="T171" s="130">
        <f>S171*H171</f>
        <v>0</v>
      </c>
      <c r="AR171" s="131" t="s">
        <v>214</v>
      </c>
      <c r="AT171" s="131" t="s">
        <v>141</v>
      </c>
      <c r="AU171" s="131" t="s">
        <v>82</v>
      </c>
      <c r="AY171" s="16" t="s">
        <v>122</v>
      </c>
      <c r="BE171" s="132">
        <f>IF(N171="základní",J171,0)</f>
        <v>0</v>
      </c>
      <c r="BF171" s="132">
        <f>IF(N171="snížená",J171,0)</f>
        <v>0</v>
      </c>
      <c r="BG171" s="132">
        <f>IF(N171="zákl. přenesená",J171,0)</f>
        <v>0</v>
      </c>
      <c r="BH171" s="132">
        <f>IF(N171="sníž. přenesená",J171,0)</f>
        <v>0</v>
      </c>
      <c r="BI171" s="132">
        <f>IF(N171="nulová",J171,0)</f>
        <v>0</v>
      </c>
      <c r="BJ171" s="16" t="s">
        <v>82</v>
      </c>
      <c r="BK171" s="132">
        <f>ROUND(I171*H171,2)</f>
        <v>0</v>
      </c>
      <c r="BL171" s="16" t="s">
        <v>169</v>
      </c>
      <c r="BM171" s="131" t="s">
        <v>257</v>
      </c>
    </row>
    <row r="172" spans="2:65" s="11" customFormat="1" ht="11.25">
      <c r="B172" s="137"/>
      <c r="D172" s="138" t="s">
        <v>133</v>
      </c>
      <c r="E172" s="139" t="s">
        <v>19</v>
      </c>
      <c r="F172" s="140" t="s">
        <v>258</v>
      </c>
      <c r="H172" s="141">
        <v>64.05</v>
      </c>
      <c r="I172" s="142"/>
      <c r="L172" s="137"/>
      <c r="M172" s="143"/>
      <c r="T172" s="144"/>
      <c r="AT172" s="139" t="s">
        <v>133</v>
      </c>
      <c r="AU172" s="139" t="s">
        <v>82</v>
      </c>
      <c r="AV172" s="11" t="s">
        <v>84</v>
      </c>
      <c r="AW172" s="11" t="s">
        <v>33</v>
      </c>
      <c r="AX172" s="11" t="s">
        <v>74</v>
      </c>
      <c r="AY172" s="139" t="s">
        <v>122</v>
      </c>
    </row>
    <row r="173" spans="2:65" s="12" customFormat="1" ht="11.25">
      <c r="B173" s="145"/>
      <c r="D173" s="138" t="s">
        <v>133</v>
      </c>
      <c r="E173" s="146" t="s">
        <v>19</v>
      </c>
      <c r="F173" s="147" t="s">
        <v>135</v>
      </c>
      <c r="H173" s="148">
        <v>64.05</v>
      </c>
      <c r="I173" s="149"/>
      <c r="L173" s="145"/>
      <c r="M173" s="150"/>
      <c r="T173" s="151"/>
      <c r="AT173" s="146" t="s">
        <v>133</v>
      </c>
      <c r="AU173" s="146" t="s">
        <v>82</v>
      </c>
      <c r="AV173" s="12" t="s">
        <v>130</v>
      </c>
      <c r="AW173" s="12" t="s">
        <v>33</v>
      </c>
      <c r="AX173" s="12" t="s">
        <v>82</v>
      </c>
      <c r="AY173" s="146" t="s">
        <v>122</v>
      </c>
    </row>
    <row r="174" spans="2:65" s="10" customFormat="1" ht="25.9" customHeight="1">
      <c r="B174" s="110"/>
      <c r="D174" s="111" t="s">
        <v>73</v>
      </c>
      <c r="E174" s="112" t="s">
        <v>259</v>
      </c>
      <c r="F174" s="112" t="s">
        <v>260</v>
      </c>
      <c r="I174" s="113"/>
      <c r="J174" s="114">
        <f>BK174</f>
        <v>0</v>
      </c>
      <c r="L174" s="110"/>
      <c r="M174" s="115"/>
      <c r="P174" s="116">
        <v>0</v>
      </c>
      <c r="R174" s="116">
        <v>0</v>
      </c>
      <c r="T174" s="117">
        <v>0</v>
      </c>
      <c r="AR174" s="111" t="s">
        <v>153</v>
      </c>
      <c r="AT174" s="118" t="s">
        <v>73</v>
      </c>
      <c r="AU174" s="118" t="s">
        <v>74</v>
      </c>
      <c r="AY174" s="111" t="s">
        <v>122</v>
      </c>
      <c r="BK174" s="119">
        <v>0</v>
      </c>
    </row>
    <row r="175" spans="2:65" s="10" customFormat="1" ht="25.9" customHeight="1">
      <c r="B175" s="110"/>
      <c r="D175" s="111" t="s">
        <v>73</v>
      </c>
      <c r="E175" s="112" t="s">
        <v>261</v>
      </c>
      <c r="F175" s="112" t="s">
        <v>262</v>
      </c>
      <c r="I175" s="113"/>
      <c r="J175" s="114">
        <f>BK175</f>
        <v>0</v>
      </c>
      <c r="L175" s="110"/>
      <c r="M175" s="115"/>
      <c r="P175" s="116">
        <f>SUM(P176:P181)</f>
        <v>0</v>
      </c>
      <c r="R175" s="116">
        <f>SUM(R176:R181)</f>
        <v>0</v>
      </c>
      <c r="T175" s="117">
        <f>SUM(T176:T181)</f>
        <v>0</v>
      </c>
      <c r="AR175" s="111" t="s">
        <v>153</v>
      </c>
      <c r="AT175" s="118" t="s">
        <v>73</v>
      </c>
      <c r="AU175" s="118" t="s">
        <v>74</v>
      </c>
      <c r="AY175" s="111" t="s">
        <v>122</v>
      </c>
      <c r="BK175" s="119">
        <f>SUM(BK176:BK181)</f>
        <v>0</v>
      </c>
    </row>
    <row r="176" spans="2:65" s="1" customFormat="1" ht="16.5" customHeight="1">
      <c r="B176" s="31"/>
      <c r="C176" s="120" t="s">
        <v>195</v>
      </c>
      <c r="D176" s="120" t="s">
        <v>125</v>
      </c>
      <c r="E176" s="121" t="s">
        <v>263</v>
      </c>
      <c r="F176" s="122" t="s">
        <v>264</v>
      </c>
      <c r="G176" s="123" t="s">
        <v>265</v>
      </c>
      <c r="H176" s="124">
        <v>2</v>
      </c>
      <c r="I176" s="125"/>
      <c r="J176" s="126">
        <f>ROUND(I176*H176,2)</f>
        <v>0</v>
      </c>
      <c r="K176" s="122" t="s">
        <v>129</v>
      </c>
      <c r="L176" s="31"/>
      <c r="M176" s="127" t="s">
        <v>19</v>
      </c>
      <c r="N176" s="128" t="s">
        <v>45</v>
      </c>
      <c r="P176" s="129">
        <f>O176*H176</f>
        <v>0</v>
      </c>
      <c r="Q176" s="129">
        <v>0</v>
      </c>
      <c r="R176" s="129">
        <f>Q176*H176</f>
        <v>0</v>
      </c>
      <c r="S176" s="129">
        <v>0</v>
      </c>
      <c r="T176" s="130">
        <f>S176*H176</f>
        <v>0</v>
      </c>
      <c r="AR176" s="131" t="s">
        <v>266</v>
      </c>
      <c r="AT176" s="131" t="s">
        <v>125</v>
      </c>
      <c r="AU176" s="131" t="s">
        <v>82</v>
      </c>
      <c r="AY176" s="16" t="s">
        <v>122</v>
      </c>
      <c r="BE176" s="132">
        <f>IF(N176="základní",J176,0)</f>
        <v>0</v>
      </c>
      <c r="BF176" s="132">
        <f>IF(N176="snížená",J176,0)</f>
        <v>0</v>
      </c>
      <c r="BG176" s="132">
        <f>IF(N176="zákl. přenesená",J176,0)</f>
        <v>0</v>
      </c>
      <c r="BH176" s="132">
        <f>IF(N176="sníž. přenesená",J176,0)</f>
        <v>0</v>
      </c>
      <c r="BI176" s="132">
        <f>IF(N176="nulová",J176,0)</f>
        <v>0</v>
      </c>
      <c r="BJ176" s="16" t="s">
        <v>82</v>
      </c>
      <c r="BK176" s="132">
        <f>ROUND(I176*H176,2)</f>
        <v>0</v>
      </c>
      <c r="BL176" s="16" t="s">
        <v>266</v>
      </c>
      <c r="BM176" s="131" t="s">
        <v>267</v>
      </c>
    </row>
    <row r="177" spans="2:65" s="1" customFormat="1" ht="11.25">
      <c r="B177" s="31"/>
      <c r="D177" s="133" t="s">
        <v>131</v>
      </c>
      <c r="F177" s="134" t="s">
        <v>268</v>
      </c>
      <c r="I177" s="135"/>
      <c r="L177" s="31"/>
      <c r="M177" s="136"/>
      <c r="T177" s="52"/>
      <c r="AT177" s="16" t="s">
        <v>131</v>
      </c>
      <c r="AU177" s="16" t="s">
        <v>82</v>
      </c>
    </row>
    <row r="178" spans="2:65" s="11" customFormat="1" ht="11.25">
      <c r="B178" s="137"/>
      <c r="D178" s="138" t="s">
        <v>133</v>
      </c>
      <c r="E178" s="139" t="s">
        <v>19</v>
      </c>
      <c r="F178" s="140" t="s">
        <v>269</v>
      </c>
      <c r="H178" s="141">
        <v>2</v>
      </c>
      <c r="I178" s="142"/>
      <c r="L178" s="137"/>
      <c r="M178" s="143"/>
      <c r="T178" s="144"/>
      <c r="AT178" s="139" t="s">
        <v>133</v>
      </c>
      <c r="AU178" s="139" t="s">
        <v>82</v>
      </c>
      <c r="AV178" s="11" t="s">
        <v>84</v>
      </c>
      <c r="AW178" s="11" t="s">
        <v>33</v>
      </c>
      <c r="AX178" s="11" t="s">
        <v>82</v>
      </c>
      <c r="AY178" s="139" t="s">
        <v>122</v>
      </c>
    </row>
    <row r="179" spans="2:65" s="1" customFormat="1" ht="16.5" customHeight="1">
      <c r="B179" s="31"/>
      <c r="C179" s="120" t="s">
        <v>270</v>
      </c>
      <c r="D179" s="120" t="s">
        <v>125</v>
      </c>
      <c r="E179" s="121" t="s">
        <v>271</v>
      </c>
      <c r="F179" s="122" t="s">
        <v>272</v>
      </c>
      <c r="G179" s="123" t="s">
        <v>19</v>
      </c>
      <c r="H179" s="124">
        <v>1</v>
      </c>
      <c r="I179" s="125"/>
      <c r="J179" s="126">
        <f>ROUND(I179*H179,2)</f>
        <v>0</v>
      </c>
      <c r="K179" s="122" t="s">
        <v>129</v>
      </c>
      <c r="L179" s="31"/>
      <c r="M179" s="127" t="s">
        <v>19</v>
      </c>
      <c r="N179" s="128" t="s">
        <v>45</v>
      </c>
      <c r="P179" s="129">
        <f>O179*H179</f>
        <v>0</v>
      </c>
      <c r="Q179" s="129">
        <v>0</v>
      </c>
      <c r="R179" s="129">
        <f>Q179*H179</f>
        <v>0</v>
      </c>
      <c r="S179" s="129">
        <v>0</v>
      </c>
      <c r="T179" s="130">
        <f>S179*H179</f>
        <v>0</v>
      </c>
      <c r="AR179" s="131" t="s">
        <v>266</v>
      </c>
      <c r="AT179" s="131" t="s">
        <v>125</v>
      </c>
      <c r="AU179" s="131" t="s">
        <v>82</v>
      </c>
      <c r="AY179" s="16" t="s">
        <v>122</v>
      </c>
      <c r="BE179" s="132">
        <f>IF(N179="základní",J179,0)</f>
        <v>0</v>
      </c>
      <c r="BF179" s="132">
        <f>IF(N179="snížená",J179,0)</f>
        <v>0</v>
      </c>
      <c r="BG179" s="132">
        <f>IF(N179="zákl. přenesená",J179,0)</f>
        <v>0</v>
      </c>
      <c r="BH179" s="132">
        <f>IF(N179="sníž. přenesená",J179,0)</f>
        <v>0</v>
      </c>
      <c r="BI179" s="132">
        <f>IF(N179="nulová",J179,0)</f>
        <v>0</v>
      </c>
      <c r="BJ179" s="16" t="s">
        <v>82</v>
      </c>
      <c r="BK179" s="132">
        <f>ROUND(I179*H179,2)</f>
        <v>0</v>
      </c>
      <c r="BL179" s="16" t="s">
        <v>266</v>
      </c>
      <c r="BM179" s="131" t="s">
        <v>273</v>
      </c>
    </row>
    <row r="180" spans="2:65" s="1" customFormat="1" ht="11.25">
      <c r="B180" s="31"/>
      <c r="D180" s="133" t="s">
        <v>131</v>
      </c>
      <c r="F180" s="134" t="s">
        <v>274</v>
      </c>
      <c r="I180" s="135"/>
      <c r="L180" s="31"/>
      <c r="M180" s="136"/>
      <c r="T180" s="52"/>
      <c r="AT180" s="16" t="s">
        <v>131</v>
      </c>
      <c r="AU180" s="16" t="s">
        <v>82</v>
      </c>
    </row>
    <row r="181" spans="2:65" s="11" customFormat="1" ht="11.25">
      <c r="B181" s="137"/>
      <c r="D181" s="138" t="s">
        <v>133</v>
      </c>
      <c r="E181" s="139" t="s">
        <v>19</v>
      </c>
      <c r="F181" s="140" t="s">
        <v>275</v>
      </c>
      <c r="H181" s="141">
        <v>1</v>
      </c>
      <c r="I181" s="142"/>
      <c r="L181" s="137"/>
      <c r="M181" s="143"/>
      <c r="T181" s="144"/>
      <c r="AT181" s="139" t="s">
        <v>133</v>
      </c>
      <c r="AU181" s="139" t="s">
        <v>82</v>
      </c>
      <c r="AV181" s="11" t="s">
        <v>84</v>
      </c>
      <c r="AW181" s="11" t="s">
        <v>33</v>
      </c>
      <c r="AX181" s="11" t="s">
        <v>82</v>
      </c>
      <c r="AY181" s="139" t="s">
        <v>122</v>
      </c>
    </row>
    <row r="182" spans="2:65" s="10" customFormat="1" ht="25.9" customHeight="1">
      <c r="B182" s="110"/>
      <c r="D182" s="111" t="s">
        <v>73</v>
      </c>
      <c r="E182" s="112" t="s">
        <v>276</v>
      </c>
      <c r="F182" s="112" t="s">
        <v>277</v>
      </c>
      <c r="I182" s="113"/>
      <c r="J182" s="114">
        <f>BK182</f>
        <v>0</v>
      </c>
      <c r="L182" s="110"/>
      <c r="M182" s="115"/>
      <c r="P182" s="116">
        <f>SUM(P183:P184)</f>
        <v>0</v>
      </c>
      <c r="R182" s="116">
        <f>SUM(R183:R184)</f>
        <v>0</v>
      </c>
      <c r="T182" s="117">
        <f>SUM(T183:T184)</f>
        <v>0</v>
      </c>
      <c r="AR182" s="111" t="s">
        <v>153</v>
      </c>
      <c r="AT182" s="118" t="s">
        <v>73</v>
      </c>
      <c r="AU182" s="118" t="s">
        <v>74</v>
      </c>
      <c r="AY182" s="111" t="s">
        <v>122</v>
      </c>
      <c r="BK182" s="119">
        <f>SUM(BK183:BK184)</f>
        <v>0</v>
      </c>
    </row>
    <row r="183" spans="2:65" s="1" customFormat="1" ht="16.5" customHeight="1">
      <c r="B183" s="31"/>
      <c r="C183" s="120" t="s">
        <v>201</v>
      </c>
      <c r="D183" s="120" t="s">
        <v>125</v>
      </c>
      <c r="E183" s="121" t="s">
        <v>278</v>
      </c>
      <c r="F183" s="122" t="s">
        <v>279</v>
      </c>
      <c r="G183" s="123" t="s">
        <v>19</v>
      </c>
      <c r="H183" s="124">
        <v>1</v>
      </c>
      <c r="I183" s="125"/>
      <c r="J183" s="126">
        <f>ROUND(I183*H183,2)</f>
        <v>0</v>
      </c>
      <c r="K183" s="122" t="s">
        <v>129</v>
      </c>
      <c r="L183" s="31"/>
      <c r="M183" s="127" t="s">
        <v>19</v>
      </c>
      <c r="N183" s="128" t="s">
        <v>45</v>
      </c>
      <c r="P183" s="129">
        <f>O183*H183</f>
        <v>0</v>
      </c>
      <c r="Q183" s="129">
        <v>0</v>
      </c>
      <c r="R183" s="129">
        <f>Q183*H183</f>
        <v>0</v>
      </c>
      <c r="S183" s="129">
        <v>0</v>
      </c>
      <c r="T183" s="130">
        <f>S183*H183</f>
        <v>0</v>
      </c>
      <c r="AR183" s="131" t="s">
        <v>266</v>
      </c>
      <c r="AT183" s="131" t="s">
        <v>125</v>
      </c>
      <c r="AU183" s="131" t="s">
        <v>82</v>
      </c>
      <c r="AY183" s="16" t="s">
        <v>122</v>
      </c>
      <c r="BE183" s="132">
        <f>IF(N183="základní",J183,0)</f>
        <v>0</v>
      </c>
      <c r="BF183" s="132">
        <f>IF(N183="snížená",J183,0)</f>
        <v>0</v>
      </c>
      <c r="BG183" s="132">
        <f>IF(N183="zákl. přenesená",J183,0)</f>
        <v>0</v>
      </c>
      <c r="BH183" s="132">
        <f>IF(N183="sníž. přenesená",J183,0)</f>
        <v>0</v>
      </c>
      <c r="BI183" s="132">
        <f>IF(N183="nulová",J183,0)</f>
        <v>0</v>
      </c>
      <c r="BJ183" s="16" t="s">
        <v>82</v>
      </c>
      <c r="BK183" s="132">
        <f>ROUND(I183*H183,2)</f>
        <v>0</v>
      </c>
      <c r="BL183" s="16" t="s">
        <v>266</v>
      </c>
      <c r="BM183" s="131" t="s">
        <v>280</v>
      </c>
    </row>
    <row r="184" spans="2:65" s="1" customFormat="1" ht="11.25">
      <c r="B184" s="31"/>
      <c r="D184" s="133" t="s">
        <v>131</v>
      </c>
      <c r="F184" s="134" t="s">
        <v>281</v>
      </c>
      <c r="I184" s="135"/>
      <c r="L184" s="31"/>
      <c r="M184" s="136"/>
      <c r="T184" s="52"/>
      <c r="AT184" s="16" t="s">
        <v>131</v>
      </c>
      <c r="AU184" s="16" t="s">
        <v>82</v>
      </c>
    </row>
    <row r="185" spans="2:65" s="10" customFormat="1" ht="25.9" customHeight="1">
      <c r="B185" s="110"/>
      <c r="D185" s="111" t="s">
        <v>73</v>
      </c>
      <c r="E185" s="112" t="s">
        <v>282</v>
      </c>
      <c r="F185" s="112" t="s">
        <v>283</v>
      </c>
      <c r="I185" s="113"/>
      <c r="J185" s="114">
        <f>BK185</f>
        <v>0</v>
      </c>
      <c r="L185" s="110"/>
      <c r="M185" s="115"/>
      <c r="P185" s="116">
        <f>SUM(P186:P188)</f>
        <v>0</v>
      </c>
      <c r="R185" s="116">
        <f>SUM(R186:R188)</f>
        <v>0</v>
      </c>
      <c r="T185" s="117">
        <f>SUM(T186:T188)</f>
        <v>0</v>
      </c>
      <c r="AR185" s="111" t="s">
        <v>153</v>
      </c>
      <c r="AT185" s="118" t="s">
        <v>73</v>
      </c>
      <c r="AU185" s="118" t="s">
        <v>74</v>
      </c>
      <c r="AY185" s="111" t="s">
        <v>122</v>
      </c>
      <c r="BK185" s="119">
        <f>SUM(BK186:BK188)</f>
        <v>0</v>
      </c>
    </row>
    <row r="186" spans="2:65" s="1" customFormat="1" ht="16.5" customHeight="1">
      <c r="B186" s="31"/>
      <c r="C186" s="120" t="s">
        <v>284</v>
      </c>
      <c r="D186" s="120" t="s">
        <v>125</v>
      </c>
      <c r="E186" s="121" t="s">
        <v>285</v>
      </c>
      <c r="F186" s="122" t="s">
        <v>286</v>
      </c>
      <c r="G186" s="123" t="s">
        <v>19</v>
      </c>
      <c r="H186" s="124">
        <v>1</v>
      </c>
      <c r="I186" s="125"/>
      <c r="J186" s="126">
        <f>ROUND(I186*H186,2)</f>
        <v>0</v>
      </c>
      <c r="K186" s="122" t="s">
        <v>129</v>
      </c>
      <c r="L186" s="31"/>
      <c r="M186" s="127" t="s">
        <v>19</v>
      </c>
      <c r="N186" s="128" t="s">
        <v>45</v>
      </c>
      <c r="P186" s="129">
        <f>O186*H186</f>
        <v>0</v>
      </c>
      <c r="Q186" s="129">
        <v>0</v>
      </c>
      <c r="R186" s="129">
        <f>Q186*H186</f>
        <v>0</v>
      </c>
      <c r="S186" s="129">
        <v>0</v>
      </c>
      <c r="T186" s="130">
        <f>S186*H186</f>
        <v>0</v>
      </c>
      <c r="AR186" s="131" t="s">
        <v>266</v>
      </c>
      <c r="AT186" s="131" t="s">
        <v>125</v>
      </c>
      <c r="AU186" s="131" t="s">
        <v>82</v>
      </c>
      <c r="AY186" s="16" t="s">
        <v>122</v>
      </c>
      <c r="BE186" s="132">
        <f>IF(N186="základní",J186,0)</f>
        <v>0</v>
      </c>
      <c r="BF186" s="132">
        <f>IF(N186="snížená",J186,0)</f>
        <v>0</v>
      </c>
      <c r="BG186" s="132">
        <f>IF(N186="zákl. přenesená",J186,0)</f>
        <v>0</v>
      </c>
      <c r="BH186" s="132">
        <f>IF(N186="sníž. přenesená",J186,0)</f>
        <v>0</v>
      </c>
      <c r="BI186" s="132">
        <f>IF(N186="nulová",J186,0)</f>
        <v>0</v>
      </c>
      <c r="BJ186" s="16" t="s">
        <v>82</v>
      </c>
      <c r="BK186" s="132">
        <f>ROUND(I186*H186,2)</f>
        <v>0</v>
      </c>
      <c r="BL186" s="16" t="s">
        <v>266</v>
      </c>
      <c r="BM186" s="131" t="s">
        <v>287</v>
      </c>
    </row>
    <row r="187" spans="2:65" s="1" customFormat="1" ht="11.25">
      <c r="B187" s="31"/>
      <c r="D187" s="133" t="s">
        <v>131</v>
      </c>
      <c r="F187" s="134" t="s">
        <v>288</v>
      </c>
      <c r="I187" s="135"/>
      <c r="L187" s="31"/>
      <c r="M187" s="136"/>
      <c r="T187" s="52"/>
      <c r="AT187" s="16" t="s">
        <v>131</v>
      </c>
      <c r="AU187" s="16" t="s">
        <v>82</v>
      </c>
    </row>
    <row r="188" spans="2:65" s="11" customFormat="1" ht="11.25">
      <c r="B188" s="137"/>
      <c r="D188" s="138" t="s">
        <v>133</v>
      </c>
      <c r="E188" s="139" t="s">
        <v>19</v>
      </c>
      <c r="F188" s="140" t="s">
        <v>289</v>
      </c>
      <c r="H188" s="141">
        <v>1</v>
      </c>
      <c r="I188" s="142"/>
      <c r="L188" s="137"/>
      <c r="M188" s="143"/>
      <c r="T188" s="144"/>
      <c r="AT188" s="139" t="s">
        <v>133</v>
      </c>
      <c r="AU188" s="139" t="s">
        <v>82</v>
      </c>
      <c r="AV188" s="11" t="s">
        <v>84</v>
      </c>
      <c r="AW188" s="11" t="s">
        <v>33</v>
      </c>
      <c r="AX188" s="11" t="s">
        <v>82</v>
      </c>
      <c r="AY188" s="139" t="s">
        <v>122</v>
      </c>
    </row>
    <row r="189" spans="2:65" s="10" customFormat="1" ht="25.9" customHeight="1">
      <c r="B189" s="110"/>
      <c r="D189" s="111" t="s">
        <v>73</v>
      </c>
      <c r="E189" s="112" t="s">
        <v>290</v>
      </c>
      <c r="F189" s="112" t="s">
        <v>291</v>
      </c>
      <c r="I189" s="113"/>
      <c r="J189" s="114">
        <f>BK189</f>
        <v>0</v>
      </c>
      <c r="L189" s="110"/>
      <c r="M189" s="115"/>
      <c r="P189" s="116">
        <f>SUM(P190:P191)</f>
        <v>0</v>
      </c>
      <c r="R189" s="116">
        <f>SUM(R190:R191)</f>
        <v>0</v>
      </c>
      <c r="T189" s="117">
        <f>SUM(T190:T191)</f>
        <v>0</v>
      </c>
      <c r="AR189" s="111" t="s">
        <v>153</v>
      </c>
      <c r="AT189" s="118" t="s">
        <v>73</v>
      </c>
      <c r="AU189" s="118" t="s">
        <v>74</v>
      </c>
      <c r="AY189" s="111" t="s">
        <v>122</v>
      </c>
      <c r="BK189" s="119">
        <f>SUM(BK190:BK191)</f>
        <v>0</v>
      </c>
    </row>
    <row r="190" spans="2:65" s="1" customFormat="1" ht="16.5" customHeight="1">
      <c r="B190" s="31"/>
      <c r="C190" s="120" t="s">
        <v>205</v>
      </c>
      <c r="D190" s="120" t="s">
        <v>125</v>
      </c>
      <c r="E190" s="121" t="s">
        <v>292</v>
      </c>
      <c r="F190" s="122" t="s">
        <v>293</v>
      </c>
      <c r="G190" s="123" t="s">
        <v>19</v>
      </c>
      <c r="H190" s="124">
        <v>1</v>
      </c>
      <c r="I190" s="125"/>
      <c r="J190" s="126">
        <f>ROUND(I190*H190,2)</f>
        <v>0</v>
      </c>
      <c r="K190" s="122" t="s">
        <v>129</v>
      </c>
      <c r="L190" s="31"/>
      <c r="M190" s="127" t="s">
        <v>19</v>
      </c>
      <c r="N190" s="128" t="s">
        <v>45</v>
      </c>
      <c r="P190" s="129">
        <f>O190*H190</f>
        <v>0</v>
      </c>
      <c r="Q190" s="129">
        <v>0</v>
      </c>
      <c r="R190" s="129">
        <f>Q190*H190</f>
        <v>0</v>
      </c>
      <c r="S190" s="129">
        <v>0</v>
      </c>
      <c r="T190" s="130">
        <f>S190*H190</f>
        <v>0</v>
      </c>
      <c r="AR190" s="131" t="s">
        <v>266</v>
      </c>
      <c r="AT190" s="131" t="s">
        <v>125</v>
      </c>
      <c r="AU190" s="131" t="s">
        <v>82</v>
      </c>
      <c r="AY190" s="16" t="s">
        <v>122</v>
      </c>
      <c r="BE190" s="132">
        <f>IF(N190="základní",J190,0)</f>
        <v>0</v>
      </c>
      <c r="BF190" s="132">
        <f>IF(N190="snížená",J190,0)</f>
        <v>0</v>
      </c>
      <c r="BG190" s="132">
        <f>IF(N190="zákl. přenesená",J190,0)</f>
        <v>0</v>
      </c>
      <c r="BH190" s="132">
        <f>IF(N190="sníž. přenesená",J190,0)</f>
        <v>0</v>
      </c>
      <c r="BI190" s="132">
        <f>IF(N190="nulová",J190,0)</f>
        <v>0</v>
      </c>
      <c r="BJ190" s="16" t="s">
        <v>82</v>
      </c>
      <c r="BK190" s="132">
        <f>ROUND(I190*H190,2)</f>
        <v>0</v>
      </c>
      <c r="BL190" s="16" t="s">
        <v>266</v>
      </c>
      <c r="BM190" s="131" t="s">
        <v>294</v>
      </c>
    </row>
    <row r="191" spans="2:65" s="1" customFormat="1" ht="11.25">
      <c r="B191" s="31"/>
      <c r="D191" s="133" t="s">
        <v>131</v>
      </c>
      <c r="F191" s="134" t="s">
        <v>295</v>
      </c>
      <c r="I191" s="135"/>
      <c r="L191" s="31"/>
      <c r="M191" s="162"/>
      <c r="N191" s="163"/>
      <c r="O191" s="163"/>
      <c r="P191" s="163"/>
      <c r="Q191" s="163"/>
      <c r="R191" s="163"/>
      <c r="S191" s="163"/>
      <c r="T191" s="164"/>
      <c r="AT191" s="16" t="s">
        <v>131</v>
      </c>
      <c r="AU191" s="16" t="s">
        <v>82</v>
      </c>
    </row>
    <row r="192" spans="2:65" s="1" customFormat="1" ht="6.95" customHeight="1">
      <c r="B192" s="40"/>
      <c r="C192" s="41"/>
      <c r="D192" s="41"/>
      <c r="E192" s="41"/>
      <c r="F192" s="41"/>
      <c r="G192" s="41"/>
      <c r="H192" s="41"/>
      <c r="I192" s="41"/>
      <c r="J192" s="41"/>
      <c r="K192" s="41"/>
      <c r="L192" s="31"/>
    </row>
  </sheetData>
  <sheetProtection algorithmName="SHA-512" hashValue="hGOKpTfgKRKY9U6AUC3b5ctTL6q0KedFxHkcQ9J0zooNgx82D5tq55bngNmhCt+vkc9KsSX0lEU38/hISSXO8w==" saltValue="PXElmteNNvceHWpOTr+nK4CEyt/EygF7jeY0/dKHVSU2129oYnf8Bl6wXh13S/TT579GmXdExVSPBloGVbiOuw==" spinCount="100000" sheet="1" objects="1" scenarios="1" formatColumns="0" formatRows="0" autoFilter="0"/>
  <autoFilter ref="C90:K191" xr:uid="{00000000-0009-0000-0000-000001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100-000000000000}"/>
    <hyperlink ref="F99" r:id="rId2" xr:uid="{00000000-0004-0000-0100-000001000000}"/>
    <hyperlink ref="F106" r:id="rId3" xr:uid="{00000000-0004-0000-0100-000002000000}"/>
    <hyperlink ref="F121" r:id="rId4" xr:uid="{00000000-0004-0000-0100-000003000000}"/>
    <hyperlink ref="F125" r:id="rId5" xr:uid="{00000000-0004-0000-0100-000004000000}"/>
    <hyperlink ref="F127" r:id="rId6" xr:uid="{00000000-0004-0000-0100-000005000000}"/>
    <hyperlink ref="F133" r:id="rId7" xr:uid="{00000000-0004-0000-0100-000006000000}"/>
    <hyperlink ref="F139" r:id="rId8" xr:uid="{00000000-0004-0000-0100-000007000000}"/>
    <hyperlink ref="F143" r:id="rId9" xr:uid="{00000000-0004-0000-0100-000008000000}"/>
    <hyperlink ref="F145" r:id="rId10" xr:uid="{00000000-0004-0000-0100-000009000000}"/>
    <hyperlink ref="F147" r:id="rId11" xr:uid="{00000000-0004-0000-0100-00000A000000}"/>
    <hyperlink ref="F151" r:id="rId12" xr:uid="{00000000-0004-0000-0100-00000B000000}"/>
    <hyperlink ref="F154" r:id="rId13" xr:uid="{00000000-0004-0000-0100-00000C000000}"/>
    <hyperlink ref="F158" r:id="rId14" xr:uid="{00000000-0004-0000-0100-00000D000000}"/>
    <hyperlink ref="F163" r:id="rId15" xr:uid="{00000000-0004-0000-0100-00000E000000}"/>
    <hyperlink ref="F168" r:id="rId16" xr:uid="{00000000-0004-0000-0100-00000F000000}"/>
    <hyperlink ref="F177" r:id="rId17" xr:uid="{00000000-0004-0000-0100-000010000000}"/>
    <hyperlink ref="F180" r:id="rId18" xr:uid="{00000000-0004-0000-0100-000011000000}"/>
    <hyperlink ref="F184" r:id="rId19" xr:uid="{00000000-0004-0000-0100-000012000000}"/>
    <hyperlink ref="F187" r:id="rId20" xr:uid="{00000000-0004-0000-0100-000013000000}"/>
    <hyperlink ref="F191" r:id="rId21" xr:uid="{00000000-0004-0000-0100-00001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39"/>
  <sheetViews>
    <sheetView showGridLines="0" tabSelected="1" topLeftCell="A179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88</v>
      </c>
      <c r="L4" s="19"/>
      <c r="M4" s="8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89" t="str">
        <f>'Rekapitulace zakázky'!K6</f>
        <v>ZŠ Ruská Litvínov - výměna oken, výměna parapetů, oprava ostění, tmelení spár</v>
      </c>
      <c r="F7" s="290"/>
      <c r="G7" s="290"/>
      <c r="H7" s="290"/>
      <c r="L7" s="19"/>
    </row>
    <row r="8" spans="2:46" s="1" customFormat="1" ht="12" customHeight="1">
      <c r="B8" s="31"/>
      <c r="D8" s="26" t="s">
        <v>89</v>
      </c>
      <c r="L8" s="31"/>
    </row>
    <row r="9" spans="2:46" s="1" customFormat="1" ht="30" customHeight="1">
      <c r="B9" s="31"/>
      <c r="E9" s="271" t="s">
        <v>296</v>
      </c>
      <c r="F9" s="291"/>
      <c r="G9" s="291"/>
      <c r="H9" s="291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zakázky'!AN8</f>
        <v>6. 2. 2023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zakázky'!AN13</f>
        <v>Vyplň údaj</v>
      </c>
      <c r="L17" s="31"/>
    </row>
    <row r="18" spans="2:12" s="1" customFormat="1" ht="18" customHeight="1">
      <c r="B18" s="31"/>
      <c r="E18" s="292" t="str">
        <f>'Rekapitulace zakázky'!E14</f>
        <v>Vyplň údaj</v>
      </c>
      <c r="F18" s="255"/>
      <c r="G18" s="255"/>
      <c r="H18" s="255"/>
      <c r="I18" s="26" t="s">
        <v>28</v>
      </c>
      <c r="J18" s="27" t="str">
        <f>'Rekapitulace zakázky'!AN14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zakázky'!AN16="","",'Rekapitulace zakázky'!AN16)</f>
        <v/>
      </c>
      <c r="L20" s="31"/>
    </row>
    <row r="21" spans="2:12" s="1" customFormat="1" ht="18" customHeight="1">
      <c r="B21" s="31"/>
      <c r="E21" s="24" t="str">
        <f>IF('Rekapitulace zakázky'!E17="","",'Rekapitulace zakázky'!E17)</f>
        <v xml:space="preserve"> </v>
      </c>
      <c r="I21" s="26" t="s">
        <v>28</v>
      </c>
      <c r="J21" s="24" t="str">
        <f>IF('Rekapitulace zakázky'!AN17="","",'Rekapitulace zakázky'!AN17)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26</v>
      </c>
      <c r="J23" s="24" t="s">
        <v>35</v>
      </c>
      <c r="L23" s="31"/>
    </row>
    <row r="24" spans="2:12" s="1" customFormat="1" ht="18" customHeight="1">
      <c r="B24" s="31"/>
      <c r="E24" s="24" t="s">
        <v>36</v>
      </c>
      <c r="I24" s="26" t="s">
        <v>28</v>
      </c>
      <c r="J24" s="24" t="s">
        <v>37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47.25" customHeight="1">
      <c r="B27" s="85"/>
      <c r="E27" s="260" t="s">
        <v>39</v>
      </c>
      <c r="F27" s="260"/>
      <c r="G27" s="260"/>
      <c r="H27" s="260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40</v>
      </c>
      <c r="J30" s="62">
        <f>ROUND(J94,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1" t="s">
        <v>44</v>
      </c>
      <c r="E33" s="26" t="s">
        <v>45</v>
      </c>
      <c r="F33" s="87">
        <f>ROUND((SUM(BE94:BE238)),  2)</f>
        <v>0</v>
      </c>
      <c r="I33" s="88">
        <v>0.21</v>
      </c>
      <c r="J33" s="87">
        <f>ROUND(((SUM(BE94:BE238))*I33),  2)</f>
        <v>0</v>
      </c>
      <c r="L33" s="31"/>
    </row>
    <row r="34" spans="2:12" s="1" customFormat="1" ht="14.45" customHeight="1">
      <c r="B34" s="31"/>
      <c r="E34" s="26" t="s">
        <v>46</v>
      </c>
      <c r="F34" s="87">
        <f>ROUND((SUM(BF94:BF238)),  2)</f>
        <v>0</v>
      </c>
      <c r="I34" s="88">
        <v>0.15</v>
      </c>
      <c r="J34" s="87">
        <f>ROUND(((SUM(BF94:BF238))*I34),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87">
        <f>ROUND((SUM(BG94:BG238)),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87">
        <f>ROUND((SUM(BH94:BH238)),  2)</f>
        <v>0</v>
      </c>
      <c r="I36" s="88">
        <v>0.15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87">
        <f>ROUND((SUM(BI94:BI238)),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91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289" t="str">
        <f>E7</f>
        <v>ZŠ Ruská Litvínov - výměna oken, výměna parapetů, oprava ostění, tmelení spár</v>
      </c>
      <c r="F48" s="290"/>
      <c r="G48" s="290"/>
      <c r="H48" s="290"/>
      <c r="L48" s="31"/>
    </row>
    <row r="49" spans="2:47" s="1" customFormat="1" ht="12" customHeight="1">
      <c r="B49" s="31"/>
      <c r="C49" s="26" t="s">
        <v>89</v>
      </c>
      <c r="L49" s="31"/>
    </row>
    <row r="50" spans="2:47" s="1" customFormat="1" ht="30" customHeight="1">
      <c r="B50" s="31"/>
      <c r="E50" s="271" t="str">
        <f>E9</f>
        <v>02 - Tělocvična - severní pohled - výměna parapetů, oprava ostění, tmelení spár a výměna oken</v>
      </c>
      <c r="F50" s="291"/>
      <c r="G50" s="291"/>
      <c r="H50" s="291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Litvínov</v>
      </c>
      <c r="I52" s="26" t="s">
        <v>23</v>
      </c>
      <c r="J52" s="48" t="str">
        <f>IF(J12="","",J12)</f>
        <v>6. 2. 2023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>Město Litvínov</v>
      </c>
      <c r="I54" s="26" t="s">
        <v>31</v>
      </c>
      <c r="J54" s="29" t="str">
        <f>E21</f>
        <v xml:space="preserve"> </v>
      </c>
      <c r="L54" s="31"/>
    </row>
    <row r="55" spans="2:47" s="1" customFormat="1" ht="25.7" customHeight="1">
      <c r="B55" s="31"/>
      <c r="C55" s="26" t="s">
        <v>29</v>
      </c>
      <c r="F55" s="24" t="str">
        <f>IF(E18="","",E18)</f>
        <v>Vyplň údaj</v>
      </c>
      <c r="I55" s="26" t="s">
        <v>34</v>
      </c>
      <c r="J55" s="29" t="str">
        <f>E24</f>
        <v>STAVEBNÍ ROZPOČTY s.r.o.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92</v>
      </c>
      <c r="D57" s="89"/>
      <c r="E57" s="89"/>
      <c r="F57" s="89"/>
      <c r="G57" s="89"/>
      <c r="H57" s="89"/>
      <c r="I57" s="89"/>
      <c r="J57" s="96" t="s">
        <v>93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97" t="s">
        <v>72</v>
      </c>
      <c r="J59" s="62">
        <f>J94</f>
        <v>0</v>
      </c>
      <c r="L59" s="31"/>
      <c r="AU59" s="16" t="s">
        <v>94</v>
      </c>
    </row>
    <row r="60" spans="2:47" s="8" customFormat="1" ht="24.95" customHeight="1">
      <c r="B60" s="98"/>
      <c r="D60" s="99" t="s">
        <v>95</v>
      </c>
      <c r="E60" s="100"/>
      <c r="F60" s="100"/>
      <c r="G60" s="100"/>
      <c r="H60" s="100"/>
      <c r="I60" s="100"/>
      <c r="J60" s="101">
        <f>J95</f>
        <v>0</v>
      </c>
      <c r="L60" s="98"/>
    </row>
    <row r="61" spans="2:47" s="8" customFormat="1" ht="24.95" customHeight="1">
      <c r="B61" s="98"/>
      <c r="D61" s="99" t="s">
        <v>96</v>
      </c>
      <c r="E61" s="100"/>
      <c r="F61" s="100"/>
      <c r="G61" s="100"/>
      <c r="H61" s="100"/>
      <c r="I61" s="100"/>
      <c r="J61" s="101">
        <f>J96</f>
        <v>0</v>
      </c>
      <c r="L61" s="98"/>
    </row>
    <row r="62" spans="2:47" s="8" customFormat="1" ht="24.95" customHeight="1">
      <c r="B62" s="98"/>
      <c r="D62" s="99" t="s">
        <v>97</v>
      </c>
      <c r="E62" s="100"/>
      <c r="F62" s="100"/>
      <c r="G62" s="100"/>
      <c r="H62" s="100"/>
      <c r="I62" s="100"/>
      <c r="J62" s="101">
        <f>J131</f>
        <v>0</v>
      </c>
      <c r="L62" s="98"/>
    </row>
    <row r="63" spans="2:47" s="8" customFormat="1" ht="24.95" customHeight="1">
      <c r="B63" s="98"/>
      <c r="D63" s="99" t="s">
        <v>297</v>
      </c>
      <c r="E63" s="100"/>
      <c r="F63" s="100"/>
      <c r="G63" s="100"/>
      <c r="H63" s="100"/>
      <c r="I63" s="100"/>
      <c r="J63" s="101">
        <f>J162</f>
        <v>0</v>
      </c>
      <c r="L63" s="98"/>
    </row>
    <row r="64" spans="2:47" s="8" customFormat="1" ht="24.95" customHeight="1">
      <c r="B64" s="98"/>
      <c r="D64" s="99" t="s">
        <v>98</v>
      </c>
      <c r="E64" s="100"/>
      <c r="F64" s="100"/>
      <c r="G64" s="100"/>
      <c r="H64" s="100"/>
      <c r="I64" s="100"/>
      <c r="J64" s="101">
        <f>J173</f>
        <v>0</v>
      </c>
      <c r="L64" s="98"/>
    </row>
    <row r="65" spans="2:12" s="8" customFormat="1" ht="24.95" customHeight="1">
      <c r="B65" s="98"/>
      <c r="D65" s="99" t="s">
        <v>99</v>
      </c>
      <c r="E65" s="100"/>
      <c r="F65" s="100"/>
      <c r="G65" s="100"/>
      <c r="H65" s="100"/>
      <c r="I65" s="100"/>
      <c r="J65" s="101">
        <f>J176</f>
        <v>0</v>
      </c>
      <c r="L65" s="98"/>
    </row>
    <row r="66" spans="2:12" s="13" customFormat="1" ht="19.899999999999999" customHeight="1">
      <c r="B66" s="165"/>
      <c r="D66" s="166" t="s">
        <v>298</v>
      </c>
      <c r="E66" s="167"/>
      <c r="F66" s="167"/>
      <c r="G66" s="167"/>
      <c r="H66" s="167"/>
      <c r="I66" s="167"/>
      <c r="J66" s="168">
        <f>J177</f>
        <v>0</v>
      </c>
      <c r="L66" s="165"/>
    </row>
    <row r="67" spans="2:12" s="8" customFormat="1" ht="24.95" customHeight="1">
      <c r="B67" s="98"/>
      <c r="D67" s="99" t="s">
        <v>100</v>
      </c>
      <c r="E67" s="100"/>
      <c r="F67" s="100"/>
      <c r="G67" s="100"/>
      <c r="H67" s="100"/>
      <c r="I67" s="100"/>
      <c r="J67" s="101">
        <f>J180</f>
        <v>0</v>
      </c>
      <c r="L67" s="98"/>
    </row>
    <row r="68" spans="2:12" s="8" customFormat="1" ht="24.95" customHeight="1">
      <c r="B68" s="98"/>
      <c r="D68" s="99" t="s">
        <v>299</v>
      </c>
      <c r="E68" s="100"/>
      <c r="F68" s="100"/>
      <c r="G68" s="100"/>
      <c r="H68" s="100"/>
      <c r="I68" s="100"/>
      <c r="J68" s="101">
        <f>J190</f>
        <v>0</v>
      </c>
      <c r="L68" s="98"/>
    </row>
    <row r="69" spans="2:12" s="8" customFormat="1" ht="24.95" customHeight="1">
      <c r="B69" s="98"/>
      <c r="D69" s="99" t="s">
        <v>101</v>
      </c>
      <c r="E69" s="100"/>
      <c r="F69" s="100"/>
      <c r="G69" s="100"/>
      <c r="H69" s="100"/>
      <c r="I69" s="100"/>
      <c r="J69" s="101">
        <f>J212</f>
        <v>0</v>
      </c>
      <c r="L69" s="98"/>
    </row>
    <row r="70" spans="2:12" s="8" customFormat="1" ht="24.95" customHeight="1">
      <c r="B70" s="98"/>
      <c r="D70" s="99" t="s">
        <v>102</v>
      </c>
      <c r="E70" s="100"/>
      <c r="F70" s="100"/>
      <c r="G70" s="100"/>
      <c r="H70" s="100"/>
      <c r="I70" s="100"/>
      <c r="J70" s="101">
        <f>J221</f>
        <v>0</v>
      </c>
      <c r="L70" s="98"/>
    </row>
    <row r="71" spans="2:12" s="8" customFormat="1" ht="24.95" customHeight="1">
      <c r="B71" s="98"/>
      <c r="D71" s="99" t="s">
        <v>103</v>
      </c>
      <c r="E71" s="100"/>
      <c r="F71" s="100"/>
      <c r="G71" s="100"/>
      <c r="H71" s="100"/>
      <c r="I71" s="100"/>
      <c r="J71" s="101">
        <f>J222</f>
        <v>0</v>
      </c>
      <c r="L71" s="98"/>
    </row>
    <row r="72" spans="2:12" s="8" customFormat="1" ht="24.95" customHeight="1">
      <c r="B72" s="98"/>
      <c r="D72" s="99" t="s">
        <v>104</v>
      </c>
      <c r="E72" s="100"/>
      <c r="F72" s="100"/>
      <c r="G72" s="100"/>
      <c r="H72" s="100"/>
      <c r="I72" s="100"/>
      <c r="J72" s="101">
        <f>J229</f>
        <v>0</v>
      </c>
      <c r="L72" s="98"/>
    </row>
    <row r="73" spans="2:12" s="8" customFormat="1" ht="24.95" customHeight="1">
      <c r="B73" s="98"/>
      <c r="D73" s="99" t="s">
        <v>105</v>
      </c>
      <c r="E73" s="100"/>
      <c r="F73" s="100"/>
      <c r="G73" s="100"/>
      <c r="H73" s="100"/>
      <c r="I73" s="100"/>
      <c r="J73" s="101">
        <f>J232</f>
        <v>0</v>
      </c>
      <c r="L73" s="98"/>
    </row>
    <row r="74" spans="2:12" s="8" customFormat="1" ht="24.95" customHeight="1">
      <c r="B74" s="98"/>
      <c r="D74" s="99" t="s">
        <v>106</v>
      </c>
      <c r="E74" s="100"/>
      <c r="F74" s="100"/>
      <c r="G74" s="100"/>
      <c r="H74" s="100"/>
      <c r="I74" s="100"/>
      <c r="J74" s="101">
        <f>J236</f>
        <v>0</v>
      </c>
      <c r="L74" s="98"/>
    </row>
    <row r="75" spans="2:12" s="1" customFormat="1" ht="21.75" customHeight="1">
      <c r="B75" s="31"/>
      <c r="L75" s="31"/>
    </row>
    <row r="76" spans="2:12" s="1" customFormat="1" ht="6.95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31"/>
    </row>
    <row r="80" spans="2:12" s="1" customFormat="1" ht="6.95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1"/>
    </row>
    <row r="81" spans="2:63" s="1" customFormat="1" ht="24.95" customHeight="1">
      <c r="B81" s="31"/>
      <c r="C81" s="20" t="s">
        <v>107</v>
      </c>
      <c r="L81" s="31"/>
    </row>
    <row r="82" spans="2:63" s="1" customFormat="1" ht="6.95" customHeight="1">
      <c r="B82" s="31"/>
      <c r="L82" s="31"/>
    </row>
    <row r="83" spans="2:63" s="1" customFormat="1" ht="12" customHeight="1">
      <c r="B83" s="31"/>
      <c r="C83" s="26" t="s">
        <v>16</v>
      </c>
      <c r="L83" s="31"/>
    </row>
    <row r="84" spans="2:63" s="1" customFormat="1" ht="16.5" customHeight="1">
      <c r="B84" s="31"/>
      <c r="E84" s="289" t="str">
        <f>E7</f>
        <v>ZŠ Ruská Litvínov - výměna oken, výměna parapetů, oprava ostění, tmelení spár</v>
      </c>
      <c r="F84" s="290"/>
      <c r="G84" s="290"/>
      <c r="H84" s="290"/>
      <c r="L84" s="31"/>
    </row>
    <row r="85" spans="2:63" s="1" customFormat="1" ht="12" customHeight="1">
      <c r="B85" s="31"/>
      <c r="C85" s="26" t="s">
        <v>89</v>
      </c>
      <c r="L85" s="31"/>
    </row>
    <row r="86" spans="2:63" s="1" customFormat="1" ht="30" customHeight="1">
      <c r="B86" s="31"/>
      <c r="E86" s="271" t="str">
        <f>E9</f>
        <v>02 - Tělocvična - severní pohled - výměna parapetů, oprava ostění, tmelení spár a výměna oken</v>
      </c>
      <c r="F86" s="291"/>
      <c r="G86" s="291"/>
      <c r="H86" s="291"/>
      <c r="L86" s="31"/>
    </row>
    <row r="87" spans="2:63" s="1" customFormat="1" ht="6.95" customHeight="1">
      <c r="B87" s="31"/>
      <c r="L87" s="31"/>
    </row>
    <row r="88" spans="2:63" s="1" customFormat="1" ht="12" customHeight="1">
      <c r="B88" s="31"/>
      <c r="C88" s="26" t="s">
        <v>21</v>
      </c>
      <c r="F88" s="24" t="str">
        <f>F12</f>
        <v>Litvínov</v>
      </c>
      <c r="I88" s="26" t="s">
        <v>23</v>
      </c>
      <c r="J88" s="48" t="str">
        <f>IF(J12="","",J12)</f>
        <v>6. 2. 2023</v>
      </c>
      <c r="L88" s="31"/>
    </row>
    <row r="89" spans="2:63" s="1" customFormat="1" ht="6.95" customHeight="1">
      <c r="B89" s="31"/>
      <c r="L89" s="31"/>
    </row>
    <row r="90" spans="2:63" s="1" customFormat="1" ht="15.2" customHeight="1">
      <c r="B90" s="31"/>
      <c r="C90" s="26" t="s">
        <v>25</v>
      </c>
      <c r="F90" s="24" t="str">
        <f>E15</f>
        <v>Město Litvínov</v>
      </c>
      <c r="I90" s="26" t="s">
        <v>31</v>
      </c>
      <c r="J90" s="29" t="str">
        <f>E21</f>
        <v xml:space="preserve"> </v>
      </c>
      <c r="L90" s="31"/>
    </row>
    <row r="91" spans="2:63" s="1" customFormat="1" ht="25.7" customHeight="1">
      <c r="B91" s="31"/>
      <c r="C91" s="26" t="s">
        <v>29</v>
      </c>
      <c r="F91" s="24" t="str">
        <f>IF(E18="","",E18)</f>
        <v>Vyplň údaj</v>
      </c>
      <c r="I91" s="26" t="s">
        <v>34</v>
      </c>
      <c r="J91" s="29" t="str">
        <f>E24</f>
        <v>STAVEBNÍ ROZPOČTY s.r.o.</v>
      </c>
      <c r="L91" s="31"/>
    </row>
    <row r="92" spans="2:63" s="1" customFormat="1" ht="10.35" customHeight="1">
      <c r="B92" s="31"/>
      <c r="L92" s="31"/>
    </row>
    <row r="93" spans="2:63" s="9" customFormat="1" ht="29.25" customHeight="1">
      <c r="B93" s="102"/>
      <c r="C93" s="103" t="s">
        <v>108</v>
      </c>
      <c r="D93" s="104" t="s">
        <v>59</v>
      </c>
      <c r="E93" s="104" t="s">
        <v>55</v>
      </c>
      <c r="F93" s="104" t="s">
        <v>56</v>
      </c>
      <c r="G93" s="104" t="s">
        <v>109</v>
      </c>
      <c r="H93" s="104" t="s">
        <v>110</v>
      </c>
      <c r="I93" s="104" t="s">
        <v>111</v>
      </c>
      <c r="J93" s="104" t="s">
        <v>93</v>
      </c>
      <c r="K93" s="105" t="s">
        <v>112</v>
      </c>
      <c r="L93" s="102"/>
      <c r="M93" s="55" t="s">
        <v>19</v>
      </c>
      <c r="N93" s="56" t="s">
        <v>44</v>
      </c>
      <c r="O93" s="56" t="s">
        <v>113</v>
      </c>
      <c r="P93" s="56" t="s">
        <v>114</v>
      </c>
      <c r="Q93" s="56" t="s">
        <v>115</v>
      </c>
      <c r="R93" s="56" t="s">
        <v>116</v>
      </c>
      <c r="S93" s="56" t="s">
        <v>117</v>
      </c>
      <c r="T93" s="57" t="s">
        <v>118</v>
      </c>
    </row>
    <row r="94" spans="2:63" s="1" customFormat="1" ht="22.9" customHeight="1">
      <c r="B94" s="31"/>
      <c r="C94" s="60" t="s">
        <v>119</v>
      </c>
      <c r="J94" s="106">
        <f>BK94</f>
        <v>0</v>
      </c>
      <c r="L94" s="31"/>
      <c r="M94" s="58"/>
      <c r="N94" s="49"/>
      <c r="O94" s="49"/>
      <c r="P94" s="107">
        <f>P95+P96+P131+P162+P173+P176+P180+P190+P212+P221+P222+P229+P232+P236</f>
        <v>0</v>
      </c>
      <c r="Q94" s="49"/>
      <c r="R94" s="107">
        <f>R95+R96+R131+R162+R173+R176+R180+R190+R212+R221+R222+R229+R232+R236</f>
        <v>5.38908495</v>
      </c>
      <c r="S94" s="49"/>
      <c r="T94" s="108">
        <f>T95+T96+T131+T162+T173+T176+T180+T190+T212+T221+T222+T229+T232+T236</f>
        <v>7.3098949999999991</v>
      </c>
      <c r="AT94" s="16" t="s">
        <v>73</v>
      </c>
      <c r="AU94" s="16" t="s">
        <v>94</v>
      </c>
      <c r="BK94" s="109">
        <f>BK95+BK96+BK131+BK162+BK173+BK176+BK180+BK190+BK212+BK221+BK222+BK229+BK232+BK236</f>
        <v>0</v>
      </c>
    </row>
    <row r="95" spans="2:63" s="10" customFormat="1" ht="25.9" customHeight="1">
      <c r="B95" s="110"/>
      <c r="D95" s="111" t="s">
        <v>73</v>
      </c>
      <c r="E95" s="112" t="s">
        <v>120</v>
      </c>
      <c r="F95" s="112" t="s">
        <v>121</v>
      </c>
      <c r="I95" s="113"/>
      <c r="J95" s="114">
        <f>BK95</f>
        <v>0</v>
      </c>
      <c r="L95" s="110"/>
      <c r="M95" s="115"/>
      <c r="P95" s="116">
        <v>0</v>
      </c>
      <c r="R95" s="116">
        <v>0</v>
      </c>
      <c r="T95" s="117">
        <v>0</v>
      </c>
      <c r="AR95" s="111" t="s">
        <v>82</v>
      </c>
      <c r="AT95" s="118" t="s">
        <v>73</v>
      </c>
      <c r="AU95" s="118" t="s">
        <v>74</v>
      </c>
      <c r="AY95" s="111" t="s">
        <v>122</v>
      </c>
      <c r="BK95" s="119">
        <v>0</v>
      </c>
    </row>
    <row r="96" spans="2:63" s="10" customFormat="1" ht="25.9" customHeight="1">
      <c r="B96" s="110"/>
      <c r="D96" s="111" t="s">
        <v>73</v>
      </c>
      <c r="E96" s="112" t="s">
        <v>123</v>
      </c>
      <c r="F96" s="112" t="s">
        <v>124</v>
      </c>
      <c r="I96" s="113"/>
      <c r="J96" s="114">
        <f>BK96</f>
        <v>0</v>
      </c>
      <c r="L96" s="110"/>
      <c r="M96" s="115"/>
      <c r="P96" s="116">
        <f>SUM(P97:P130)</f>
        <v>0</v>
      </c>
      <c r="R96" s="116">
        <f>SUM(R97:R130)</f>
        <v>0.73884335000000001</v>
      </c>
      <c r="T96" s="117">
        <f>SUM(T97:T130)</f>
        <v>0</v>
      </c>
      <c r="AR96" s="111" t="s">
        <v>82</v>
      </c>
      <c r="AT96" s="118" t="s">
        <v>73</v>
      </c>
      <c r="AU96" s="118" t="s">
        <v>74</v>
      </c>
      <c r="AY96" s="111" t="s">
        <v>122</v>
      </c>
      <c r="BK96" s="119">
        <f>SUM(BK97:BK130)</f>
        <v>0</v>
      </c>
    </row>
    <row r="97" spans="2:65" s="1" customFormat="1" ht="24.2" customHeight="1">
      <c r="B97" s="31"/>
      <c r="C97" s="120" t="s">
        <v>82</v>
      </c>
      <c r="D97" s="120" t="s">
        <v>125</v>
      </c>
      <c r="E97" s="121" t="s">
        <v>136</v>
      </c>
      <c r="F97" s="122" t="s">
        <v>137</v>
      </c>
      <c r="G97" s="123" t="s">
        <v>128</v>
      </c>
      <c r="H97" s="124">
        <v>146.30000000000001</v>
      </c>
      <c r="I97" s="125"/>
      <c r="J97" s="126">
        <f>ROUND(I97*H97,2)</f>
        <v>0</v>
      </c>
      <c r="K97" s="122" t="s">
        <v>129</v>
      </c>
      <c r="L97" s="31"/>
      <c r="M97" s="127" t="s">
        <v>19</v>
      </c>
      <c r="N97" s="128" t="s">
        <v>45</v>
      </c>
      <c r="P97" s="129">
        <f>O97*H97</f>
        <v>0</v>
      </c>
      <c r="Q97" s="129">
        <v>1.7600000000000001E-3</v>
      </c>
      <c r="R97" s="129">
        <f>Q97*H97</f>
        <v>0.25748800000000005</v>
      </c>
      <c r="S97" s="129">
        <v>0</v>
      </c>
      <c r="T97" s="130">
        <f>S97*H97</f>
        <v>0</v>
      </c>
      <c r="AR97" s="131" t="s">
        <v>130</v>
      </c>
      <c r="AT97" s="131" t="s">
        <v>125</v>
      </c>
      <c r="AU97" s="131" t="s">
        <v>82</v>
      </c>
      <c r="AY97" s="16" t="s">
        <v>122</v>
      </c>
      <c r="BE97" s="132">
        <f>IF(N97="základní",J97,0)</f>
        <v>0</v>
      </c>
      <c r="BF97" s="132">
        <f>IF(N97="snížená",J97,0)</f>
        <v>0</v>
      </c>
      <c r="BG97" s="132">
        <f>IF(N97="zákl. přenesená",J97,0)</f>
        <v>0</v>
      </c>
      <c r="BH97" s="132">
        <f>IF(N97="sníž. přenesená",J97,0)</f>
        <v>0</v>
      </c>
      <c r="BI97" s="132">
        <f>IF(N97="nulová",J97,0)</f>
        <v>0</v>
      </c>
      <c r="BJ97" s="16" t="s">
        <v>82</v>
      </c>
      <c r="BK97" s="132">
        <f>ROUND(I97*H97,2)</f>
        <v>0</v>
      </c>
      <c r="BL97" s="16" t="s">
        <v>130</v>
      </c>
      <c r="BM97" s="131" t="s">
        <v>130</v>
      </c>
    </row>
    <row r="98" spans="2:65" s="1" customFormat="1" ht="11.25">
      <c r="B98" s="31"/>
      <c r="D98" s="133" t="s">
        <v>131</v>
      </c>
      <c r="F98" s="134" t="s">
        <v>138</v>
      </c>
      <c r="I98" s="135"/>
      <c r="L98" s="31"/>
      <c r="M98" s="136"/>
      <c r="T98" s="52"/>
      <c r="AT98" s="16" t="s">
        <v>131</v>
      </c>
      <c r="AU98" s="16" t="s">
        <v>82</v>
      </c>
    </row>
    <row r="99" spans="2:65" s="11" customFormat="1" ht="11.25">
      <c r="B99" s="137"/>
      <c r="D99" s="138" t="s">
        <v>133</v>
      </c>
      <c r="E99" s="139" t="s">
        <v>19</v>
      </c>
      <c r="F99" s="140" t="s">
        <v>300</v>
      </c>
      <c r="H99" s="141">
        <v>118</v>
      </c>
      <c r="I99" s="142"/>
      <c r="L99" s="137"/>
      <c r="M99" s="143"/>
      <c r="T99" s="144"/>
      <c r="AT99" s="139" t="s">
        <v>133</v>
      </c>
      <c r="AU99" s="139" t="s">
        <v>82</v>
      </c>
      <c r="AV99" s="11" t="s">
        <v>84</v>
      </c>
      <c r="AW99" s="11" t="s">
        <v>33</v>
      </c>
      <c r="AX99" s="11" t="s">
        <v>74</v>
      </c>
      <c r="AY99" s="139" t="s">
        <v>122</v>
      </c>
    </row>
    <row r="100" spans="2:65" s="11" customFormat="1" ht="11.25">
      <c r="B100" s="137"/>
      <c r="D100" s="138" t="s">
        <v>133</v>
      </c>
      <c r="E100" s="139" t="s">
        <v>19</v>
      </c>
      <c r="F100" s="140" t="s">
        <v>301</v>
      </c>
      <c r="H100" s="141">
        <v>28.3</v>
      </c>
      <c r="I100" s="142"/>
      <c r="L100" s="137"/>
      <c r="M100" s="143"/>
      <c r="T100" s="144"/>
      <c r="AT100" s="139" t="s">
        <v>133</v>
      </c>
      <c r="AU100" s="139" t="s">
        <v>82</v>
      </c>
      <c r="AV100" s="11" t="s">
        <v>84</v>
      </c>
      <c r="AW100" s="11" t="s">
        <v>33</v>
      </c>
      <c r="AX100" s="11" t="s">
        <v>74</v>
      </c>
      <c r="AY100" s="139" t="s">
        <v>122</v>
      </c>
    </row>
    <row r="101" spans="2:65" s="12" customFormat="1" ht="11.25">
      <c r="B101" s="145"/>
      <c r="D101" s="138" t="s">
        <v>133</v>
      </c>
      <c r="E101" s="146" t="s">
        <v>19</v>
      </c>
      <c r="F101" s="147" t="s">
        <v>135</v>
      </c>
      <c r="H101" s="148">
        <v>146.30000000000001</v>
      </c>
      <c r="I101" s="149"/>
      <c r="L101" s="145"/>
      <c r="M101" s="150"/>
      <c r="T101" s="151"/>
      <c r="AT101" s="146" t="s">
        <v>133</v>
      </c>
      <c r="AU101" s="146" t="s">
        <v>82</v>
      </c>
      <c r="AV101" s="12" t="s">
        <v>130</v>
      </c>
      <c r="AW101" s="12" t="s">
        <v>33</v>
      </c>
      <c r="AX101" s="12" t="s">
        <v>82</v>
      </c>
      <c r="AY101" s="146" t="s">
        <v>122</v>
      </c>
    </row>
    <row r="102" spans="2:65" s="1" customFormat="1" ht="16.5" customHeight="1">
      <c r="B102" s="31"/>
      <c r="C102" s="152" t="s">
        <v>84</v>
      </c>
      <c r="D102" s="152" t="s">
        <v>141</v>
      </c>
      <c r="E102" s="153" t="s">
        <v>142</v>
      </c>
      <c r="F102" s="154" t="s">
        <v>143</v>
      </c>
      <c r="G102" s="155" t="s">
        <v>144</v>
      </c>
      <c r="H102" s="156">
        <v>16.093</v>
      </c>
      <c r="I102" s="157"/>
      <c r="J102" s="158">
        <f>ROUND(I102*H102,2)</f>
        <v>0</v>
      </c>
      <c r="K102" s="154" t="s">
        <v>129</v>
      </c>
      <c r="L102" s="159"/>
      <c r="M102" s="160" t="s">
        <v>19</v>
      </c>
      <c r="N102" s="161" t="s">
        <v>45</v>
      </c>
      <c r="P102" s="129">
        <f>O102*H102</f>
        <v>0</v>
      </c>
      <c r="Q102" s="129">
        <v>8.4999999999999995E-4</v>
      </c>
      <c r="R102" s="129">
        <f>Q102*H102</f>
        <v>1.367905E-2</v>
      </c>
      <c r="S102" s="129">
        <v>0</v>
      </c>
      <c r="T102" s="130">
        <f>S102*H102</f>
        <v>0</v>
      </c>
      <c r="AR102" s="131" t="s">
        <v>145</v>
      </c>
      <c r="AT102" s="131" t="s">
        <v>141</v>
      </c>
      <c r="AU102" s="131" t="s">
        <v>82</v>
      </c>
      <c r="AY102" s="16" t="s">
        <v>122</v>
      </c>
      <c r="BE102" s="132">
        <f>IF(N102="základní",J102,0)</f>
        <v>0</v>
      </c>
      <c r="BF102" s="132">
        <f>IF(N102="snížená",J102,0)</f>
        <v>0</v>
      </c>
      <c r="BG102" s="132">
        <f>IF(N102="zákl. přenesená",J102,0)</f>
        <v>0</v>
      </c>
      <c r="BH102" s="132">
        <f>IF(N102="sníž. přenesená",J102,0)</f>
        <v>0</v>
      </c>
      <c r="BI102" s="132">
        <f>IF(N102="nulová",J102,0)</f>
        <v>0</v>
      </c>
      <c r="BJ102" s="16" t="s">
        <v>82</v>
      </c>
      <c r="BK102" s="132">
        <f>ROUND(I102*H102,2)</f>
        <v>0</v>
      </c>
      <c r="BL102" s="16" t="s">
        <v>130</v>
      </c>
      <c r="BM102" s="131" t="s">
        <v>123</v>
      </c>
    </row>
    <row r="103" spans="2:65" s="11" customFormat="1" ht="11.25">
      <c r="B103" s="137"/>
      <c r="D103" s="138" t="s">
        <v>133</v>
      </c>
      <c r="E103" s="139" t="s">
        <v>19</v>
      </c>
      <c r="F103" s="140" t="s">
        <v>302</v>
      </c>
      <c r="H103" s="141">
        <v>16.093</v>
      </c>
      <c r="I103" s="142"/>
      <c r="L103" s="137"/>
      <c r="M103" s="143"/>
      <c r="T103" s="144"/>
      <c r="AT103" s="139" t="s">
        <v>133</v>
      </c>
      <c r="AU103" s="139" t="s">
        <v>82</v>
      </c>
      <c r="AV103" s="11" t="s">
        <v>84</v>
      </c>
      <c r="AW103" s="11" t="s">
        <v>33</v>
      </c>
      <c r="AX103" s="11" t="s">
        <v>74</v>
      </c>
      <c r="AY103" s="139" t="s">
        <v>122</v>
      </c>
    </row>
    <row r="104" spans="2:65" s="12" customFormat="1" ht="11.25">
      <c r="B104" s="145"/>
      <c r="D104" s="138" t="s">
        <v>133</v>
      </c>
      <c r="E104" s="146" t="s">
        <v>19</v>
      </c>
      <c r="F104" s="147" t="s">
        <v>135</v>
      </c>
      <c r="H104" s="148">
        <v>16.093</v>
      </c>
      <c r="I104" s="149"/>
      <c r="L104" s="145"/>
      <c r="M104" s="150"/>
      <c r="T104" s="151"/>
      <c r="AT104" s="146" t="s">
        <v>133</v>
      </c>
      <c r="AU104" s="146" t="s">
        <v>82</v>
      </c>
      <c r="AV104" s="12" t="s">
        <v>130</v>
      </c>
      <c r="AW104" s="12" t="s">
        <v>33</v>
      </c>
      <c r="AX104" s="12" t="s">
        <v>82</v>
      </c>
      <c r="AY104" s="146" t="s">
        <v>122</v>
      </c>
    </row>
    <row r="105" spans="2:65" s="1" customFormat="1" ht="16.5" customHeight="1">
      <c r="B105" s="31"/>
      <c r="C105" s="120" t="s">
        <v>140</v>
      </c>
      <c r="D105" s="120" t="s">
        <v>125</v>
      </c>
      <c r="E105" s="121" t="s">
        <v>147</v>
      </c>
      <c r="F105" s="122" t="s">
        <v>148</v>
      </c>
      <c r="G105" s="123" t="s">
        <v>128</v>
      </c>
      <c r="H105" s="124">
        <v>292.60000000000002</v>
      </c>
      <c r="I105" s="125"/>
      <c r="J105" s="126">
        <f>ROUND(I105*H105,2)</f>
        <v>0</v>
      </c>
      <c r="K105" s="122" t="s">
        <v>129</v>
      </c>
      <c r="L105" s="31"/>
      <c r="M105" s="127" t="s">
        <v>19</v>
      </c>
      <c r="N105" s="128" t="s">
        <v>45</v>
      </c>
      <c r="P105" s="129">
        <f>O105*H105</f>
        <v>0</v>
      </c>
      <c r="Q105" s="129">
        <v>0</v>
      </c>
      <c r="R105" s="129">
        <f>Q105*H105</f>
        <v>0</v>
      </c>
      <c r="S105" s="129">
        <v>0</v>
      </c>
      <c r="T105" s="130">
        <f>S105*H105</f>
        <v>0</v>
      </c>
      <c r="AR105" s="131" t="s">
        <v>130</v>
      </c>
      <c r="AT105" s="131" t="s">
        <v>125</v>
      </c>
      <c r="AU105" s="131" t="s">
        <v>82</v>
      </c>
      <c r="AY105" s="16" t="s">
        <v>122</v>
      </c>
      <c r="BE105" s="132">
        <f>IF(N105="základní",J105,0)</f>
        <v>0</v>
      </c>
      <c r="BF105" s="132">
        <f>IF(N105="snížená",J105,0)</f>
        <v>0</v>
      </c>
      <c r="BG105" s="132">
        <f>IF(N105="zákl. přenesená",J105,0)</f>
        <v>0</v>
      </c>
      <c r="BH105" s="132">
        <f>IF(N105="sníž. přenesená",J105,0)</f>
        <v>0</v>
      </c>
      <c r="BI105" s="132">
        <f>IF(N105="nulová",J105,0)</f>
        <v>0</v>
      </c>
      <c r="BJ105" s="16" t="s">
        <v>82</v>
      </c>
      <c r="BK105" s="132">
        <f>ROUND(I105*H105,2)</f>
        <v>0</v>
      </c>
      <c r="BL105" s="16" t="s">
        <v>130</v>
      </c>
      <c r="BM105" s="131" t="s">
        <v>145</v>
      </c>
    </row>
    <row r="106" spans="2:65" s="1" customFormat="1" ht="11.25">
      <c r="B106" s="31"/>
      <c r="D106" s="133" t="s">
        <v>131</v>
      </c>
      <c r="F106" s="134" t="s">
        <v>149</v>
      </c>
      <c r="I106" s="135"/>
      <c r="L106" s="31"/>
      <c r="M106" s="136"/>
      <c r="T106" s="52"/>
      <c r="AT106" s="16" t="s">
        <v>131</v>
      </c>
      <c r="AU106" s="16" t="s">
        <v>82</v>
      </c>
    </row>
    <row r="107" spans="2:65" s="11" customFormat="1" ht="11.25">
      <c r="B107" s="137"/>
      <c r="D107" s="138" t="s">
        <v>133</v>
      </c>
      <c r="E107" s="139" t="s">
        <v>19</v>
      </c>
      <c r="F107" s="140" t="s">
        <v>303</v>
      </c>
      <c r="H107" s="141">
        <v>104.8</v>
      </c>
      <c r="I107" s="142"/>
      <c r="L107" s="137"/>
      <c r="M107" s="143"/>
      <c r="T107" s="144"/>
      <c r="AT107" s="139" t="s">
        <v>133</v>
      </c>
      <c r="AU107" s="139" t="s">
        <v>82</v>
      </c>
      <c r="AV107" s="11" t="s">
        <v>84</v>
      </c>
      <c r="AW107" s="11" t="s">
        <v>33</v>
      </c>
      <c r="AX107" s="11" t="s">
        <v>74</v>
      </c>
      <c r="AY107" s="139" t="s">
        <v>122</v>
      </c>
    </row>
    <row r="108" spans="2:65" s="11" customFormat="1" ht="11.25">
      <c r="B108" s="137"/>
      <c r="D108" s="138" t="s">
        <v>133</v>
      </c>
      <c r="E108" s="139" t="s">
        <v>19</v>
      </c>
      <c r="F108" s="140" t="s">
        <v>304</v>
      </c>
      <c r="H108" s="141">
        <v>41.5</v>
      </c>
      <c r="I108" s="142"/>
      <c r="L108" s="137"/>
      <c r="M108" s="143"/>
      <c r="T108" s="144"/>
      <c r="AT108" s="139" t="s">
        <v>133</v>
      </c>
      <c r="AU108" s="139" t="s">
        <v>82</v>
      </c>
      <c r="AV108" s="11" t="s">
        <v>84</v>
      </c>
      <c r="AW108" s="11" t="s">
        <v>33</v>
      </c>
      <c r="AX108" s="11" t="s">
        <v>74</v>
      </c>
      <c r="AY108" s="139" t="s">
        <v>122</v>
      </c>
    </row>
    <row r="109" spans="2:65" s="11" customFormat="1" ht="11.25">
      <c r="B109" s="137"/>
      <c r="D109" s="138" t="s">
        <v>133</v>
      </c>
      <c r="E109" s="139" t="s">
        <v>19</v>
      </c>
      <c r="F109" s="140" t="s">
        <v>305</v>
      </c>
      <c r="H109" s="141">
        <v>146.30000000000001</v>
      </c>
      <c r="I109" s="142"/>
      <c r="L109" s="137"/>
      <c r="M109" s="143"/>
      <c r="T109" s="144"/>
      <c r="AT109" s="139" t="s">
        <v>133</v>
      </c>
      <c r="AU109" s="139" t="s">
        <v>82</v>
      </c>
      <c r="AV109" s="11" t="s">
        <v>84</v>
      </c>
      <c r="AW109" s="11" t="s">
        <v>33</v>
      </c>
      <c r="AX109" s="11" t="s">
        <v>74</v>
      </c>
      <c r="AY109" s="139" t="s">
        <v>122</v>
      </c>
    </row>
    <row r="110" spans="2:65" s="12" customFormat="1" ht="11.25">
      <c r="B110" s="145"/>
      <c r="D110" s="138" t="s">
        <v>133</v>
      </c>
      <c r="E110" s="146" t="s">
        <v>19</v>
      </c>
      <c r="F110" s="147" t="s">
        <v>135</v>
      </c>
      <c r="H110" s="148">
        <v>292.60000000000002</v>
      </c>
      <c r="I110" s="149"/>
      <c r="L110" s="145"/>
      <c r="M110" s="150"/>
      <c r="T110" s="151"/>
      <c r="AT110" s="146" t="s">
        <v>133</v>
      </c>
      <c r="AU110" s="146" t="s">
        <v>82</v>
      </c>
      <c r="AV110" s="12" t="s">
        <v>130</v>
      </c>
      <c r="AW110" s="12" t="s">
        <v>33</v>
      </c>
      <c r="AX110" s="12" t="s">
        <v>82</v>
      </c>
      <c r="AY110" s="146" t="s">
        <v>122</v>
      </c>
    </row>
    <row r="111" spans="2:65" s="1" customFormat="1" ht="16.5" customHeight="1">
      <c r="B111" s="31"/>
      <c r="C111" s="152" t="s">
        <v>130</v>
      </c>
      <c r="D111" s="152" t="s">
        <v>141</v>
      </c>
      <c r="E111" s="153" t="s">
        <v>154</v>
      </c>
      <c r="F111" s="154" t="s">
        <v>155</v>
      </c>
      <c r="G111" s="155" t="s">
        <v>128</v>
      </c>
      <c r="H111" s="156">
        <v>110.04</v>
      </c>
      <c r="I111" s="157"/>
      <c r="J111" s="158">
        <f>ROUND(I111*H111,2)</f>
        <v>0</v>
      </c>
      <c r="K111" s="154" t="s">
        <v>129</v>
      </c>
      <c r="L111" s="159"/>
      <c r="M111" s="160" t="s">
        <v>19</v>
      </c>
      <c r="N111" s="161" t="s">
        <v>45</v>
      </c>
      <c r="P111" s="129">
        <f>O111*H111</f>
        <v>0</v>
      </c>
      <c r="Q111" s="129">
        <v>3.0000000000000001E-5</v>
      </c>
      <c r="R111" s="129">
        <f>Q111*H111</f>
        <v>3.3012000000000002E-3</v>
      </c>
      <c r="S111" s="129">
        <v>0</v>
      </c>
      <c r="T111" s="130">
        <f>S111*H111</f>
        <v>0</v>
      </c>
      <c r="AR111" s="131" t="s">
        <v>145</v>
      </c>
      <c r="AT111" s="131" t="s">
        <v>141</v>
      </c>
      <c r="AU111" s="131" t="s">
        <v>82</v>
      </c>
      <c r="AY111" s="16" t="s">
        <v>122</v>
      </c>
      <c r="BE111" s="132">
        <f>IF(N111="základní",J111,0)</f>
        <v>0</v>
      </c>
      <c r="BF111" s="132">
        <f>IF(N111="snížená",J111,0)</f>
        <v>0</v>
      </c>
      <c r="BG111" s="132">
        <f>IF(N111="zákl. přenesená",J111,0)</f>
        <v>0</v>
      </c>
      <c r="BH111" s="132">
        <f>IF(N111="sníž. přenesená",J111,0)</f>
        <v>0</v>
      </c>
      <c r="BI111" s="132">
        <f>IF(N111="nulová",J111,0)</f>
        <v>0</v>
      </c>
      <c r="BJ111" s="16" t="s">
        <v>82</v>
      </c>
      <c r="BK111" s="132">
        <f>ROUND(I111*H111,2)</f>
        <v>0</v>
      </c>
      <c r="BL111" s="16" t="s">
        <v>130</v>
      </c>
      <c r="BM111" s="131" t="s">
        <v>177</v>
      </c>
    </row>
    <row r="112" spans="2:65" s="11" customFormat="1" ht="11.25">
      <c r="B112" s="137"/>
      <c r="D112" s="138" t="s">
        <v>133</v>
      </c>
      <c r="E112" s="139" t="s">
        <v>19</v>
      </c>
      <c r="F112" s="140" t="s">
        <v>306</v>
      </c>
      <c r="H112" s="141">
        <v>110.04</v>
      </c>
      <c r="I112" s="142"/>
      <c r="L112" s="137"/>
      <c r="M112" s="143"/>
      <c r="T112" s="144"/>
      <c r="AT112" s="139" t="s">
        <v>133</v>
      </c>
      <c r="AU112" s="139" t="s">
        <v>82</v>
      </c>
      <c r="AV112" s="11" t="s">
        <v>84</v>
      </c>
      <c r="AW112" s="11" t="s">
        <v>33</v>
      </c>
      <c r="AX112" s="11" t="s">
        <v>74</v>
      </c>
      <c r="AY112" s="139" t="s">
        <v>122</v>
      </c>
    </row>
    <row r="113" spans="2:65" s="12" customFormat="1" ht="11.25">
      <c r="B113" s="145"/>
      <c r="D113" s="138" t="s">
        <v>133</v>
      </c>
      <c r="E113" s="146" t="s">
        <v>19</v>
      </c>
      <c r="F113" s="147" t="s">
        <v>135</v>
      </c>
      <c r="H113" s="148">
        <v>110.04</v>
      </c>
      <c r="I113" s="149"/>
      <c r="L113" s="145"/>
      <c r="M113" s="150"/>
      <c r="T113" s="151"/>
      <c r="AT113" s="146" t="s">
        <v>133</v>
      </c>
      <c r="AU113" s="146" t="s">
        <v>82</v>
      </c>
      <c r="AV113" s="12" t="s">
        <v>130</v>
      </c>
      <c r="AW113" s="12" t="s">
        <v>33</v>
      </c>
      <c r="AX113" s="12" t="s">
        <v>82</v>
      </c>
      <c r="AY113" s="146" t="s">
        <v>122</v>
      </c>
    </row>
    <row r="114" spans="2:65" s="1" customFormat="1" ht="16.5" customHeight="1">
      <c r="B114" s="31"/>
      <c r="C114" s="152" t="s">
        <v>153</v>
      </c>
      <c r="D114" s="152" t="s">
        <v>141</v>
      </c>
      <c r="E114" s="153" t="s">
        <v>158</v>
      </c>
      <c r="F114" s="154" t="s">
        <v>159</v>
      </c>
      <c r="G114" s="155" t="s">
        <v>128</v>
      </c>
      <c r="H114" s="156">
        <v>153.61500000000001</v>
      </c>
      <c r="I114" s="157"/>
      <c r="J114" s="158">
        <f>ROUND(I114*H114,2)</f>
        <v>0</v>
      </c>
      <c r="K114" s="154" t="s">
        <v>129</v>
      </c>
      <c r="L114" s="159"/>
      <c r="M114" s="160" t="s">
        <v>19</v>
      </c>
      <c r="N114" s="161" t="s">
        <v>45</v>
      </c>
      <c r="P114" s="129">
        <f>O114*H114</f>
        <v>0</v>
      </c>
      <c r="Q114" s="129">
        <v>4.0000000000000003E-5</v>
      </c>
      <c r="R114" s="129">
        <f>Q114*H114</f>
        <v>6.1446000000000009E-3</v>
      </c>
      <c r="S114" s="129">
        <v>0</v>
      </c>
      <c r="T114" s="130">
        <f>S114*H114</f>
        <v>0</v>
      </c>
      <c r="AR114" s="131" t="s">
        <v>145</v>
      </c>
      <c r="AT114" s="131" t="s">
        <v>141</v>
      </c>
      <c r="AU114" s="131" t="s">
        <v>82</v>
      </c>
      <c r="AY114" s="16" t="s">
        <v>122</v>
      </c>
      <c r="BE114" s="132">
        <f>IF(N114="základní",J114,0)</f>
        <v>0</v>
      </c>
      <c r="BF114" s="132">
        <f>IF(N114="snížená",J114,0)</f>
        <v>0</v>
      </c>
      <c r="BG114" s="132">
        <f>IF(N114="zákl. přenesená",J114,0)</f>
        <v>0</v>
      </c>
      <c r="BH114" s="132">
        <f>IF(N114="sníž. přenesená",J114,0)</f>
        <v>0</v>
      </c>
      <c r="BI114" s="132">
        <f>IF(N114="nulová",J114,0)</f>
        <v>0</v>
      </c>
      <c r="BJ114" s="16" t="s">
        <v>82</v>
      </c>
      <c r="BK114" s="132">
        <f>ROUND(I114*H114,2)</f>
        <v>0</v>
      </c>
      <c r="BL114" s="16" t="s">
        <v>130</v>
      </c>
      <c r="BM114" s="131" t="s">
        <v>160</v>
      </c>
    </row>
    <row r="115" spans="2:65" s="11" customFormat="1" ht="11.25">
      <c r="B115" s="137"/>
      <c r="D115" s="138" t="s">
        <v>133</v>
      </c>
      <c r="E115" s="139" t="s">
        <v>19</v>
      </c>
      <c r="F115" s="140" t="s">
        <v>307</v>
      </c>
      <c r="H115" s="141">
        <v>153.61500000000001</v>
      </c>
      <c r="I115" s="142"/>
      <c r="L115" s="137"/>
      <c r="M115" s="143"/>
      <c r="T115" s="144"/>
      <c r="AT115" s="139" t="s">
        <v>133</v>
      </c>
      <c r="AU115" s="139" t="s">
        <v>82</v>
      </c>
      <c r="AV115" s="11" t="s">
        <v>84</v>
      </c>
      <c r="AW115" s="11" t="s">
        <v>33</v>
      </c>
      <c r="AX115" s="11" t="s">
        <v>74</v>
      </c>
      <c r="AY115" s="139" t="s">
        <v>122</v>
      </c>
    </row>
    <row r="116" spans="2:65" s="12" customFormat="1" ht="11.25">
      <c r="B116" s="145"/>
      <c r="D116" s="138" t="s">
        <v>133</v>
      </c>
      <c r="E116" s="146" t="s">
        <v>19</v>
      </c>
      <c r="F116" s="147" t="s">
        <v>135</v>
      </c>
      <c r="H116" s="148">
        <v>153.61500000000001</v>
      </c>
      <c r="I116" s="149"/>
      <c r="L116" s="145"/>
      <c r="M116" s="150"/>
      <c r="T116" s="151"/>
      <c r="AT116" s="146" t="s">
        <v>133</v>
      </c>
      <c r="AU116" s="146" t="s">
        <v>82</v>
      </c>
      <c r="AV116" s="12" t="s">
        <v>130</v>
      </c>
      <c r="AW116" s="12" t="s">
        <v>33</v>
      </c>
      <c r="AX116" s="12" t="s">
        <v>82</v>
      </c>
      <c r="AY116" s="146" t="s">
        <v>122</v>
      </c>
    </row>
    <row r="117" spans="2:65" s="1" customFormat="1" ht="16.5" customHeight="1">
      <c r="B117" s="31"/>
      <c r="C117" s="152" t="s">
        <v>123</v>
      </c>
      <c r="D117" s="152" t="s">
        <v>141</v>
      </c>
      <c r="E117" s="153" t="s">
        <v>163</v>
      </c>
      <c r="F117" s="154" t="s">
        <v>164</v>
      </c>
      <c r="G117" s="155" t="s">
        <v>128</v>
      </c>
      <c r="H117" s="156">
        <v>43.575000000000003</v>
      </c>
      <c r="I117" s="157"/>
      <c r="J117" s="158">
        <f>ROUND(I117*H117,2)</f>
        <v>0</v>
      </c>
      <c r="K117" s="154" t="s">
        <v>129</v>
      </c>
      <c r="L117" s="159"/>
      <c r="M117" s="160" t="s">
        <v>19</v>
      </c>
      <c r="N117" s="161" t="s">
        <v>45</v>
      </c>
      <c r="P117" s="129">
        <f>O117*H117</f>
        <v>0</v>
      </c>
      <c r="Q117" s="129">
        <v>2.9999999999999997E-4</v>
      </c>
      <c r="R117" s="129">
        <f>Q117*H117</f>
        <v>1.3072499999999999E-2</v>
      </c>
      <c r="S117" s="129">
        <v>0</v>
      </c>
      <c r="T117" s="130">
        <f>S117*H117</f>
        <v>0</v>
      </c>
      <c r="AR117" s="131" t="s">
        <v>145</v>
      </c>
      <c r="AT117" s="131" t="s">
        <v>141</v>
      </c>
      <c r="AU117" s="131" t="s">
        <v>82</v>
      </c>
      <c r="AY117" s="16" t="s">
        <v>122</v>
      </c>
      <c r="BE117" s="132">
        <f>IF(N117="základní",J117,0)</f>
        <v>0</v>
      </c>
      <c r="BF117" s="132">
        <f>IF(N117="snížená",J117,0)</f>
        <v>0</v>
      </c>
      <c r="BG117" s="132">
        <f>IF(N117="zákl. přenesená",J117,0)</f>
        <v>0</v>
      </c>
      <c r="BH117" s="132">
        <f>IF(N117="sníž. přenesená",J117,0)</f>
        <v>0</v>
      </c>
      <c r="BI117" s="132">
        <f>IF(N117="nulová",J117,0)</f>
        <v>0</v>
      </c>
      <c r="BJ117" s="16" t="s">
        <v>82</v>
      </c>
      <c r="BK117" s="132">
        <f>ROUND(I117*H117,2)</f>
        <v>0</v>
      </c>
      <c r="BL117" s="16" t="s">
        <v>130</v>
      </c>
      <c r="BM117" s="131" t="s">
        <v>165</v>
      </c>
    </row>
    <row r="118" spans="2:65" s="11" customFormat="1" ht="11.25">
      <c r="B118" s="137"/>
      <c r="D118" s="138" t="s">
        <v>133</v>
      </c>
      <c r="E118" s="139" t="s">
        <v>19</v>
      </c>
      <c r="F118" s="140" t="s">
        <v>308</v>
      </c>
      <c r="H118" s="141">
        <v>43.575000000000003</v>
      </c>
      <c r="I118" s="142"/>
      <c r="L118" s="137"/>
      <c r="M118" s="143"/>
      <c r="T118" s="144"/>
      <c r="AT118" s="139" t="s">
        <v>133</v>
      </c>
      <c r="AU118" s="139" t="s">
        <v>82</v>
      </c>
      <c r="AV118" s="11" t="s">
        <v>84</v>
      </c>
      <c r="AW118" s="11" t="s">
        <v>33</v>
      </c>
      <c r="AX118" s="11" t="s">
        <v>74</v>
      </c>
      <c r="AY118" s="139" t="s">
        <v>122</v>
      </c>
    </row>
    <row r="119" spans="2:65" s="12" customFormat="1" ht="11.25">
      <c r="B119" s="145"/>
      <c r="D119" s="138" t="s">
        <v>133</v>
      </c>
      <c r="E119" s="146" t="s">
        <v>19</v>
      </c>
      <c r="F119" s="147" t="s">
        <v>135</v>
      </c>
      <c r="H119" s="148">
        <v>43.575000000000003</v>
      </c>
      <c r="I119" s="149"/>
      <c r="L119" s="145"/>
      <c r="M119" s="150"/>
      <c r="T119" s="151"/>
      <c r="AT119" s="146" t="s">
        <v>133</v>
      </c>
      <c r="AU119" s="146" t="s">
        <v>82</v>
      </c>
      <c r="AV119" s="12" t="s">
        <v>130</v>
      </c>
      <c r="AW119" s="12" t="s">
        <v>33</v>
      </c>
      <c r="AX119" s="12" t="s">
        <v>82</v>
      </c>
      <c r="AY119" s="146" t="s">
        <v>122</v>
      </c>
    </row>
    <row r="120" spans="2:65" s="1" customFormat="1" ht="24.2" customHeight="1">
      <c r="B120" s="31"/>
      <c r="C120" s="120" t="s">
        <v>162</v>
      </c>
      <c r="D120" s="120" t="s">
        <v>125</v>
      </c>
      <c r="E120" s="121" t="s">
        <v>167</v>
      </c>
      <c r="F120" s="122" t="s">
        <v>168</v>
      </c>
      <c r="G120" s="123" t="s">
        <v>128</v>
      </c>
      <c r="H120" s="124">
        <v>17.399999999999999</v>
      </c>
      <c r="I120" s="125"/>
      <c r="J120" s="126">
        <f>ROUND(I120*H120,2)</f>
        <v>0</v>
      </c>
      <c r="K120" s="122" t="s">
        <v>129</v>
      </c>
      <c r="L120" s="31"/>
      <c r="M120" s="127" t="s">
        <v>19</v>
      </c>
      <c r="N120" s="128" t="s">
        <v>45</v>
      </c>
      <c r="P120" s="129">
        <f>O120*H120</f>
        <v>0</v>
      </c>
      <c r="Q120" s="129">
        <v>9.7000000000000005E-4</v>
      </c>
      <c r="R120" s="129">
        <f>Q120*H120</f>
        <v>1.6878000000000001E-2</v>
      </c>
      <c r="S120" s="129">
        <v>0</v>
      </c>
      <c r="T120" s="130">
        <f>S120*H120</f>
        <v>0</v>
      </c>
      <c r="AR120" s="131" t="s">
        <v>130</v>
      </c>
      <c r="AT120" s="131" t="s">
        <v>125</v>
      </c>
      <c r="AU120" s="131" t="s">
        <v>82</v>
      </c>
      <c r="AY120" s="16" t="s">
        <v>122</v>
      </c>
      <c r="BE120" s="132">
        <f>IF(N120="základní",J120,0)</f>
        <v>0</v>
      </c>
      <c r="BF120" s="132">
        <f>IF(N120="snížená",J120,0)</f>
        <v>0</v>
      </c>
      <c r="BG120" s="132">
        <f>IF(N120="zákl. přenesená",J120,0)</f>
        <v>0</v>
      </c>
      <c r="BH120" s="132">
        <f>IF(N120="sníž. přenesená",J120,0)</f>
        <v>0</v>
      </c>
      <c r="BI120" s="132">
        <f>IF(N120="nulová",J120,0)</f>
        <v>0</v>
      </c>
      <c r="BJ120" s="16" t="s">
        <v>82</v>
      </c>
      <c r="BK120" s="132">
        <f>ROUND(I120*H120,2)</f>
        <v>0</v>
      </c>
      <c r="BL120" s="16" t="s">
        <v>130</v>
      </c>
      <c r="BM120" s="131" t="s">
        <v>169</v>
      </c>
    </row>
    <row r="121" spans="2:65" s="1" customFormat="1" ht="11.25">
      <c r="B121" s="31"/>
      <c r="D121" s="133" t="s">
        <v>131</v>
      </c>
      <c r="F121" s="134" t="s">
        <v>170</v>
      </c>
      <c r="I121" s="135"/>
      <c r="L121" s="31"/>
      <c r="M121" s="136"/>
      <c r="T121" s="52"/>
      <c r="AT121" s="16" t="s">
        <v>131</v>
      </c>
      <c r="AU121" s="16" t="s">
        <v>82</v>
      </c>
    </row>
    <row r="122" spans="2:65" s="11" customFormat="1" ht="11.25">
      <c r="B122" s="137"/>
      <c r="D122" s="138" t="s">
        <v>133</v>
      </c>
      <c r="E122" s="139" t="s">
        <v>19</v>
      </c>
      <c r="F122" s="140" t="s">
        <v>309</v>
      </c>
      <c r="H122" s="141">
        <v>17.399999999999999</v>
      </c>
      <c r="I122" s="142"/>
      <c r="L122" s="137"/>
      <c r="M122" s="143"/>
      <c r="T122" s="144"/>
      <c r="AT122" s="139" t="s">
        <v>133</v>
      </c>
      <c r="AU122" s="139" t="s">
        <v>82</v>
      </c>
      <c r="AV122" s="11" t="s">
        <v>84</v>
      </c>
      <c r="AW122" s="11" t="s">
        <v>33</v>
      </c>
      <c r="AX122" s="11" t="s">
        <v>74</v>
      </c>
      <c r="AY122" s="139" t="s">
        <v>122</v>
      </c>
    </row>
    <row r="123" spans="2:65" s="12" customFormat="1" ht="11.25">
      <c r="B123" s="145"/>
      <c r="D123" s="138" t="s">
        <v>133</v>
      </c>
      <c r="E123" s="146" t="s">
        <v>19</v>
      </c>
      <c r="F123" s="147" t="s">
        <v>135</v>
      </c>
      <c r="H123" s="148">
        <v>17.399999999999999</v>
      </c>
      <c r="I123" s="149"/>
      <c r="L123" s="145"/>
      <c r="M123" s="150"/>
      <c r="T123" s="151"/>
      <c r="AT123" s="146" t="s">
        <v>133</v>
      </c>
      <c r="AU123" s="146" t="s">
        <v>82</v>
      </c>
      <c r="AV123" s="12" t="s">
        <v>130</v>
      </c>
      <c r="AW123" s="12" t="s">
        <v>33</v>
      </c>
      <c r="AX123" s="12" t="s">
        <v>82</v>
      </c>
      <c r="AY123" s="146" t="s">
        <v>122</v>
      </c>
    </row>
    <row r="124" spans="2:65" s="1" customFormat="1" ht="16.5" customHeight="1">
      <c r="B124" s="31"/>
      <c r="C124" s="120" t="s">
        <v>145</v>
      </c>
      <c r="D124" s="120" t="s">
        <v>125</v>
      </c>
      <c r="E124" s="121" t="s">
        <v>173</v>
      </c>
      <c r="F124" s="122" t="s">
        <v>174</v>
      </c>
      <c r="G124" s="123" t="s">
        <v>128</v>
      </c>
      <c r="H124" s="124">
        <v>41.5</v>
      </c>
      <c r="I124" s="125"/>
      <c r="J124" s="126">
        <f>ROUND(I124*H124,2)</f>
        <v>0</v>
      </c>
      <c r="K124" s="122" t="s">
        <v>129</v>
      </c>
      <c r="L124" s="31"/>
      <c r="M124" s="127" t="s">
        <v>19</v>
      </c>
      <c r="N124" s="128" t="s">
        <v>45</v>
      </c>
      <c r="P124" s="129">
        <f>O124*H124</f>
        <v>0</v>
      </c>
      <c r="Q124" s="129">
        <v>1.0319999999999999E-2</v>
      </c>
      <c r="R124" s="129">
        <f>Q124*H124</f>
        <v>0.42827999999999999</v>
      </c>
      <c r="S124" s="129">
        <v>0</v>
      </c>
      <c r="T124" s="130">
        <f>S124*H124</f>
        <v>0</v>
      </c>
      <c r="AR124" s="131" t="s">
        <v>130</v>
      </c>
      <c r="AT124" s="131" t="s">
        <v>125</v>
      </c>
      <c r="AU124" s="131" t="s">
        <v>82</v>
      </c>
      <c r="AY124" s="16" t="s">
        <v>122</v>
      </c>
      <c r="BE124" s="132">
        <f>IF(N124="základní",J124,0)</f>
        <v>0</v>
      </c>
      <c r="BF124" s="132">
        <f>IF(N124="snížená",J124,0)</f>
        <v>0</v>
      </c>
      <c r="BG124" s="132">
        <f>IF(N124="zákl. přenesená",J124,0)</f>
        <v>0</v>
      </c>
      <c r="BH124" s="132">
        <f>IF(N124="sníž. přenesená",J124,0)</f>
        <v>0</v>
      </c>
      <c r="BI124" s="132">
        <f>IF(N124="nulová",J124,0)</f>
        <v>0</v>
      </c>
      <c r="BJ124" s="16" t="s">
        <v>82</v>
      </c>
      <c r="BK124" s="132">
        <f>ROUND(I124*H124,2)</f>
        <v>0</v>
      </c>
      <c r="BL124" s="16" t="s">
        <v>130</v>
      </c>
      <c r="BM124" s="131" t="s">
        <v>175</v>
      </c>
    </row>
    <row r="125" spans="2:65" s="1" customFormat="1" ht="11.25">
      <c r="B125" s="31"/>
      <c r="D125" s="133" t="s">
        <v>131</v>
      </c>
      <c r="F125" s="134" t="s">
        <v>176</v>
      </c>
      <c r="I125" s="135"/>
      <c r="L125" s="31"/>
      <c r="M125" s="136"/>
      <c r="T125" s="52"/>
      <c r="AT125" s="16" t="s">
        <v>131</v>
      </c>
      <c r="AU125" s="16" t="s">
        <v>82</v>
      </c>
    </row>
    <row r="126" spans="2:65" s="1" customFormat="1" ht="24.2" customHeight="1">
      <c r="B126" s="31"/>
      <c r="C126" s="120" t="s">
        <v>172</v>
      </c>
      <c r="D126" s="120" t="s">
        <v>125</v>
      </c>
      <c r="E126" s="121" t="s">
        <v>178</v>
      </c>
      <c r="F126" s="122" t="s">
        <v>179</v>
      </c>
      <c r="G126" s="123" t="s">
        <v>144</v>
      </c>
      <c r="H126" s="124">
        <v>156.96</v>
      </c>
      <c r="I126" s="125"/>
      <c r="J126" s="126">
        <f>ROUND(I126*H126,2)</f>
        <v>0</v>
      </c>
      <c r="K126" s="122" t="s">
        <v>129</v>
      </c>
      <c r="L126" s="31"/>
      <c r="M126" s="127" t="s">
        <v>19</v>
      </c>
      <c r="N126" s="128" t="s">
        <v>45</v>
      </c>
      <c r="P126" s="129">
        <f>O126*H126</f>
        <v>0</v>
      </c>
      <c r="Q126" s="129">
        <v>0</v>
      </c>
      <c r="R126" s="129">
        <f>Q126*H126</f>
        <v>0</v>
      </c>
      <c r="S126" s="129">
        <v>0</v>
      </c>
      <c r="T126" s="130">
        <f>S126*H126</f>
        <v>0</v>
      </c>
      <c r="AR126" s="131" t="s">
        <v>130</v>
      </c>
      <c r="AT126" s="131" t="s">
        <v>125</v>
      </c>
      <c r="AU126" s="131" t="s">
        <v>82</v>
      </c>
      <c r="AY126" s="16" t="s">
        <v>122</v>
      </c>
      <c r="BE126" s="132">
        <f>IF(N126="základní",J126,0)</f>
        <v>0</v>
      </c>
      <c r="BF126" s="132">
        <f>IF(N126="snížená",J126,0)</f>
        <v>0</v>
      </c>
      <c r="BG126" s="132">
        <f>IF(N126="zákl. přenesená",J126,0)</f>
        <v>0</v>
      </c>
      <c r="BH126" s="132">
        <f>IF(N126="sníž. přenesená",J126,0)</f>
        <v>0</v>
      </c>
      <c r="BI126" s="132">
        <f>IF(N126="nulová",J126,0)</f>
        <v>0</v>
      </c>
      <c r="BJ126" s="16" t="s">
        <v>82</v>
      </c>
      <c r="BK126" s="132">
        <f>ROUND(I126*H126,2)</f>
        <v>0</v>
      </c>
      <c r="BL126" s="16" t="s">
        <v>130</v>
      </c>
      <c r="BM126" s="131" t="s">
        <v>180</v>
      </c>
    </row>
    <row r="127" spans="2:65" s="1" customFormat="1" ht="11.25">
      <c r="B127" s="31"/>
      <c r="D127" s="133" t="s">
        <v>131</v>
      </c>
      <c r="F127" s="134" t="s">
        <v>181</v>
      </c>
      <c r="I127" s="135"/>
      <c r="L127" s="31"/>
      <c r="M127" s="136"/>
      <c r="T127" s="52"/>
      <c r="AT127" s="16" t="s">
        <v>131</v>
      </c>
      <c r="AU127" s="16" t="s">
        <v>82</v>
      </c>
    </row>
    <row r="128" spans="2:65" s="11" customFormat="1" ht="11.25">
      <c r="B128" s="137"/>
      <c r="D128" s="138" t="s">
        <v>133</v>
      </c>
      <c r="E128" s="139" t="s">
        <v>19</v>
      </c>
      <c r="F128" s="140" t="s">
        <v>310</v>
      </c>
      <c r="H128" s="141">
        <v>108.36</v>
      </c>
      <c r="I128" s="142"/>
      <c r="L128" s="137"/>
      <c r="M128" s="143"/>
      <c r="T128" s="144"/>
      <c r="AT128" s="139" t="s">
        <v>133</v>
      </c>
      <c r="AU128" s="139" t="s">
        <v>82</v>
      </c>
      <c r="AV128" s="11" t="s">
        <v>84</v>
      </c>
      <c r="AW128" s="11" t="s">
        <v>33</v>
      </c>
      <c r="AX128" s="11" t="s">
        <v>74</v>
      </c>
      <c r="AY128" s="139" t="s">
        <v>122</v>
      </c>
    </row>
    <row r="129" spans="2:65" s="11" customFormat="1" ht="11.25">
      <c r="B129" s="137"/>
      <c r="D129" s="138" t="s">
        <v>133</v>
      </c>
      <c r="E129" s="139" t="s">
        <v>19</v>
      </c>
      <c r="F129" s="140" t="s">
        <v>311</v>
      </c>
      <c r="H129" s="141">
        <v>48.6</v>
      </c>
      <c r="I129" s="142"/>
      <c r="L129" s="137"/>
      <c r="M129" s="143"/>
      <c r="T129" s="144"/>
      <c r="AT129" s="139" t="s">
        <v>133</v>
      </c>
      <c r="AU129" s="139" t="s">
        <v>82</v>
      </c>
      <c r="AV129" s="11" t="s">
        <v>84</v>
      </c>
      <c r="AW129" s="11" t="s">
        <v>33</v>
      </c>
      <c r="AX129" s="11" t="s">
        <v>74</v>
      </c>
      <c r="AY129" s="139" t="s">
        <v>122</v>
      </c>
    </row>
    <row r="130" spans="2:65" s="12" customFormat="1" ht="11.25">
      <c r="B130" s="145"/>
      <c r="D130" s="138" t="s">
        <v>133</v>
      </c>
      <c r="E130" s="146" t="s">
        <v>19</v>
      </c>
      <c r="F130" s="147" t="s">
        <v>135</v>
      </c>
      <c r="H130" s="148">
        <v>156.96</v>
      </c>
      <c r="I130" s="149"/>
      <c r="L130" s="145"/>
      <c r="M130" s="150"/>
      <c r="T130" s="151"/>
      <c r="AT130" s="146" t="s">
        <v>133</v>
      </c>
      <c r="AU130" s="146" t="s">
        <v>82</v>
      </c>
      <c r="AV130" s="12" t="s">
        <v>130</v>
      </c>
      <c r="AW130" s="12" t="s">
        <v>33</v>
      </c>
      <c r="AX130" s="12" t="s">
        <v>82</v>
      </c>
      <c r="AY130" s="146" t="s">
        <v>122</v>
      </c>
    </row>
    <row r="131" spans="2:65" s="10" customFormat="1" ht="25.9" customHeight="1">
      <c r="B131" s="110"/>
      <c r="D131" s="111" t="s">
        <v>73</v>
      </c>
      <c r="E131" s="112" t="s">
        <v>172</v>
      </c>
      <c r="F131" s="112" t="s">
        <v>184</v>
      </c>
      <c r="I131" s="113"/>
      <c r="J131" s="114">
        <f>BK131</f>
        <v>0</v>
      </c>
      <c r="L131" s="110"/>
      <c r="M131" s="115"/>
      <c r="P131" s="116">
        <f>SUM(P132:P161)</f>
        <v>0</v>
      </c>
      <c r="R131" s="116">
        <f>SUM(R132:R161)</f>
        <v>1.2999999999999999E-4</v>
      </c>
      <c r="T131" s="117">
        <f>SUM(T132:T161)</f>
        <v>7.2405899999999992</v>
      </c>
      <c r="AR131" s="111" t="s">
        <v>82</v>
      </c>
      <c r="AT131" s="118" t="s">
        <v>73</v>
      </c>
      <c r="AU131" s="118" t="s">
        <v>74</v>
      </c>
      <c r="AY131" s="111" t="s">
        <v>122</v>
      </c>
      <c r="BK131" s="119">
        <f>SUM(BK132:BK161)</f>
        <v>0</v>
      </c>
    </row>
    <row r="132" spans="2:65" s="1" customFormat="1" ht="24.2" customHeight="1">
      <c r="B132" s="31"/>
      <c r="C132" s="120" t="s">
        <v>177</v>
      </c>
      <c r="D132" s="120" t="s">
        <v>125</v>
      </c>
      <c r="E132" s="121" t="s">
        <v>186</v>
      </c>
      <c r="F132" s="122" t="s">
        <v>187</v>
      </c>
      <c r="G132" s="123" t="s">
        <v>144</v>
      </c>
      <c r="H132" s="124">
        <v>312</v>
      </c>
      <c r="I132" s="125"/>
      <c r="J132" s="126">
        <f>ROUND(I132*H132,2)</f>
        <v>0</v>
      </c>
      <c r="K132" s="122" t="s">
        <v>129</v>
      </c>
      <c r="L132" s="31"/>
      <c r="M132" s="127" t="s">
        <v>19</v>
      </c>
      <c r="N132" s="128" t="s">
        <v>45</v>
      </c>
      <c r="P132" s="129">
        <f>O132*H132</f>
        <v>0</v>
      </c>
      <c r="Q132" s="129">
        <v>0</v>
      </c>
      <c r="R132" s="129">
        <f>Q132*H132</f>
        <v>0</v>
      </c>
      <c r="S132" s="129">
        <v>0</v>
      </c>
      <c r="T132" s="130">
        <f>S132*H132</f>
        <v>0</v>
      </c>
      <c r="AR132" s="131" t="s">
        <v>130</v>
      </c>
      <c r="AT132" s="131" t="s">
        <v>125</v>
      </c>
      <c r="AU132" s="131" t="s">
        <v>82</v>
      </c>
      <c r="AY132" s="16" t="s">
        <v>122</v>
      </c>
      <c r="BE132" s="132">
        <f>IF(N132="základní",J132,0)</f>
        <v>0</v>
      </c>
      <c r="BF132" s="132">
        <f>IF(N132="snížená",J132,0)</f>
        <v>0</v>
      </c>
      <c r="BG132" s="132">
        <f>IF(N132="zákl. přenesená",J132,0)</f>
        <v>0</v>
      </c>
      <c r="BH132" s="132">
        <f>IF(N132="sníž. přenesená",J132,0)</f>
        <v>0</v>
      </c>
      <c r="BI132" s="132">
        <f>IF(N132="nulová",J132,0)</f>
        <v>0</v>
      </c>
      <c r="BJ132" s="16" t="s">
        <v>82</v>
      </c>
      <c r="BK132" s="132">
        <f>ROUND(I132*H132,2)</f>
        <v>0</v>
      </c>
      <c r="BL132" s="16" t="s">
        <v>130</v>
      </c>
      <c r="BM132" s="131" t="s">
        <v>188</v>
      </c>
    </row>
    <row r="133" spans="2:65" s="1" customFormat="1" ht="11.25">
      <c r="B133" s="31"/>
      <c r="D133" s="133" t="s">
        <v>131</v>
      </c>
      <c r="F133" s="134" t="s">
        <v>189</v>
      </c>
      <c r="I133" s="135"/>
      <c r="L133" s="31"/>
      <c r="M133" s="136"/>
      <c r="T133" s="52"/>
      <c r="AT133" s="16" t="s">
        <v>131</v>
      </c>
      <c r="AU133" s="16" t="s">
        <v>82</v>
      </c>
    </row>
    <row r="134" spans="2:65" s="11" customFormat="1" ht="11.25">
      <c r="B134" s="137"/>
      <c r="D134" s="138" t="s">
        <v>133</v>
      </c>
      <c r="E134" s="139" t="s">
        <v>19</v>
      </c>
      <c r="F134" s="140" t="s">
        <v>312</v>
      </c>
      <c r="H134" s="141">
        <v>312</v>
      </c>
      <c r="I134" s="142"/>
      <c r="L134" s="137"/>
      <c r="M134" s="143"/>
      <c r="T134" s="144"/>
      <c r="AT134" s="139" t="s">
        <v>133</v>
      </c>
      <c r="AU134" s="139" t="s">
        <v>82</v>
      </c>
      <c r="AV134" s="11" t="s">
        <v>84</v>
      </c>
      <c r="AW134" s="11" t="s">
        <v>33</v>
      </c>
      <c r="AX134" s="11" t="s">
        <v>74</v>
      </c>
      <c r="AY134" s="139" t="s">
        <v>122</v>
      </c>
    </row>
    <row r="135" spans="2:65" s="12" customFormat="1" ht="11.25">
      <c r="B135" s="145"/>
      <c r="D135" s="138" t="s">
        <v>133</v>
      </c>
      <c r="E135" s="146" t="s">
        <v>19</v>
      </c>
      <c r="F135" s="147" t="s">
        <v>135</v>
      </c>
      <c r="H135" s="148">
        <v>312</v>
      </c>
      <c r="I135" s="149"/>
      <c r="L135" s="145"/>
      <c r="M135" s="150"/>
      <c r="T135" s="151"/>
      <c r="AT135" s="146" t="s">
        <v>133</v>
      </c>
      <c r="AU135" s="146" t="s">
        <v>82</v>
      </c>
      <c r="AV135" s="12" t="s">
        <v>130</v>
      </c>
      <c r="AW135" s="12" t="s">
        <v>33</v>
      </c>
      <c r="AX135" s="12" t="s">
        <v>82</v>
      </c>
      <c r="AY135" s="146" t="s">
        <v>122</v>
      </c>
    </row>
    <row r="136" spans="2:65" s="1" customFormat="1" ht="24.2" customHeight="1">
      <c r="B136" s="31"/>
      <c r="C136" s="120" t="s">
        <v>185</v>
      </c>
      <c r="D136" s="120" t="s">
        <v>125</v>
      </c>
      <c r="E136" s="121" t="s">
        <v>193</v>
      </c>
      <c r="F136" s="122" t="s">
        <v>194</v>
      </c>
      <c r="G136" s="123" t="s">
        <v>144</v>
      </c>
      <c r="H136" s="124">
        <v>4368</v>
      </c>
      <c r="I136" s="125"/>
      <c r="J136" s="126">
        <f>ROUND(I136*H136,2)</f>
        <v>0</v>
      </c>
      <c r="K136" s="122" t="s">
        <v>129</v>
      </c>
      <c r="L136" s="31"/>
      <c r="M136" s="127" t="s">
        <v>19</v>
      </c>
      <c r="N136" s="128" t="s">
        <v>45</v>
      </c>
      <c r="P136" s="129">
        <f>O136*H136</f>
        <v>0</v>
      </c>
      <c r="Q136" s="129">
        <v>0</v>
      </c>
      <c r="R136" s="129">
        <f>Q136*H136</f>
        <v>0</v>
      </c>
      <c r="S136" s="129">
        <v>0</v>
      </c>
      <c r="T136" s="130">
        <f>S136*H136</f>
        <v>0</v>
      </c>
      <c r="AR136" s="131" t="s">
        <v>130</v>
      </c>
      <c r="AT136" s="131" t="s">
        <v>125</v>
      </c>
      <c r="AU136" s="131" t="s">
        <v>82</v>
      </c>
      <c r="AY136" s="16" t="s">
        <v>122</v>
      </c>
      <c r="BE136" s="132">
        <f>IF(N136="základní",J136,0)</f>
        <v>0</v>
      </c>
      <c r="BF136" s="132">
        <f>IF(N136="snížená",J136,0)</f>
        <v>0</v>
      </c>
      <c r="BG136" s="132">
        <f>IF(N136="zákl. přenesená",J136,0)</f>
        <v>0</v>
      </c>
      <c r="BH136" s="132">
        <f>IF(N136="sníž. přenesená",J136,0)</f>
        <v>0</v>
      </c>
      <c r="BI136" s="132">
        <f>IF(N136="nulová",J136,0)</f>
        <v>0</v>
      </c>
      <c r="BJ136" s="16" t="s">
        <v>82</v>
      </c>
      <c r="BK136" s="132">
        <f>ROUND(I136*H136,2)</f>
        <v>0</v>
      </c>
      <c r="BL136" s="16" t="s">
        <v>130</v>
      </c>
      <c r="BM136" s="131" t="s">
        <v>195</v>
      </c>
    </row>
    <row r="137" spans="2:65" s="1" customFormat="1" ht="11.25">
      <c r="B137" s="31"/>
      <c r="D137" s="133" t="s">
        <v>131</v>
      </c>
      <c r="F137" s="134" t="s">
        <v>196</v>
      </c>
      <c r="I137" s="135"/>
      <c r="L137" s="31"/>
      <c r="M137" s="136"/>
      <c r="T137" s="52"/>
      <c r="AT137" s="16" t="s">
        <v>131</v>
      </c>
      <c r="AU137" s="16" t="s">
        <v>82</v>
      </c>
    </row>
    <row r="138" spans="2:65" s="11" customFormat="1" ht="11.25">
      <c r="B138" s="137"/>
      <c r="D138" s="138" t="s">
        <v>133</v>
      </c>
      <c r="E138" s="139" t="s">
        <v>19</v>
      </c>
      <c r="F138" s="140" t="s">
        <v>313</v>
      </c>
      <c r="H138" s="141">
        <v>4368</v>
      </c>
      <c r="I138" s="142"/>
      <c r="L138" s="137"/>
      <c r="M138" s="143"/>
      <c r="T138" s="144"/>
      <c r="AT138" s="139" t="s">
        <v>133</v>
      </c>
      <c r="AU138" s="139" t="s">
        <v>82</v>
      </c>
      <c r="AV138" s="11" t="s">
        <v>84</v>
      </c>
      <c r="AW138" s="11" t="s">
        <v>33</v>
      </c>
      <c r="AX138" s="11" t="s">
        <v>74</v>
      </c>
      <c r="AY138" s="139" t="s">
        <v>122</v>
      </c>
    </row>
    <row r="139" spans="2:65" s="12" customFormat="1" ht="11.25">
      <c r="B139" s="145"/>
      <c r="D139" s="138" t="s">
        <v>133</v>
      </c>
      <c r="E139" s="146" t="s">
        <v>19</v>
      </c>
      <c r="F139" s="147" t="s">
        <v>135</v>
      </c>
      <c r="H139" s="148">
        <v>4368</v>
      </c>
      <c r="I139" s="149"/>
      <c r="L139" s="145"/>
      <c r="M139" s="150"/>
      <c r="T139" s="151"/>
      <c r="AT139" s="146" t="s">
        <v>133</v>
      </c>
      <c r="AU139" s="146" t="s">
        <v>82</v>
      </c>
      <c r="AV139" s="12" t="s">
        <v>130</v>
      </c>
      <c r="AW139" s="12" t="s">
        <v>33</v>
      </c>
      <c r="AX139" s="12" t="s">
        <v>82</v>
      </c>
      <c r="AY139" s="146" t="s">
        <v>122</v>
      </c>
    </row>
    <row r="140" spans="2:65" s="1" customFormat="1" ht="24.2" customHeight="1">
      <c r="B140" s="31"/>
      <c r="C140" s="120" t="s">
        <v>160</v>
      </c>
      <c r="D140" s="120" t="s">
        <v>125</v>
      </c>
      <c r="E140" s="121" t="s">
        <v>199</v>
      </c>
      <c r="F140" s="122" t="s">
        <v>200</v>
      </c>
      <c r="G140" s="123" t="s">
        <v>144</v>
      </c>
      <c r="H140" s="124">
        <v>312</v>
      </c>
      <c r="I140" s="125"/>
      <c r="J140" s="126">
        <f>ROUND(I140*H140,2)</f>
        <v>0</v>
      </c>
      <c r="K140" s="122" t="s">
        <v>129</v>
      </c>
      <c r="L140" s="31"/>
      <c r="M140" s="127" t="s">
        <v>19</v>
      </c>
      <c r="N140" s="128" t="s">
        <v>45</v>
      </c>
      <c r="P140" s="129">
        <f>O140*H140</f>
        <v>0</v>
      </c>
      <c r="Q140" s="129">
        <v>0</v>
      </c>
      <c r="R140" s="129">
        <f>Q140*H140</f>
        <v>0</v>
      </c>
      <c r="S140" s="129">
        <v>0</v>
      </c>
      <c r="T140" s="130">
        <f>S140*H140</f>
        <v>0</v>
      </c>
      <c r="AR140" s="131" t="s">
        <v>130</v>
      </c>
      <c r="AT140" s="131" t="s">
        <v>125</v>
      </c>
      <c r="AU140" s="131" t="s">
        <v>82</v>
      </c>
      <c r="AY140" s="16" t="s">
        <v>122</v>
      </c>
      <c r="BE140" s="132">
        <f>IF(N140="základní",J140,0)</f>
        <v>0</v>
      </c>
      <c r="BF140" s="132">
        <f>IF(N140="snížená",J140,0)</f>
        <v>0</v>
      </c>
      <c r="BG140" s="132">
        <f>IF(N140="zákl. přenesená",J140,0)</f>
        <v>0</v>
      </c>
      <c r="BH140" s="132">
        <f>IF(N140="sníž. přenesená",J140,0)</f>
        <v>0</v>
      </c>
      <c r="BI140" s="132">
        <f>IF(N140="nulová",J140,0)</f>
        <v>0</v>
      </c>
      <c r="BJ140" s="16" t="s">
        <v>82</v>
      </c>
      <c r="BK140" s="132">
        <f>ROUND(I140*H140,2)</f>
        <v>0</v>
      </c>
      <c r="BL140" s="16" t="s">
        <v>130</v>
      </c>
      <c r="BM140" s="131" t="s">
        <v>201</v>
      </c>
    </row>
    <row r="141" spans="2:65" s="1" customFormat="1" ht="11.25">
      <c r="B141" s="31"/>
      <c r="D141" s="133" t="s">
        <v>131</v>
      </c>
      <c r="F141" s="134" t="s">
        <v>202</v>
      </c>
      <c r="I141" s="135"/>
      <c r="L141" s="31"/>
      <c r="M141" s="136"/>
      <c r="T141" s="52"/>
      <c r="AT141" s="16" t="s">
        <v>131</v>
      </c>
      <c r="AU141" s="16" t="s">
        <v>82</v>
      </c>
    </row>
    <row r="142" spans="2:65" s="1" customFormat="1" ht="16.5" customHeight="1">
      <c r="B142" s="31"/>
      <c r="C142" s="120" t="s">
        <v>198</v>
      </c>
      <c r="D142" s="120" t="s">
        <v>125</v>
      </c>
      <c r="E142" s="121" t="s">
        <v>203</v>
      </c>
      <c r="F142" s="122" t="s">
        <v>204</v>
      </c>
      <c r="G142" s="123" t="s">
        <v>144</v>
      </c>
      <c r="H142" s="124">
        <v>312</v>
      </c>
      <c r="I142" s="125"/>
      <c r="J142" s="126">
        <f>ROUND(I142*H142,2)</f>
        <v>0</v>
      </c>
      <c r="K142" s="122" t="s">
        <v>129</v>
      </c>
      <c r="L142" s="31"/>
      <c r="M142" s="127" t="s">
        <v>19</v>
      </c>
      <c r="N142" s="128" t="s">
        <v>45</v>
      </c>
      <c r="P142" s="129">
        <f>O142*H142</f>
        <v>0</v>
      </c>
      <c r="Q142" s="129">
        <v>0</v>
      </c>
      <c r="R142" s="129">
        <f>Q142*H142</f>
        <v>0</v>
      </c>
      <c r="S142" s="129">
        <v>0</v>
      </c>
      <c r="T142" s="130">
        <f>S142*H142</f>
        <v>0</v>
      </c>
      <c r="AR142" s="131" t="s">
        <v>130</v>
      </c>
      <c r="AT142" s="131" t="s">
        <v>125</v>
      </c>
      <c r="AU142" s="131" t="s">
        <v>82</v>
      </c>
      <c r="AY142" s="16" t="s">
        <v>122</v>
      </c>
      <c r="BE142" s="132">
        <f>IF(N142="základní",J142,0)</f>
        <v>0</v>
      </c>
      <c r="BF142" s="132">
        <f>IF(N142="snížená",J142,0)</f>
        <v>0</v>
      </c>
      <c r="BG142" s="132">
        <f>IF(N142="zákl. přenesená",J142,0)</f>
        <v>0</v>
      </c>
      <c r="BH142" s="132">
        <f>IF(N142="sníž. přenesená",J142,0)</f>
        <v>0</v>
      </c>
      <c r="BI142" s="132">
        <f>IF(N142="nulová",J142,0)</f>
        <v>0</v>
      </c>
      <c r="BJ142" s="16" t="s">
        <v>82</v>
      </c>
      <c r="BK142" s="132">
        <f>ROUND(I142*H142,2)</f>
        <v>0</v>
      </c>
      <c r="BL142" s="16" t="s">
        <v>130</v>
      </c>
      <c r="BM142" s="131" t="s">
        <v>205</v>
      </c>
    </row>
    <row r="143" spans="2:65" s="1" customFormat="1" ht="11.25">
      <c r="B143" s="31"/>
      <c r="D143" s="133" t="s">
        <v>131</v>
      </c>
      <c r="F143" s="134" t="s">
        <v>206</v>
      </c>
      <c r="I143" s="135"/>
      <c r="L143" s="31"/>
      <c r="M143" s="136"/>
      <c r="T143" s="52"/>
      <c r="AT143" s="16" t="s">
        <v>131</v>
      </c>
      <c r="AU143" s="16" t="s">
        <v>82</v>
      </c>
    </row>
    <row r="144" spans="2:65" s="1" customFormat="1" ht="16.5" customHeight="1">
      <c r="B144" s="31"/>
      <c r="C144" s="120" t="s">
        <v>165</v>
      </c>
      <c r="D144" s="120" t="s">
        <v>125</v>
      </c>
      <c r="E144" s="121" t="s">
        <v>207</v>
      </c>
      <c r="F144" s="122" t="s">
        <v>208</v>
      </c>
      <c r="G144" s="123" t="s">
        <v>144</v>
      </c>
      <c r="H144" s="124">
        <v>4368</v>
      </c>
      <c r="I144" s="125"/>
      <c r="J144" s="126">
        <f>ROUND(I144*H144,2)</f>
        <v>0</v>
      </c>
      <c r="K144" s="122" t="s">
        <v>129</v>
      </c>
      <c r="L144" s="31"/>
      <c r="M144" s="127" t="s">
        <v>19</v>
      </c>
      <c r="N144" s="128" t="s">
        <v>45</v>
      </c>
      <c r="P144" s="129">
        <f>O144*H144</f>
        <v>0</v>
      </c>
      <c r="Q144" s="129">
        <v>0</v>
      </c>
      <c r="R144" s="129">
        <f>Q144*H144</f>
        <v>0</v>
      </c>
      <c r="S144" s="129">
        <v>0</v>
      </c>
      <c r="T144" s="130">
        <f>S144*H144</f>
        <v>0</v>
      </c>
      <c r="AR144" s="131" t="s">
        <v>130</v>
      </c>
      <c r="AT144" s="131" t="s">
        <v>125</v>
      </c>
      <c r="AU144" s="131" t="s">
        <v>82</v>
      </c>
      <c r="AY144" s="16" t="s">
        <v>122</v>
      </c>
      <c r="BE144" s="132">
        <f>IF(N144="základní",J144,0)</f>
        <v>0</v>
      </c>
      <c r="BF144" s="132">
        <f>IF(N144="snížená",J144,0)</f>
        <v>0</v>
      </c>
      <c r="BG144" s="132">
        <f>IF(N144="zákl. přenesená",J144,0)</f>
        <v>0</v>
      </c>
      <c r="BH144" s="132">
        <f>IF(N144="sníž. přenesená",J144,0)</f>
        <v>0</v>
      </c>
      <c r="BI144" s="132">
        <f>IF(N144="nulová",J144,0)</f>
        <v>0</v>
      </c>
      <c r="BJ144" s="16" t="s">
        <v>82</v>
      </c>
      <c r="BK144" s="132">
        <f>ROUND(I144*H144,2)</f>
        <v>0</v>
      </c>
      <c r="BL144" s="16" t="s">
        <v>130</v>
      </c>
      <c r="BM144" s="131" t="s">
        <v>209</v>
      </c>
    </row>
    <row r="145" spans="2:65" s="1" customFormat="1" ht="11.25">
      <c r="B145" s="31"/>
      <c r="D145" s="133" t="s">
        <v>131</v>
      </c>
      <c r="F145" s="134" t="s">
        <v>210</v>
      </c>
      <c r="I145" s="135"/>
      <c r="L145" s="31"/>
      <c r="M145" s="136"/>
      <c r="T145" s="52"/>
      <c r="AT145" s="16" t="s">
        <v>131</v>
      </c>
      <c r="AU145" s="16" t="s">
        <v>82</v>
      </c>
    </row>
    <row r="146" spans="2:65" s="11" customFormat="1" ht="11.25">
      <c r="B146" s="137"/>
      <c r="D146" s="138" t="s">
        <v>133</v>
      </c>
      <c r="E146" s="139" t="s">
        <v>19</v>
      </c>
      <c r="F146" s="140" t="s">
        <v>313</v>
      </c>
      <c r="H146" s="141">
        <v>4368</v>
      </c>
      <c r="I146" s="142"/>
      <c r="L146" s="137"/>
      <c r="M146" s="143"/>
      <c r="T146" s="144"/>
      <c r="AT146" s="139" t="s">
        <v>133</v>
      </c>
      <c r="AU146" s="139" t="s">
        <v>82</v>
      </c>
      <c r="AV146" s="11" t="s">
        <v>84</v>
      </c>
      <c r="AW146" s="11" t="s">
        <v>33</v>
      </c>
      <c r="AX146" s="11" t="s">
        <v>74</v>
      </c>
      <c r="AY146" s="139" t="s">
        <v>122</v>
      </c>
    </row>
    <row r="147" spans="2:65" s="12" customFormat="1" ht="11.25">
      <c r="B147" s="145"/>
      <c r="D147" s="138" t="s">
        <v>133</v>
      </c>
      <c r="E147" s="146" t="s">
        <v>19</v>
      </c>
      <c r="F147" s="147" t="s">
        <v>135</v>
      </c>
      <c r="H147" s="148">
        <v>4368</v>
      </c>
      <c r="I147" s="149"/>
      <c r="L147" s="145"/>
      <c r="M147" s="150"/>
      <c r="T147" s="151"/>
      <c r="AT147" s="146" t="s">
        <v>133</v>
      </c>
      <c r="AU147" s="146" t="s">
        <v>82</v>
      </c>
      <c r="AV147" s="12" t="s">
        <v>130</v>
      </c>
      <c r="AW147" s="12" t="s">
        <v>33</v>
      </c>
      <c r="AX147" s="12" t="s">
        <v>82</v>
      </c>
      <c r="AY147" s="146" t="s">
        <v>122</v>
      </c>
    </row>
    <row r="148" spans="2:65" s="1" customFormat="1" ht="16.5" customHeight="1">
      <c r="B148" s="31"/>
      <c r="C148" s="120" t="s">
        <v>8</v>
      </c>
      <c r="D148" s="120" t="s">
        <v>125</v>
      </c>
      <c r="E148" s="121" t="s">
        <v>212</v>
      </c>
      <c r="F148" s="122" t="s">
        <v>213</v>
      </c>
      <c r="G148" s="123" t="s">
        <v>144</v>
      </c>
      <c r="H148" s="124">
        <v>312</v>
      </c>
      <c r="I148" s="125"/>
      <c r="J148" s="126">
        <f>ROUND(I148*H148,2)</f>
        <v>0</v>
      </c>
      <c r="K148" s="122" t="s">
        <v>129</v>
      </c>
      <c r="L148" s="31"/>
      <c r="M148" s="127" t="s">
        <v>19</v>
      </c>
      <c r="N148" s="128" t="s">
        <v>45</v>
      </c>
      <c r="P148" s="129">
        <f>O148*H148</f>
        <v>0</v>
      </c>
      <c r="Q148" s="129">
        <v>0</v>
      </c>
      <c r="R148" s="129">
        <f>Q148*H148</f>
        <v>0</v>
      </c>
      <c r="S148" s="129">
        <v>0</v>
      </c>
      <c r="T148" s="130">
        <f>S148*H148</f>
        <v>0</v>
      </c>
      <c r="AR148" s="131" t="s">
        <v>130</v>
      </c>
      <c r="AT148" s="131" t="s">
        <v>125</v>
      </c>
      <c r="AU148" s="131" t="s">
        <v>82</v>
      </c>
      <c r="AY148" s="16" t="s">
        <v>122</v>
      </c>
      <c r="BE148" s="132">
        <f>IF(N148="základní",J148,0)</f>
        <v>0</v>
      </c>
      <c r="BF148" s="132">
        <f>IF(N148="snížená",J148,0)</f>
        <v>0</v>
      </c>
      <c r="BG148" s="132">
        <f>IF(N148="zákl. přenesená",J148,0)</f>
        <v>0</v>
      </c>
      <c r="BH148" s="132">
        <f>IF(N148="sníž. přenesená",J148,0)</f>
        <v>0</v>
      </c>
      <c r="BI148" s="132">
        <f>IF(N148="nulová",J148,0)</f>
        <v>0</v>
      </c>
      <c r="BJ148" s="16" t="s">
        <v>82</v>
      </c>
      <c r="BK148" s="132">
        <f>ROUND(I148*H148,2)</f>
        <v>0</v>
      </c>
      <c r="BL148" s="16" t="s">
        <v>130</v>
      </c>
      <c r="BM148" s="131" t="s">
        <v>214</v>
      </c>
    </row>
    <row r="149" spans="2:65" s="1" customFormat="1" ht="11.25">
      <c r="B149" s="31"/>
      <c r="D149" s="133" t="s">
        <v>131</v>
      </c>
      <c r="F149" s="134" t="s">
        <v>215</v>
      </c>
      <c r="I149" s="135"/>
      <c r="L149" s="31"/>
      <c r="M149" s="136"/>
      <c r="T149" s="52"/>
      <c r="AT149" s="16" t="s">
        <v>131</v>
      </c>
      <c r="AU149" s="16" t="s">
        <v>82</v>
      </c>
    </row>
    <row r="150" spans="2:65" s="1" customFormat="1" ht="24.2" customHeight="1">
      <c r="B150" s="31"/>
      <c r="C150" s="120" t="s">
        <v>169</v>
      </c>
      <c r="D150" s="120" t="s">
        <v>125</v>
      </c>
      <c r="E150" s="121" t="s">
        <v>314</v>
      </c>
      <c r="F150" s="122" t="s">
        <v>315</v>
      </c>
      <c r="G150" s="123" t="s">
        <v>316</v>
      </c>
      <c r="H150" s="124">
        <v>1</v>
      </c>
      <c r="I150" s="125"/>
      <c r="J150" s="126">
        <f>ROUND(I150*H150,2)</f>
        <v>0</v>
      </c>
      <c r="K150" s="122" t="s">
        <v>129</v>
      </c>
      <c r="L150" s="31"/>
      <c r="M150" s="127" t="s">
        <v>19</v>
      </c>
      <c r="N150" s="128" t="s">
        <v>45</v>
      </c>
      <c r="P150" s="129">
        <f>O150*H150</f>
        <v>0</v>
      </c>
      <c r="Q150" s="129">
        <v>1.2999999999999999E-4</v>
      </c>
      <c r="R150" s="129">
        <f>Q150*H150</f>
        <v>1.2999999999999999E-4</v>
      </c>
      <c r="S150" s="129">
        <v>0</v>
      </c>
      <c r="T150" s="130">
        <f>S150*H150</f>
        <v>0</v>
      </c>
      <c r="AR150" s="131" t="s">
        <v>130</v>
      </c>
      <c r="AT150" s="131" t="s">
        <v>125</v>
      </c>
      <c r="AU150" s="131" t="s">
        <v>82</v>
      </c>
      <c r="AY150" s="16" t="s">
        <v>122</v>
      </c>
      <c r="BE150" s="132">
        <f>IF(N150="základní",J150,0)</f>
        <v>0</v>
      </c>
      <c r="BF150" s="132">
        <f>IF(N150="snížená",J150,0)</f>
        <v>0</v>
      </c>
      <c r="BG150" s="132">
        <f>IF(N150="zákl. přenesená",J150,0)</f>
        <v>0</v>
      </c>
      <c r="BH150" s="132">
        <f>IF(N150="sníž. přenesená",J150,0)</f>
        <v>0</v>
      </c>
      <c r="BI150" s="132">
        <f>IF(N150="nulová",J150,0)</f>
        <v>0</v>
      </c>
      <c r="BJ150" s="16" t="s">
        <v>82</v>
      </c>
      <c r="BK150" s="132">
        <f>ROUND(I150*H150,2)</f>
        <v>0</v>
      </c>
      <c r="BL150" s="16" t="s">
        <v>130</v>
      </c>
      <c r="BM150" s="131" t="s">
        <v>222</v>
      </c>
    </row>
    <row r="151" spans="2:65" s="1" customFormat="1" ht="11.25">
      <c r="B151" s="31"/>
      <c r="D151" s="133" t="s">
        <v>131</v>
      </c>
      <c r="F151" s="134" t="s">
        <v>317</v>
      </c>
      <c r="I151" s="135"/>
      <c r="L151" s="31"/>
      <c r="M151" s="136"/>
      <c r="T151" s="52"/>
      <c r="AT151" s="16" t="s">
        <v>131</v>
      </c>
      <c r="AU151" s="16" t="s">
        <v>82</v>
      </c>
    </row>
    <row r="152" spans="2:65" s="1" customFormat="1" ht="21.75" customHeight="1">
      <c r="B152" s="31"/>
      <c r="C152" s="120" t="s">
        <v>218</v>
      </c>
      <c r="D152" s="120" t="s">
        <v>125</v>
      </c>
      <c r="E152" s="121" t="s">
        <v>318</v>
      </c>
      <c r="F152" s="122" t="s">
        <v>319</v>
      </c>
      <c r="G152" s="123" t="s">
        <v>144</v>
      </c>
      <c r="H152" s="124">
        <v>50.61</v>
      </c>
      <c r="I152" s="125"/>
      <c r="J152" s="126">
        <f>ROUND(I152*H152,2)</f>
        <v>0</v>
      </c>
      <c r="K152" s="122" t="s">
        <v>129</v>
      </c>
      <c r="L152" s="31"/>
      <c r="M152" s="127" t="s">
        <v>19</v>
      </c>
      <c r="N152" s="128" t="s">
        <v>45</v>
      </c>
      <c r="P152" s="129">
        <f>O152*H152</f>
        <v>0</v>
      </c>
      <c r="Q152" s="129">
        <v>0</v>
      </c>
      <c r="R152" s="129">
        <f>Q152*H152</f>
        <v>0</v>
      </c>
      <c r="S152" s="129">
        <v>5.0999999999999997E-2</v>
      </c>
      <c r="T152" s="130">
        <f>S152*H152</f>
        <v>2.5811099999999998</v>
      </c>
      <c r="AR152" s="131" t="s">
        <v>130</v>
      </c>
      <c r="AT152" s="131" t="s">
        <v>125</v>
      </c>
      <c r="AU152" s="131" t="s">
        <v>82</v>
      </c>
      <c r="AY152" s="16" t="s">
        <v>122</v>
      </c>
      <c r="BE152" s="132">
        <f>IF(N152="základní",J152,0)</f>
        <v>0</v>
      </c>
      <c r="BF152" s="132">
        <f>IF(N152="snížená",J152,0)</f>
        <v>0</v>
      </c>
      <c r="BG152" s="132">
        <f>IF(N152="zákl. přenesená",J152,0)</f>
        <v>0</v>
      </c>
      <c r="BH152" s="132">
        <f>IF(N152="sníž. přenesená",J152,0)</f>
        <v>0</v>
      </c>
      <c r="BI152" s="132">
        <f>IF(N152="nulová",J152,0)</f>
        <v>0</v>
      </c>
      <c r="BJ152" s="16" t="s">
        <v>82</v>
      </c>
      <c r="BK152" s="132">
        <f>ROUND(I152*H152,2)</f>
        <v>0</v>
      </c>
      <c r="BL152" s="16" t="s">
        <v>130</v>
      </c>
      <c r="BM152" s="131" t="s">
        <v>230</v>
      </c>
    </row>
    <row r="153" spans="2:65" s="1" customFormat="1" ht="11.25">
      <c r="B153" s="31"/>
      <c r="D153" s="133" t="s">
        <v>131</v>
      </c>
      <c r="F153" s="134" t="s">
        <v>320</v>
      </c>
      <c r="I153" s="135"/>
      <c r="L153" s="31"/>
      <c r="M153" s="136"/>
      <c r="T153" s="52"/>
      <c r="AT153" s="16" t="s">
        <v>131</v>
      </c>
      <c r="AU153" s="16" t="s">
        <v>82</v>
      </c>
    </row>
    <row r="154" spans="2:65" s="11" customFormat="1" ht="11.25">
      <c r="B154" s="137"/>
      <c r="D154" s="138" t="s">
        <v>133</v>
      </c>
      <c r="E154" s="139" t="s">
        <v>19</v>
      </c>
      <c r="F154" s="140" t="s">
        <v>321</v>
      </c>
      <c r="H154" s="141">
        <v>35.28</v>
      </c>
      <c r="I154" s="142"/>
      <c r="L154" s="137"/>
      <c r="M154" s="143"/>
      <c r="T154" s="144"/>
      <c r="AT154" s="139" t="s">
        <v>133</v>
      </c>
      <c r="AU154" s="139" t="s">
        <v>82</v>
      </c>
      <c r="AV154" s="11" t="s">
        <v>84</v>
      </c>
      <c r="AW154" s="11" t="s">
        <v>33</v>
      </c>
      <c r="AX154" s="11" t="s">
        <v>74</v>
      </c>
      <c r="AY154" s="139" t="s">
        <v>122</v>
      </c>
    </row>
    <row r="155" spans="2:65" s="11" customFormat="1" ht="11.25">
      <c r="B155" s="137"/>
      <c r="D155" s="138" t="s">
        <v>133</v>
      </c>
      <c r="E155" s="139" t="s">
        <v>19</v>
      </c>
      <c r="F155" s="140" t="s">
        <v>322</v>
      </c>
      <c r="H155" s="141">
        <v>13.23</v>
      </c>
      <c r="I155" s="142"/>
      <c r="L155" s="137"/>
      <c r="M155" s="143"/>
      <c r="T155" s="144"/>
      <c r="AT155" s="139" t="s">
        <v>133</v>
      </c>
      <c r="AU155" s="139" t="s">
        <v>82</v>
      </c>
      <c r="AV155" s="11" t="s">
        <v>84</v>
      </c>
      <c r="AW155" s="11" t="s">
        <v>33</v>
      </c>
      <c r="AX155" s="11" t="s">
        <v>74</v>
      </c>
      <c r="AY155" s="139" t="s">
        <v>122</v>
      </c>
    </row>
    <row r="156" spans="2:65" s="11" customFormat="1" ht="11.25">
      <c r="B156" s="137"/>
      <c r="D156" s="138" t="s">
        <v>133</v>
      </c>
      <c r="E156" s="139" t="s">
        <v>19</v>
      </c>
      <c r="F156" s="140" t="s">
        <v>323</v>
      </c>
      <c r="H156" s="141">
        <v>2.1</v>
      </c>
      <c r="I156" s="142"/>
      <c r="L156" s="137"/>
      <c r="M156" s="143"/>
      <c r="T156" s="144"/>
      <c r="AT156" s="139" t="s">
        <v>133</v>
      </c>
      <c r="AU156" s="139" t="s">
        <v>82</v>
      </c>
      <c r="AV156" s="11" t="s">
        <v>84</v>
      </c>
      <c r="AW156" s="11" t="s">
        <v>33</v>
      </c>
      <c r="AX156" s="11" t="s">
        <v>74</v>
      </c>
      <c r="AY156" s="139" t="s">
        <v>122</v>
      </c>
    </row>
    <row r="157" spans="2:65" s="12" customFormat="1" ht="11.25">
      <c r="B157" s="145"/>
      <c r="D157" s="138" t="s">
        <v>133</v>
      </c>
      <c r="E157" s="146" t="s">
        <v>19</v>
      </c>
      <c r="F157" s="147" t="s">
        <v>135</v>
      </c>
      <c r="H157" s="148">
        <v>50.610000000000007</v>
      </c>
      <c r="I157" s="149"/>
      <c r="L157" s="145"/>
      <c r="M157" s="150"/>
      <c r="T157" s="151"/>
      <c r="AT157" s="146" t="s">
        <v>133</v>
      </c>
      <c r="AU157" s="146" t="s">
        <v>82</v>
      </c>
      <c r="AV157" s="12" t="s">
        <v>130</v>
      </c>
      <c r="AW157" s="12" t="s">
        <v>33</v>
      </c>
      <c r="AX157" s="12" t="s">
        <v>82</v>
      </c>
      <c r="AY157" s="146" t="s">
        <v>122</v>
      </c>
    </row>
    <row r="158" spans="2:65" s="1" customFormat="1" ht="21.75" customHeight="1">
      <c r="B158" s="31"/>
      <c r="C158" s="120" t="s">
        <v>175</v>
      </c>
      <c r="D158" s="120" t="s">
        <v>125</v>
      </c>
      <c r="E158" s="121" t="s">
        <v>324</v>
      </c>
      <c r="F158" s="122" t="s">
        <v>325</v>
      </c>
      <c r="G158" s="123" t="s">
        <v>144</v>
      </c>
      <c r="H158" s="124">
        <v>108.36</v>
      </c>
      <c r="I158" s="125"/>
      <c r="J158" s="126">
        <f>ROUND(I158*H158,2)</f>
        <v>0</v>
      </c>
      <c r="K158" s="122" t="s">
        <v>129</v>
      </c>
      <c r="L158" s="31"/>
      <c r="M158" s="127" t="s">
        <v>19</v>
      </c>
      <c r="N158" s="128" t="s">
        <v>45</v>
      </c>
      <c r="P158" s="129">
        <f>O158*H158</f>
        <v>0</v>
      </c>
      <c r="Q158" s="129">
        <v>0</v>
      </c>
      <c r="R158" s="129">
        <f>Q158*H158</f>
        <v>0</v>
      </c>
      <c r="S158" s="129">
        <v>4.2999999999999997E-2</v>
      </c>
      <c r="T158" s="130">
        <f>S158*H158</f>
        <v>4.6594799999999994</v>
      </c>
      <c r="AR158" s="131" t="s">
        <v>130</v>
      </c>
      <c r="AT158" s="131" t="s">
        <v>125</v>
      </c>
      <c r="AU158" s="131" t="s">
        <v>82</v>
      </c>
      <c r="AY158" s="16" t="s">
        <v>122</v>
      </c>
      <c r="BE158" s="132">
        <f>IF(N158="základní",J158,0)</f>
        <v>0</v>
      </c>
      <c r="BF158" s="132">
        <f>IF(N158="snížená",J158,0)</f>
        <v>0</v>
      </c>
      <c r="BG158" s="132">
        <f>IF(N158="zákl. přenesená",J158,0)</f>
        <v>0</v>
      </c>
      <c r="BH158" s="132">
        <f>IF(N158="sníž. přenesená",J158,0)</f>
        <v>0</v>
      </c>
      <c r="BI158" s="132">
        <f>IF(N158="nulová",J158,0)</f>
        <v>0</v>
      </c>
      <c r="BJ158" s="16" t="s">
        <v>82</v>
      </c>
      <c r="BK158" s="132">
        <f>ROUND(I158*H158,2)</f>
        <v>0</v>
      </c>
      <c r="BL158" s="16" t="s">
        <v>130</v>
      </c>
      <c r="BM158" s="131" t="s">
        <v>237</v>
      </c>
    </row>
    <row r="159" spans="2:65" s="1" customFormat="1" ht="11.25">
      <c r="B159" s="31"/>
      <c r="D159" s="133" t="s">
        <v>131</v>
      </c>
      <c r="F159" s="134" t="s">
        <v>326</v>
      </c>
      <c r="I159" s="135"/>
      <c r="L159" s="31"/>
      <c r="M159" s="136"/>
      <c r="T159" s="52"/>
      <c r="AT159" s="16" t="s">
        <v>131</v>
      </c>
      <c r="AU159" s="16" t="s">
        <v>82</v>
      </c>
    </row>
    <row r="160" spans="2:65" s="11" customFormat="1" ht="11.25">
      <c r="B160" s="137"/>
      <c r="D160" s="138" t="s">
        <v>133</v>
      </c>
      <c r="E160" s="139" t="s">
        <v>19</v>
      </c>
      <c r="F160" s="140" t="s">
        <v>327</v>
      </c>
      <c r="H160" s="141">
        <v>108.36</v>
      </c>
      <c r="I160" s="142"/>
      <c r="L160" s="137"/>
      <c r="M160" s="143"/>
      <c r="T160" s="144"/>
      <c r="AT160" s="139" t="s">
        <v>133</v>
      </c>
      <c r="AU160" s="139" t="s">
        <v>82</v>
      </c>
      <c r="AV160" s="11" t="s">
        <v>84</v>
      </c>
      <c r="AW160" s="11" t="s">
        <v>33</v>
      </c>
      <c r="AX160" s="11" t="s">
        <v>74</v>
      </c>
      <c r="AY160" s="139" t="s">
        <v>122</v>
      </c>
    </row>
    <row r="161" spans="2:65" s="12" customFormat="1" ht="11.25">
      <c r="B161" s="145"/>
      <c r="D161" s="138" t="s">
        <v>133</v>
      </c>
      <c r="E161" s="146" t="s">
        <v>19</v>
      </c>
      <c r="F161" s="147" t="s">
        <v>135</v>
      </c>
      <c r="H161" s="148">
        <v>108.36</v>
      </c>
      <c r="I161" s="149"/>
      <c r="L161" s="145"/>
      <c r="M161" s="150"/>
      <c r="T161" s="151"/>
      <c r="AT161" s="146" t="s">
        <v>133</v>
      </c>
      <c r="AU161" s="146" t="s">
        <v>82</v>
      </c>
      <c r="AV161" s="12" t="s">
        <v>130</v>
      </c>
      <c r="AW161" s="12" t="s">
        <v>33</v>
      </c>
      <c r="AX161" s="12" t="s">
        <v>82</v>
      </c>
      <c r="AY161" s="146" t="s">
        <v>122</v>
      </c>
    </row>
    <row r="162" spans="2:65" s="10" customFormat="1" ht="25.9" customHeight="1">
      <c r="B162" s="110"/>
      <c r="D162" s="111" t="s">
        <v>73</v>
      </c>
      <c r="E162" s="112" t="s">
        <v>328</v>
      </c>
      <c r="F162" s="112" t="s">
        <v>329</v>
      </c>
      <c r="I162" s="113"/>
      <c r="J162" s="114">
        <f>BK162</f>
        <v>0</v>
      </c>
      <c r="L162" s="110"/>
      <c r="M162" s="115"/>
      <c r="P162" s="116">
        <f>SUM(P163:P172)</f>
        <v>0</v>
      </c>
      <c r="R162" s="116">
        <f>SUM(R163:R172)</f>
        <v>0</v>
      </c>
      <c r="T162" s="117">
        <f>SUM(T163:T172)</f>
        <v>0</v>
      </c>
      <c r="AR162" s="111" t="s">
        <v>82</v>
      </c>
      <c r="AT162" s="118" t="s">
        <v>73</v>
      </c>
      <c r="AU162" s="118" t="s">
        <v>74</v>
      </c>
      <c r="AY162" s="111" t="s">
        <v>122</v>
      </c>
      <c r="BK162" s="119">
        <f>SUM(BK163:BK172)</f>
        <v>0</v>
      </c>
    </row>
    <row r="163" spans="2:65" s="1" customFormat="1" ht="24.2" customHeight="1">
      <c r="B163" s="31"/>
      <c r="C163" s="120" t="s">
        <v>234</v>
      </c>
      <c r="D163" s="120" t="s">
        <v>125</v>
      </c>
      <c r="E163" s="121" t="s">
        <v>330</v>
      </c>
      <c r="F163" s="122" t="s">
        <v>331</v>
      </c>
      <c r="G163" s="123" t="s">
        <v>221</v>
      </c>
      <c r="H163" s="124">
        <v>7.31</v>
      </c>
      <c r="I163" s="125"/>
      <c r="J163" s="126">
        <f>ROUND(I163*H163,2)</f>
        <v>0</v>
      </c>
      <c r="K163" s="122" t="s">
        <v>129</v>
      </c>
      <c r="L163" s="31"/>
      <c r="M163" s="127" t="s">
        <v>19</v>
      </c>
      <c r="N163" s="128" t="s">
        <v>45</v>
      </c>
      <c r="P163" s="129">
        <f>O163*H163</f>
        <v>0</v>
      </c>
      <c r="Q163" s="129">
        <v>0</v>
      </c>
      <c r="R163" s="129">
        <f>Q163*H163</f>
        <v>0</v>
      </c>
      <c r="S163" s="129">
        <v>0</v>
      </c>
      <c r="T163" s="130">
        <f>S163*H163</f>
        <v>0</v>
      </c>
      <c r="AR163" s="131" t="s">
        <v>130</v>
      </c>
      <c r="AT163" s="131" t="s">
        <v>125</v>
      </c>
      <c r="AU163" s="131" t="s">
        <v>82</v>
      </c>
      <c r="AY163" s="16" t="s">
        <v>122</v>
      </c>
      <c r="BE163" s="132">
        <f>IF(N163="základní",J163,0)</f>
        <v>0</v>
      </c>
      <c r="BF163" s="132">
        <f>IF(N163="snížená",J163,0)</f>
        <v>0</v>
      </c>
      <c r="BG163" s="132">
        <f>IF(N163="zákl. přenesená",J163,0)</f>
        <v>0</v>
      </c>
      <c r="BH163" s="132">
        <f>IF(N163="sníž. přenesená",J163,0)</f>
        <v>0</v>
      </c>
      <c r="BI163" s="132">
        <f>IF(N163="nulová",J163,0)</f>
        <v>0</v>
      </c>
      <c r="BJ163" s="16" t="s">
        <v>82</v>
      </c>
      <c r="BK163" s="132">
        <f>ROUND(I163*H163,2)</f>
        <v>0</v>
      </c>
      <c r="BL163" s="16" t="s">
        <v>130</v>
      </c>
      <c r="BM163" s="131" t="s">
        <v>332</v>
      </c>
    </row>
    <row r="164" spans="2:65" s="1" customFormat="1" ht="11.25">
      <c r="B164" s="31"/>
      <c r="D164" s="133" t="s">
        <v>131</v>
      </c>
      <c r="F164" s="134" t="s">
        <v>333</v>
      </c>
      <c r="I164" s="135"/>
      <c r="L164" s="31"/>
      <c r="M164" s="136"/>
      <c r="T164" s="52"/>
      <c r="AT164" s="16" t="s">
        <v>131</v>
      </c>
      <c r="AU164" s="16" t="s">
        <v>82</v>
      </c>
    </row>
    <row r="165" spans="2:65" s="1" customFormat="1" ht="21.75" customHeight="1">
      <c r="B165" s="31"/>
      <c r="C165" s="120" t="s">
        <v>180</v>
      </c>
      <c r="D165" s="120" t="s">
        <v>125</v>
      </c>
      <c r="E165" s="121" t="s">
        <v>334</v>
      </c>
      <c r="F165" s="122" t="s">
        <v>335</v>
      </c>
      <c r="G165" s="123" t="s">
        <v>221</v>
      </c>
      <c r="H165" s="124">
        <v>7.31</v>
      </c>
      <c r="I165" s="125"/>
      <c r="J165" s="126">
        <f>ROUND(I165*H165,2)</f>
        <v>0</v>
      </c>
      <c r="K165" s="122" t="s">
        <v>129</v>
      </c>
      <c r="L165" s="31"/>
      <c r="M165" s="127" t="s">
        <v>19</v>
      </c>
      <c r="N165" s="128" t="s">
        <v>45</v>
      </c>
      <c r="P165" s="129">
        <f>O165*H165</f>
        <v>0</v>
      </c>
      <c r="Q165" s="129">
        <v>0</v>
      </c>
      <c r="R165" s="129">
        <f>Q165*H165</f>
        <v>0</v>
      </c>
      <c r="S165" s="129">
        <v>0</v>
      </c>
      <c r="T165" s="130">
        <f>S165*H165</f>
        <v>0</v>
      </c>
      <c r="AR165" s="131" t="s">
        <v>130</v>
      </c>
      <c r="AT165" s="131" t="s">
        <v>125</v>
      </c>
      <c r="AU165" s="131" t="s">
        <v>82</v>
      </c>
      <c r="AY165" s="16" t="s">
        <v>122</v>
      </c>
      <c r="BE165" s="132">
        <f>IF(N165="základní",J165,0)</f>
        <v>0</v>
      </c>
      <c r="BF165" s="132">
        <f>IF(N165="snížená",J165,0)</f>
        <v>0</v>
      </c>
      <c r="BG165" s="132">
        <f>IF(N165="zákl. přenesená",J165,0)</f>
        <v>0</v>
      </c>
      <c r="BH165" s="132">
        <f>IF(N165="sníž. přenesená",J165,0)</f>
        <v>0</v>
      </c>
      <c r="BI165" s="132">
        <f>IF(N165="nulová",J165,0)</f>
        <v>0</v>
      </c>
      <c r="BJ165" s="16" t="s">
        <v>82</v>
      </c>
      <c r="BK165" s="132">
        <f>ROUND(I165*H165,2)</f>
        <v>0</v>
      </c>
      <c r="BL165" s="16" t="s">
        <v>130</v>
      </c>
      <c r="BM165" s="131" t="s">
        <v>336</v>
      </c>
    </row>
    <row r="166" spans="2:65" s="1" customFormat="1" ht="11.25">
      <c r="B166" s="31"/>
      <c r="D166" s="133" t="s">
        <v>131</v>
      </c>
      <c r="F166" s="134" t="s">
        <v>337</v>
      </c>
      <c r="I166" s="135"/>
      <c r="L166" s="31"/>
      <c r="M166" s="136"/>
      <c r="T166" s="52"/>
      <c r="AT166" s="16" t="s">
        <v>131</v>
      </c>
      <c r="AU166" s="16" t="s">
        <v>82</v>
      </c>
    </row>
    <row r="167" spans="2:65" s="1" customFormat="1" ht="24.2" customHeight="1">
      <c r="B167" s="31"/>
      <c r="C167" s="120" t="s">
        <v>7</v>
      </c>
      <c r="D167" s="120" t="s">
        <v>125</v>
      </c>
      <c r="E167" s="121" t="s">
        <v>338</v>
      </c>
      <c r="F167" s="122" t="s">
        <v>339</v>
      </c>
      <c r="G167" s="123" t="s">
        <v>221</v>
      </c>
      <c r="H167" s="124">
        <v>109.65</v>
      </c>
      <c r="I167" s="125"/>
      <c r="J167" s="126">
        <f>ROUND(I167*H167,2)</f>
        <v>0</v>
      </c>
      <c r="K167" s="122" t="s">
        <v>129</v>
      </c>
      <c r="L167" s="31"/>
      <c r="M167" s="127" t="s">
        <v>19</v>
      </c>
      <c r="N167" s="128" t="s">
        <v>45</v>
      </c>
      <c r="P167" s="129">
        <f>O167*H167</f>
        <v>0</v>
      </c>
      <c r="Q167" s="129">
        <v>0</v>
      </c>
      <c r="R167" s="129">
        <f>Q167*H167</f>
        <v>0</v>
      </c>
      <c r="S167" s="129">
        <v>0</v>
      </c>
      <c r="T167" s="130">
        <f>S167*H167</f>
        <v>0</v>
      </c>
      <c r="AR167" s="131" t="s">
        <v>130</v>
      </c>
      <c r="AT167" s="131" t="s">
        <v>125</v>
      </c>
      <c r="AU167" s="131" t="s">
        <v>82</v>
      </c>
      <c r="AY167" s="16" t="s">
        <v>122</v>
      </c>
      <c r="BE167" s="132">
        <f>IF(N167="základní",J167,0)</f>
        <v>0</v>
      </c>
      <c r="BF167" s="132">
        <f>IF(N167="snížená",J167,0)</f>
        <v>0</v>
      </c>
      <c r="BG167" s="132">
        <f>IF(N167="zákl. přenesená",J167,0)</f>
        <v>0</v>
      </c>
      <c r="BH167" s="132">
        <f>IF(N167="sníž. přenesená",J167,0)</f>
        <v>0</v>
      </c>
      <c r="BI167" s="132">
        <f>IF(N167="nulová",J167,0)</f>
        <v>0</v>
      </c>
      <c r="BJ167" s="16" t="s">
        <v>82</v>
      </c>
      <c r="BK167" s="132">
        <f>ROUND(I167*H167,2)</f>
        <v>0</v>
      </c>
      <c r="BL167" s="16" t="s">
        <v>130</v>
      </c>
      <c r="BM167" s="131" t="s">
        <v>251</v>
      </c>
    </row>
    <row r="168" spans="2:65" s="1" customFormat="1" ht="11.25">
      <c r="B168" s="31"/>
      <c r="D168" s="133" t="s">
        <v>131</v>
      </c>
      <c r="F168" s="134" t="s">
        <v>340</v>
      </c>
      <c r="I168" s="135"/>
      <c r="L168" s="31"/>
      <c r="M168" s="136"/>
      <c r="T168" s="52"/>
      <c r="AT168" s="16" t="s">
        <v>131</v>
      </c>
      <c r="AU168" s="16" t="s">
        <v>82</v>
      </c>
    </row>
    <row r="169" spans="2:65" s="11" customFormat="1" ht="11.25">
      <c r="B169" s="137"/>
      <c r="D169" s="138" t="s">
        <v>133</v>
      </c>
      <c r="E169" s="139" t="s">
        <v>19</v>
      </c>
      <c r="F169" s="140" t="s">
        <v>341</v>
      </c>
      <c r="H169" s="141">
        <v>109.65</v>
      </c>
      <c r="I169" s="142"/>
      <c r="L169" s="137"/>
      <c r="M169" s="143"/>
      <c r="T169" s="144"/>
      <c r="AT169" s="139" t="s">
        <v>133</v>
      </c>
      <c r="AU169" s="139" t="s">
        <v>82</v>
      </c>
      <c r="AV169" s="11" t="s">
        <v>84</v>
      </c>
      <c r="AW169" s="11" t="s">
        <v>33</v>
      </c>
      <c r="AX169" s="11" t="s">
        <v>74</v>
      </c>
      <c r="AY169" s="139" t="s">
        <v>122</v>
      </c>
    </row>
    <row r="170" spans="2:65" s="12" customFormat="1" ht="11.25">
      <c r="B170" s="145"/>
      <c r="D170" s="138" t="s">
        <v>133</v>
      </c>
      <c r="E170" s="146" t="s">
        <v>19</v>
      </c>
      <c r="F170" s="147" t="s">
        <v>135</v>
      </c>
      <c r="H170" s="148">
        <v>109.65</v>
      </c>
      <c r="I170" s="149"/>
      <c r="L170" s="145"/>
      <c r="M170" s="150"/>
      <c r="T170" s="151"/>
      <c r="AT170" s="146" t="s">
        <v>133</v>
      </c>
      <c r="AU170" s="146" t="s">
        <v>82</v>
      </c>
      <c r="AV170" s="12" t="s">
        <v>130</v>
      </c>
      <c r="AW170" s="12" t="s">
        <v>33</v>
      </c>
      <c r="AX170" s="12" t="s">
        <v>82</v>
      </c>
      <c r="AY170" s="146" t="s">
        <v>122</v>
      </c>
    </row>
    <row r="171" spans="2:65" s="1" customFormat="1" ht="24.2" customHeight="1">
      <c r="B171" s="31"/>
      <c r="C171" s="120" t="s">
        <v>188</v>
      </c>
      <c r="D171" s="120" t="s">
        <v>125</v>
      </c>
      <c r="E171" s="121" t="s">
        <v>342</v>
      </c>
      <c r="F171" s="122" t="s">
        <v>343</v>
      </c>
      <c r="G171" s="123" t="s">
        <v>221</v>
      </c>
      <c r="H171" s="124">
        <v>7.31</v>
      </c>
      <c r="I171" s="125"/>
      <c r="J171" s="126">
        <f>ROUND(I171*H171,2)</f>
        <v>0</v>
      </c>
      <c r="K171" s="122" t="s">
        <v>129</v>
      </c>
      <c r="L171" s="31"/>
      <c r="M171" s="127" t="s">
        <v>19</v>
      </c>
      <c r="N171" s="128" t="s">
        <v>45</v>
      </c>
      <c r="P171" s="129">
        <f>O171*H171</f>
        <v>0</v>
      </c>
      <c r="Q171" s="129">
        <v>0</v>
      </c>
      <c r="R171" s="129">
        <f>Q171*H171</f>
        <v>0</v>
      </c>
      <c r="S171" s="129">
        <v>0</v>
      </c>
      <c r="T171" s="130">
        <f>S171*H171</f>
        <v>0</v>
      </c>
      <c r="AR171" s="131" t="s">
        <v>130</v>
      </c>
      <c r="AT171" s="131" t="s">
        <v>125</v>
      </c>
      <c r="AU171" s="131" t="s">
        <v>82</v>
      </c>
      <c r="AY171" s="16" t="s">
        <v>122</v>
      </c>
      <c r="BE171" s="132">
        <f>IF(N171="základní",J171,0)</f>
        <v>0</v>
      </c>
      <c r="BF171" s="132">
        <f>IF(N171="snížená",J171,0)</f>
        <v>0</v>
      </c>
      <c r="BG171" s="132">
        <f>IF(N171="zákl. přenesená",J171,0)</f>
        <v>0</v>
      </c>
      <c r="BH171" s="132">
        <f>IF(N171="sníž. přenesená",J171,0)</f>
        <v>0</v>
      </c>
      <c r="BI171" s="132">
        <f>IF(N171="nulová",J171,0)</f>
        <v>0</v>
      </c>
      <c r="BJ171" s="16" t="s">
        <v>82</v>
      </c>
      <c r="BK171" s="132">
        <f>ROUND(I171*H171,2)</f>
        <v>0</v>
      </c>
      <c r="BL171" s="16" t="s">
        <v>130</v>
      </c>
      <c r="BM171" s="131" t="s">
        <v>257</v>
      </c>
    </row>
    <row r="172" spans="2:65" s="1" customFormat="1" ht="11.25">
      <c r="B172" s="31"/>
      <c r="D172" s="133" t="s">
        <v>131</v>
      </c>
      <c r="F172" s="134" t="s">
        <v>344</v>
      </c>
      <c r="I172" s="135"/>
      <c r="L172" s="31"/>
      <c r="M172" s="136"/>
      <c r="T172" s="52"/>
      <c r="AT172" s="16" t="s">
        <v>131</v>
      </c>
      <c r="AU172" s="16" t="s">
        <v>82</v>
      </c>
    </row>
    <row r="173" spans="2:65" s="10" customFormat="1" ht="25.9" customHeight="1">
      <c r="B173" s="110"/>
      <c r="D173" s="111" t="s">
        <v>73</v>
      </c>
      <c r="E173" s="112" t="s">
        <v>216</v>
      </c>
      <c r="F173" s="112" t="s">
        <v>217</v>
      </c>
      <c r="I173" s="113"/>
      <c r="J173" s="114">
        <f>BK173</f>
        <v>0</v>
      </c>
      <c r="L173" s="110"/>
      <c r="M173" s="115"/>
      <c r="P173" s="116">
        <f>SUM(P174:P175)</f>
        <v>0</v>
      </c>
      <c r="R173" s="116">
        <f>SUM(R174:R175)</f>
        <v>0</v>
      </c>
      <c r="T173" s="117">
        <f>SUM(T174:T175)</f>
        <v>0</v>
      </c>
      <c r="AR173" s="111" t="s">
        <v>82</v>
      </c>
      <c r="AT173" s="118" t="s">
        <v>73</v>
      </c>
      <c r="AU173" s="118" t="s">
        <v>74</v>
      </c>
      <c r="AY173" s="111" t="s">
        <v>122</v>
      </c>
      <c r="BK173" s="119">
        <f>SUM(BK174:BK175)</f>
        <v>0</v>
      </c>
    </row>
    <row r="174" spans="2:65" s="1" customFormat="1" ht="33" customHeight="1">
      <c r="B174" s="31"/>
      <c r="C174" s="120" t="s">
        <v>254</v>
      </c>
      <c r="D174" s="120" t="s">
        <v>125</v>
      </c>
      <c r="E174" s="121" t="s">
        <v>219</v>
      </c>
      <c r="F174" s="122" t="s">
        <v>220</v>
      </c>
      <c r="G174" s="123" t="s">
        <v>221</v>
      </c>
      <c r="H174" s="124">
        <v>0.73899999999999999</v>
      </c>
      <c r="I174" s="125"/>
      <c r="J174" s="126">
        <f>ROUND(I174*H174,2)</f>
        <v>0</v>
      </c>
      <c r="K174" s="122" t="s">
        <v>129</v>
      </c>
      <c r="L174" s="31"/>
      <c r="M174" s="127" t="s">
        <v>19</v>
      </c>
      <c r="N174" s="128" t="s">
        <v>45</v>
      </c>
      <c r="P174" s="129">
        <f>O174*H174</f>
        <v>0</v>
      </c>
      <c r="Q174" s="129">
        <v>0</v>
      </c>
      <c r="R174" s="129">
        <f>Q174*H174</f>
        <v>0</v>
      </c>
      <c r="S174" s="129">
        <v>0</v>
      </c>
      <c r="T174" s="130">
        <f>S174*H174</f>
        <v>0</v>
      </c>
      <c r="AR174" s="131" t="s">
        <v>130</v>
      </c>
      <c r="AT174" s="131" t="s">
        <v>125</v>
      </c>
      <c r="AU174" s="131" t="s">
        <v>82</v>
      </c>
      <c r="AY174" s="16" t="s">
        <v>122</v>
      </c>
      <c r="BE174" s="132">
        <f>IF(N174="základní",J174,0)</f>
        <v>0</v>
      </c>
      <c r="BF174" s="132">
        <f>IF(N174="snížená",J174,0)</f>
        <v>0</v>
      </c>
      <c r="BG174" s="132">
        <f>IF(N174="zákl. přenesená",J174,0)</f>
        <v>0</v>
      </c>
      <c r="BH174" s="132">
        <f>IF(N174="sníž. přenesená",J174,0)</f>
        <v>0</v>
      </c>
      <c r="BI174" s="132">
        <f>IF(N174="nulová",J174,0)</f>
        <v>0</v>
      </c>
      <c r="BJ174" s="16" t="s">
        <v>82</v>
      </c>
      <c r="BK174" s="132">
        <f>ROUND(I174*H174,2)</f>
        <v>0</v>
      </c>
      <c r="BL174" s="16" t="s">
        <v>130</v>
      </c>
      <c r="BM174" s="131" t="s">
        <v>267</v>
      </c>
    </row>
    <row r="175" spans="2:65" s="1" customFormat="1" ht="11.25">
      <c r="B175" s="31"/>
      <c r="D175" s="133" t="s">
        <v>131</v>
      </c>
      <c r="F175" s="134" t="s">
        <v>223</v>
      </c>
      <c r="I175" s="135"/>
      <c r="L175" s="31"/>
      <c r="M175" s="136"/>
      <c r="T175" s="52"/>
      <c r="AT175" s="16" t="s">
        <v>131</v>
      </c>
      <c r="AU175" s="16" t="s">
        <v>82</v>
      </c>
    </row>
    <row r="176" spans="2:65" s="10" customFormat="1" ht="25.9" customHeight="1">
      <c r="B176" s="110"/>
      <c r="D176" s="111" t="s">
        <v>73</v>
      </c>
      <c r="E176" s="112" t="s">
        <v>224</v>
      </c>
      <c r="F176" s="112" t="s">
        <v>225</v>
      </c>
      <c r="I176" s="113"/>
      <c r="J176" s="114">
        <f>BK176</f>
        <v>0</v>
      </c>
      <c r="L176" s="110"/>
      <c r="M176" s="115"/>
      <c r="P176" s="116">
        <f>P177</f>
        <v>0</v>
      </c>
      <c r="R176" s="116">
        <f>R177</f>
        <v>0</v>
      </c>
      <c r="T176" s="117">
        <f>T177</f>
        <v>0</v>
      </c>
      <c r="AR176" s="111" t="s">
        <v>84</v>
      </c>
      <c r="AT176" s="118" t="s">
        <v>73</v>
      </c>
      <c r="AU176" s="118" t="s">
        <v>74</v>
      </c>
      <c r="AY176" s="111" t="s">
        <v>122</v>
      </c>
      <c r="BK176" s="119">
        <f>BK177</f>
        <v>0</v>
      </c>
    </row>
    <row r="177" spans="2:65" s="10" customFormat="1" ht="22.9" customHeight="1">
      <c r="B177" s="110"/>
      <c r="D177" s="111" t="s">
        <v>73</v>
      </c>
      <c r="E177" s="169" t="s">
        <v>345</v>
      </c>
      <c r="F177" s="169" t="s">
        <v>346</v>
      </c>
      <c r="I177" s="113"/>
      <c r="J177" s="170">
        <f>BK177</f>
        <v>0</v>
      </c>
      <c r="L177" s="110"/>
      <c r="M177" s="115"/>
      <c r="P177" s="116">
        <f>SUM(P178:P179)</f>
        <v>0</v>
      </c>
      <c r="R177" s="116">
        <f>SUM(R178:R179)</f>
        <v>0</v>
      </c>
      <c r="T177" s="117">
        <f>SUM(T178:T179)</f>
        <v>0</v>
      </c>
      <c r="AR177" s="111" t="s">
        <v>84</v>
      </c>
      <c r="AT177" s="118" t="s">
        <v>73</v>
      </c>
      <c r="AU177" s="118" t="s">
        <v>82</v>
      </c>
      <c r="AY177" s="111" t="s">
        <v>122</v>
      </c>
      <c r="BK177" s="119">
        <f>SUM(BK178:BK179)</f>
        <v>0</v>
      </c>
    </row>
    <row r="178" spans="2:65" s="1" customFormat="1" ht="16.5" customHeight="1">
      <c r="B178" s="31"/>
      <c r="C178" s="120" t="s">
        <v>195</v>
      </c>
      <c r="D178" s="120" t="s">
        <v>125</v>
      </c>
      <c r="E178" s="121" t="s">
        <v>347</v>
      </c>
      <c r="F178" s="122" t="s">
        <v>348</v>
      </c>
      <c r="G178" s="123" t="s">
        <v>144</v>
      </c>
      <c r="H178" s="124">
        <v>130</v>
      </c>
      <c r="I178" s="125"/>
      <c r="J178" s="126">
        <f>ROUND(I178*H178,2)</f>
        <v>0</v>
      </c>
      <c r="K178" s="122" t="s">
        <v>19</v>
      </c>
      <c r="L178" s="31"/>
      <c r="M178" s="127" t="s">
        <v>19</v>
      </c>
      <c r="N178" s="128" t="s">
        <v>45</v>
      </c>
      <c r="P178" s="129">
        <f>O178*H178</f>
        <v>0</v>
      </c>
      <c r="Q178" s="129">
        <v>0</v>
      </c>
      <c r="R178" s="129">
        <f>Q178*H178</f>
        <v>0</v>
      </c>
      <c r="S178" s="129">
        <v>0</v>
      </c>
      <c r="T178" s="130">
        <f>S178*H178</f>
        <v>0</v>
      </c>
      <c r="AR178" s="131" t="s">
        <v>169</v>
      </c>
      <c r="AT178" s="131" t="s">
        <v>125</v>
      </c>
      <c r="AU178" s="131" t="s">
        <v>84</v>
      </c>
      <c r="AY178" s="16" t="s">
        <v>122</v>
      </c>
      <c r="BE178" s="132">
        <f>IF(N178="základní",J178,0)</f>
        <v>0</v>
      </c>
      <c r="BF178" s="132">
        <f>IF(N178="snížená",J178,0)</f>
        <v>0</v>
      </c>
      <c r="BG178" s="132">
        <f>IF(N178="zákl. přenesená",J178,0)</f>
        <v>0</v>
      </c>
      <c r="BH178" s="132">
        <f>IF(N178="sníž. přenesená",J178,0)</f>
        <v>0</v>
      </c>
      <c r="BI178" s="132">
        <f>IF(N178="nulová",J178,0)</f>
        <v>0</v>
      </c>
      <c r="BJ178" s="16" t="s">
        <v>82</v>
      </c>
      <c r="BK178" s="132">
        <f>ROUND(I178*H178,2)</f>
        <v>0</v>
      </c>
      <c r="BL178" s="16" t="s">
        <v>169</v>
      </c>
      <c r="BM178" s="131" t="s">
        <v>349</v>
      </c>
    </row>
    <row r="179" spans="2:65" s="1" customFormat="1" ht="24.2" customHeight="1">
      <c r="B179" s="31"/>
      <c r="C179" s="120" t="s">
        <v>270</v>
      </c>
      <c r="D179" s="120" t="s">
        <v>125</v>
      </c>
      <c r="E179" s="121" t="s">
        <v>350</v>
      </c>
      <c r="F179" s="122" t="s">
        <v>351</v>
      </c>
      <c r="G179" s="123" t="s">
        <v>352</v>
      </c>
      <c r="H179" s="124">
        <v>1</v>
      </c>
      <c r="I179" s="125"/>
      <c r="J179" s="126">
        <f>ROUND(I179*H179,2)</f>
        <v>0</v>
      </c>
      <c r="K179" s="122" t="s">
        <v>19</v>
      </c>
      <c r="L179" s="31"/>
      <c r="M179" s="127" t="s">
        <v>19</v>
      </c>
      <c r="N179" s="128" t="s">
        <v>45</v>
      </c>
      <c r="P179" s="129">
        <f>O179*H179</f>
        <v>0</v>
      </c>
      <c r="Q179" s="129">
        <v>0</v>
      </c>
      <c r="R179" s="129">
        <f>Q179*H179</f>
        <v>0</v>
      </c>
      <c r="S179" s="129">
        <v>0</v>
      </c>
      <c r="T179" s="130">
        <f>S179*H179</f>
        <v>0</v>
      </c>
      <c r="AR179" s="131" t="s">
        <v>169</v>
      </c>
      <c r="AT179" s="131" t="s">
        <v>125</v>
      </c>
      <c r="AU179" s="131" t="s">
        <v>84</v>
      </c>
      <c r="AY179" s="16" t="s">
        <v>122</v>
      </c>
      <c r="BE179" s="132">
        <f>IF(N179="základní",J179,0)</f>
        <v>0</v>
      </c>
      <c r="BF179" s="132">
        <f>IF(N179="snížená",J179,0)</f>
        <v>0</v>
      </c>
      <c r="BG179" s="132">
        <f>IF(N179="zákl. přenesená",J179,0)</f>
        <v>0</v>
      </c>
      <c r="BH179" s="132">
        <f>IF(N179="sníž. přenesená",J179,0)</f>
        <v>0</v>
      </c>
      <c r="BI179" s="132">
        <f>IF(N179="nulová",J179,0)</f>
        <v>0</v>
      </c>
      <c r="BJ179" s="16" t="s">
        <v>82</v>
      </c>
      <c r="BK179" s="132">
        <f>ROUND(I179*H179,2)</f>
        <v>0</v>
      </c>
      <c r="BL179" s="16" t="s">
        <v>169</v>
      </c>
      <c r="BM179" s="131" t="s">
        <v>353</v>
      </c>
    </row>
    <row r="180" spans="2:65" s="10" customFormat="1" ht="25.9" customHeight="1">
      <c r="B180" s="110"/>
      <c r="D180" s="111" t="s">
        <v>73</v>
      </c>
      <c r="E180" s="112" t="s">
        <v>226</v>
      </c>
      <c r="F180" s="112" t="s">
        <v>227</v>
      </c>
      <c r="I180" s="113"/>
      <c r="J180" s="114">
        <f>BK180</f>
        <v>0</v>
      </c>
      <c r="L180" s="110"/>
      <c r="M180" s="115"/>
      <c r="P180" s="116">
        <f>SUM(P181:P189)</f>
        <v>0</v>
      </c>
      <c r="R180" s="116">
        <f>SUM(R181:R189)</f>
        <v>2.7390000000000001E-2</v>
      </c>
      <c r="T180" s="117">
        <f>SUM(T181:T189)</f>
        <v>6.9305000000000005E-2</v>
      </c>
      <c r="AR180" s="111" t="s">
        <v>84</v>
      </c>
      <c r="AT180" s="118" t="s">
        <v>73</v>
      </c>
      <c r="AU180" s="118" t="s">
        <v>74</v>
      </c>
      <c r="AY180" s="111" t="s">
        <v>122</v>
      </c>
      <c r="BK180" s="119">
        <f>SUM(BK181:BK189)</f>
        <v>0</v>
      </c>
    </row>
    <row r="181" spans="2:65" s="1" customFormat="1" ht="16.5" customHeight="1">
      <c r="B181" s="31"/>
      <c r="C181" s="120" t="s">
        <v>201</v>
      </c>
      <c r="D181" s="120" t="s">
        <v>125</v>
      </c>
      <c r="E181" s="121" t="s">
        <v>228</v>
      </c>
      <c r="F181" s="122" t="s">
        <v>229</v>
      </c>
      <c r="G181" s="123" t="s">
        <v>128</v>
      </c>
      <c r="H181" s="124">
        <v>41.5</v>
      </c>
      <c r="I181" s="125"/>
      <c r="J181" s="126">
        <f>ROUND(I181*H181,2)</f>
        <v>0</v>
      </c>
      <c r="K181" s="122" t="s">
        <v>129</v>
      </c>
      <c r="L181" s="31"/>
      <c r="M181" s="127" t="s">
        <v>19</v>
      </c>
      <c r="N181" s="128" t="s">
        <v>45</v>
      </c>
      <c r="P181" s="129">
        <f>O181*H181</f>
        <v>0</v>
      </c>
      <c r="Q181" s="129">
        <v>0</v>
      </c>
      <c r="R181" s="129">
        <f>Q181*H181</f>
        <v>0</v>
      </c>
      <c r="S181" s="129">
        <v>1.67E-3</v>
      </c>
      <c r="T181" s="130">
        <f>S181*H181</f>
        <v>6.9305000000000005E-2</v>
      </c>
      <c r="AR181" s="131" t="s">
        <v>169</v>
      </c>
      <c r="AT181" s="131" t="s">
        <v>125</v>
      </c>
      <c r="AU181" s="131" t="s">
        <v>82</v>
      </c>
      <c r="AY181" s="16" t="s">
        <v>122</v>
      </c>
      <c r="BE181" s="132">
        <f>IF(N181="základní",J181,0)</f>
        <v>0</v>
      </c>
      <c r="BF181" s="132">
        <f>IF(N181="snížená",J181,0)</f>
        <v>0</v>
      </c>
      <c r="BG181" s="132">
        <f>IF(N181="zákl. přenesená",J181,0)</f>
        <v>0</v>
      </c>
      <c r="BH181" s="132">
        <f>IF(N181="sníž. přenesená",J181,0)</f>
        <v>0</v>
      </c>
      <c r="BI181" s="132">
        <f>IF(N181="nulová",J181,0)</f>
        <v>0</v>
      </c>
      <c r="BJ181" s="16" t="s">
        <v>82</v>
      </c>
      <c r="BK181" s="132">
        <f>ROUND(I181*H181,2)</f>
        <v>0</v>
      </c>
      <c r="BL181" s="16" t="s">
        <v>169</v>
      </c>
      <c r="BM181" s="131" t="s">
        <v>273</v>
      </c>
    </row>
    <row r="182" spans="2:65" s="1" customFormat="1" ht="11.25">
      <c r="B182" s="31"/>
      <c r="D182" s="133" t="s">
        <v>131</v>
      </c>
      <c r="F182" s="134" t="s">
        <v>231</v>
      </c>
      <c r="I182" s="135"/>
      <c r="L182" s="31"/>
      <c r="M182" s="136"/>
      <c r="T182" s="52"/>
      <c r="AT182" s="16" t="s">
        <v>131</v>
      </c>
      <c r="AU182" s="16" t="s">
        <v>82</v>
      </c>
    </row>
    <row r="183" spans="2:65" s="11" customFormat="1" ht="11.25">
      <c r="B183" s="137"/>
      <c r="D183" s="138" t="s">
        <v>133</v>
      </c>
      <c r="E183" s="139" t="s">
        <v>19</v>
      </c>
      <c r="F183" s="140" t="s">
        <v>354</v>
      </c>
      <c r="H183" s="141">
        <v>17.2</v>
      </c>
      <c r="I183" s="142"/>
      <c r="L183" s="137"/>
      <c r="M183" s="143"/>
      <c r="T183" s="144"/>
      <c r="AT183" s="139" t="s">
        <v>133</v>
      </c>
      <c r="AU183" s="139" t="s">
        <v>82</v>
      </c>
      <c r="AV183" s="11" t="s">
        <v>84</v>
      </c>
      <c r="AW183" s="11" t="s">
        <v>33</v>
      </c>
      <c r="AX183" s="11" t="s">
        <v>74</v>
      </c>
      <c r="AY183" s="139" t="s">
        <v>122</v>
      </c>
    </row>
    <row r="184" spans="2:65" s="11" customFormat="1" ht="11.25">
      <c r="B184" s="137"/>
      <c r="D184" s="138" t="s">
        <v>133</v>
      </c>
      <c r="E184" s="139" t="s">
        <v>19</v>
      </c>
      <c r="F184" s="140" t="s">
        <v>355</v>
      </c>
      <c r="H184" s="141">
        <v>24.3</v>
      </c>
      <c r="I184" s="142"/>
      <c r="L184" s="137"/>
      <c r="M184" s="143"/>
      <c r="T184" s="144"/>
      <c r="AT184" s="139" t="s">
        <v>133</v>
      </c>
      <c r="AU184" s="139" t="s">
        <v>82</v>
      </c>
      <c r="AV184" s="11" t="s">
        <v>84</v>
      </c>
      <c r="AW184" s="11" t="s">
        <v>33</v>
      </c>
      <c r="AX184" s="11" t="s">
        <v>74</v>
      </c>
      <c r="AY184" s="139" t="s">
        <v>122</v>
      </c>
    </row>
    <row r="185" spans="2:65" s="12" customFormat="1" ht="11.25">
      <c r="B185" s="145"/>
      <c r="D185" s="138" t="s">
        <v>133</v>
      </c>
      <c r="E185" s="146" t="s">
        <v>19</v>
      </c>
      <c r="F185" s="147" t="s">
        <v>135</v>
      </c>
      <c r="H185" s="148">
        <v>41.5</v>
      </c>
      <c r="I185" s="149"/>
      <c r="L185" s="145"/>
      <c r="M185" s="150"/>
      <c r="T185" s="151"/>
      <c r="AT185" s="146" t="s">
        <v>133</v>
      </c>
      <c r="AU185" s="146" t="s">
        <v>82</v>
      </c>
      <c r="AV185" s="12" t="s">
        <v>130</v>
      </c>
      <c r="AW185" s="12" t="s">
        <v>33</v>
      </c>
      <c r="AX185" s="12" t="s">
        <v>82</v>
      </c>
      <c r="AY185" s="146" t="s">
        <v>122</v>
      </c>
    </row>
    <row r="186" spans="2:65" s="1" customFormat="1" ht="16.5" customHeight="1">
      <c r="B186" s="31"/>
      <c r="C186" s="120" t="s">
        <v>284</v>
      </c>
      <c r="D186" s="120" t="s">
        <v>125</v>
      </c>
      <c r="E186" s="121" t="s">
        <v>235</v>
      </c>
      <c r="F186" s="122" t="s">
        <v>236</v>
      </c>
      <c r="G186" s="123" t="s">
        <v>128</v>
      </c>
      <c r="H186" s="124">
        <v>41.5</v>
      </c>
      <c r="I186" s="125"/>
      <c r="J186" s="126">
        <f>ROUND(I186*H186,2)</f>
        <v>0</v>
      </c>
      <c r="K186" s="122" t="s">
        <v>129</v>
      </c>
      <c r="L186" s="31"/>
      <c r="M186" s="127" t="s">
        <v>19</v>
      </c>
      <c r="N186" s="128" t="s">
        <v>45</v>
      </c>
      <c r="P186" s="129">
        <f>O186*H186</f>
        <v>0</v>
      </c>
      <c r="Q186" s="129">
        <v>6.6E-4</v>
      </c>
      <c r="R186" s="129">
        <f>Q186*H186</f>
        <v>2.7390000000000001E-2</v>
      </c>
      <c r="S186" s="129">
        <v>0</v>
      </c>
      <c r="T186" s="130">
        <f>S186*H186</f>
        <v>0</v>
      </c>
      <c r="AR186" s="131" t="s">
        <v>169</v>
      </c>
      <c r="AT186" s="131" t="s">
        <v>125</v>
      </c>
      <c r="AU186" s="131" t="s">
        <v>82</v>
      </c>
      <c r="AY186" s="16" t="s">
        <v>122</v>
      </c>
      <c r="BE186" s="132">
        <f>IF(N186="základní",J186,0)</f>
        <v>0</v>
      </c>
      <c r="BF186" s="132">
        <f>IF(N186="snížená",J186,0)</f>
        <v>0</v>
      </c>
      <c r="BG186" s="132">
        <f>IF(N186="zákl. přenesená",J186,0)</f>
        <v>0</v>
      </c>
      <c r="BH186" s="132">
        <f>IF(N186="sníž. přenesená",J186,0)</f>
        <v>0</v>
      </c>
      <c r="BI186" s="132">
        <f>IF(N186="nulová",J186,0)</f>
        <v>0</v>
      </c>
      <c r="BJ186" s="16" t="s">
        <v>82</v>
      </c>
      <c r="BK186" s="132">
        <f>ROUND(I186*H186,2)</f>
        <v>0</v>
      </c>
      <c r="BL186" s="16" t="s">
        <v>169</v>
      </c>
      <c r="BM186" s="131" t="s">
        <v>280</v>
      </c>
    </row>
    <row r="187" spans="2:65" s="1" customFormat="1" ht="11.25">
      <c r="B187" s="31"/>
      <c r="D187" s="133" t="s">
        <v>131</v>
      </c>
      <c r="F187" s="134" t="s">
        <v>238</v>
      </c>
      <c r="I187" s="135"/>
      <c r="L187" s="31"/>
      <c r="M187" s="136"/>
      <c r="T187" s="52"/>
      <c r="AT187" s="16" t="s">
        <v>131</v>
      </c>
      <c r="AU187" s="16" t="s">
        <v>82</v>
      </c>
    </row>
    <row r="188" spans="2:65" s="1" customFormat="1" ht="16.5" customHeight="1">
      <c r="B188" s="31"/>
      <c r="C188" s="152" t="s">
        <v>205</v>
      </c>
      <c r="D188" s="152" t="s">
        <v>141</v>
      </c>
      <c r="E188" s="153" t="s">
        <v>239</v>
      </c>
      <c r="F188" s="154" t="s">
        <v>240</v>
      </c>
      <c r="G188" s="155" t="s">
        <v>241</v>
      </c>
      <c r="H188" s="156">
        <v>9</v>
      </c>
      <c r="I188" s="157"/>
      <c r="J188" s="158">
        <f>ROUND(I188*H188,2)</f>
        <v>0</v>
      </c>
      <c r="K188" s="154" t="s">
        <v>19</v>
      </c>
      <c r="L188" s="159"/>
      <c r="M188" s="160" t="s">
        <v>19</v>
      </c>
      <c r="N188" s="161" t="s">
        <v>45</v>
      </c>
      <c r="P188" s="129">
        <f>O188*H188</f>
        <v>0</v>
      </c>
      <c r="Q188" s="129">
        <v>0</v>
      </c>
      <c r="R188" s="129">
        <f>Q188*H188</f>
        <v>0</v>
      </c>
      <c r="S188" s="129">
        <v>0</v>
      </c>
      <c r="T188" s="130">
        <f>S188*H188</f>
        <v>0</v>
      </c>
      <c r="AR188" s="131" t="s">
        <v>214</v>
      </c>
      <c r="AT188" s="131" t="s">
        <v>141</v>
      </c>
      <c r="AU188" s="131" t="s">
        <v>82</v>
      </c>
      <c r="AY188" s="16" t="s">
        <v>122</v>
      </c>
      <c r="BE188" s="132">
        <f>IF(N188="základní",J188,0)</f>
        <v>0</v>
      </c>
      <c r="BF188" s="132">
        <f>IF(N188="snížená",J188,0)</f>
        <v>0</v>
      </c>
      <c r="BG188" s="132">
        <f>IF(N188="zákl. přenesená",J188,0)</f>
        <v>0</v>
      </c>
      <c r="BH188" s="132">
        <f>IF(N188="sníž. přenesená",J188,0)</f>
        <v>0</v>
      </c>
      <c r="BI188" s="132">
        <f>IF(N188="nulová",J188,0)</f>
        <v>0</v>
      </c>
      <c r="BJ188" s="16" t="s">
        <v>82</v>
      </c>
      <c r="BK188" s="132">
        <f>ROUND(I188*H188,2)</f>
        <v>0</v>
      </c>
      <c r="BL188" s="16" t="s">
        <v>169</v>
      </c>
      <c r="BM188" s="131" t="s">
        <v>356</v>
      </c>
    </row>
    <row r="189" spans="2:65" s="1" customFormat="1" ht="16.5" customHeight="1">
      <c r="B189" s="31"/>
      <c r="C189" s="152" t="s">
        <v>357</v>
      </c>
      <c r="D189" s="152" t="s">
        <v>141</v>
      </c>
      <c r="E189" s="153" t="s">
        <v>243</v>
      </c>
      <c r="F189" s="154" t="s">
        <v>244</v>
      </c>
      <c r="G189" s="155" t="s">
        <v>245</v>
      </c>
      <c r="H189" s="156">
        <v>5</v>
      </c>
      <c r="I189" s="157"/>
      <c r="J189" s="158">
        <f>ROUND(I189*H189,2)</f>
        <v>0</v>
      </c>
      <c r="K189" s="154" t="s">
        <v>19</v>
      </c>
      <c r="L189" s="159"/>
      <c r="M189" s="160" t="s">
        <v>19</v>
      </c>
      <c r="N189" s="161" t="s">
        <v>45</v>
      </c>
      <c r="P189" s="129">
        <f>O189*H189</f>
        <v>0</v>
      </c>
      <c r="Q189" s="129">
        <v>0</v>
      </c>
      <c r="R189" s="129">
        <f>Q189*H189</f>
        <v>0</v>
      </c>
      <c r="S189" s="129">
        <v>0</v>
      </c>
      <c r="T189" s="130">
        <f>S189*H189</f>
        <v>0</v>
      </c>
      <c r="AR189" s="131" t="s">
        <v>214</v>
      </c>
      <c r="AT189" s="131" t="s">
        <v>141</v>
      </c>
      <c r="AU189" s="131" t="s">
        <v>82</v>
      </c>
      <c r="AY189" s="16" t="s">
        <v>122</v>
      </c>
      <c r="BE189" s="132">
        <f>IF(N189="základní",J189,0)</f>
        <v>0</v>
      </c>
      <c r="BF189" s="132">
        <f>IF(N189="snížená",J189,0)</f>
        <v>0</v>
      </c>
      <c r="BG189" s="132">
        <f>IF(N189="zákl. přenesená",J189,0)</f>
        <v>0</v>
      </c>
      <c r="BH189" s="132">
        <f>IF(N189="sníž. přenesená",J189,0)</f>
        <v>0</v>
      </c>
      <c r="BI189" s="132">
        <f>IF(N189="nulová",J189,0)</f>
        <v>0</v>
      </c>
      <c r="BJ189" s="16" t="s">
        <v>82</v>
      </c>
      <c r="BK189" s="132">
        <f>ROUND(I189*H189,2)</f>
        <v>0</v>
      </c>
      <c r="BL189" s="16" t="s">
        <v>169</v>
      </c>
      <c r="BM189" s="131" t="s">
        <v>358</v>
      </c>
    </row>
    <row r="190" spans="2:65" s="10" customFormat="1" ht="25.9" customHeight="1">
      <c r="B190" s="110"/>
      <c r="D190" s="111" t="s">
        <v>73</v>
      </c>
      <c r="E190" s="112" t="s">
        <v>359</v>
      </c>
      <c r="F190" s="112" t="s">
        <v>360</v>
      </c>
      <c r="I190" s="113"/>
      <c r="J190" s="114">
        <f>BK190</f>
        <v>0</v>
      </c>
      <c r="L190" s="110"/>
      <c r="M190" s="115"/>
      <c r="P190" s="116">
        <f>SUM(P191:P211)</f>
        <v>0</v>
      </c>
      <c r="R190" s="116">
        <f>SUM(R191:R211)</f>
        <v>4.6227216000000002</v>
      </c>
      <c r="T190" s="117">
        <f>SUM(T191:T211)</f>
        <v>0</v>
      </c>
      <c r="AR190" s="111" t="s">
        <v>84</v>
      </c>
      <c r="AT190" s="118" t="s">
        <v>73</v>
      </c>
      <c r="AU190" s="118" t="s">
        <v>74</v>
      </c>
      <c r="AY190" s="111" t="s">
        <v>122</v>
      </c>
      <c r="BK190" s="119">
        <f>SUM(BK191:BK211)</f>
        <v>0</v>
      </c>
    </row>
    <row r="191" spans="2:65" s="1" customFormat="1" ht="24.2" customHeight="1">
      <c r="B191" s="31"/>
      <c r="C191" s="120" t="s">
        <v>209</v>
      </c>
      <c r="D191" s="120" t="s">
        <v>125</v>
      </c>
      <c r="E191" s="121" t="s">
        <v>361</v>
      </c>
      <c r="F191" s="122" t="s">
        <v>362</v>
      </c>
      <c r="G191" s="123" t="s">
        <v>144</v>
      </c>
      <c r="H191" s="124">
        <v>15.33</v>
      </c>
      <c r="I191" s="125"/>
      <c r="J191" s="126">
        <f>ROUND(I191*H191,2)</f>
        <v>0</v>
      </c>
      <c r="K191" s="122" t="s">
        <v>129</v>
      </c>
      <c r="L191" s="31"/>
      <c r="M191" s="127" t="s">
        <v>19</v>
      </c>
      <c r="N191" s="128" t="s">
        <v>45</v>
      </c>
      <c r="P191" s="129">
        <f>O191*H191</f>
        <v>0</v>
      </c>
      <c r="Q191" s="129">
        <v>2.5999999999999998E-4</v>
      </c>
      <c r="R191" s="129">
        <f>Q191*H191</f>
        <v>3.9857999999999994E-3</v>
      </c>
      <c r="S191" s="129">
        <v>0</v>
      </c>
      <c r="T191" s="130">
        <f>S191*H191</f>
        <v>0</v>
      </c>
      <c r="AR191" s="131" t="s">
        <v>169</v>
      </c>
      <c r="AT191" s="131" t="s">
        <v>125</v>
      </c>
      <c r="AU191" s="131" t="s">
        <v>82</v>
      </c>
      <c r="AY191" s="16" t="s">
        <v>122</v>
      </c>
      <c r="BE191" s="132">
        <f>IF(N191="základní",J191,0)</f>
        <v>0</v>
      </c>
      <c r="BF191" s="132">
        <f>IF(N191="snížená",J191,0)</f>
        <v>0</v>
      </c>
      <c r="BG191" s="132">
        <f>IF(N191="zákl. přenesená",J191,0)</f>
        <v>0</v>
      </c>
      <c r="BH191" s="132">
        <f>IF(N191="sníž. přenesená",J191,0)</f>
        <v>0</v>
      </c>
      <c r="BI191" s="132">
        <f>IF(N191="nulová",J191,0)</f>
        <v>0</v>
      </c>
      <c r="BJ191" s="16" t="s">
        <v>82</v>
      </c>
      <c r="BK191" s="132">
        <f>ROUND(I191*H191,2)</f>
        <v>0</v>
      </c>
      <c r="BL191" s="16" t="s">
        <v>169</v>
      </c>
      <c r="BM191" s="131" t="s">
        <v>363</v>
      </c>
    </row>
    <row r="192" spans="2:65" s="1" customFormat="1" ht="11.25">
      <c r="B192" s="31"/>
      <c r="D192" s="133" t="s">
        <v>131</v>
      </c>
      <c r="F192" s="134" t="s">
        <v>364</v>
      </c>
      <c r="I192" s="135"/>
      <c r="L192" s="31"/>
      <c r="M192" s="136"/>
      <c r="T192" s="52"/>
      <c r="AT192" s="16" t="s">
        <v>131</v>
      </c>
      <c r="AU192" s="16" t="s">
        <v>82</v>
      </c>
    </row>
    <row r="193" spans="2:65" s="11" customFormat="1" ht="11.25">
      <c r="B193" s="137"/>
      <c r="D193" s="138" t="s">
        <v>133</v>
      </c>
      <c r="E193" s="139" t="s">
        <v>19</v>
      </c>
      <c r="F193" s="140" t="s">
        <v>365</v>
      </c>
      <c r="H193" s="141">
        <v>13.23</v>
      </c>
      <c r="I193" s="142"/>
      <c r="L193" s="137"/>
      <c r="M193" s="143"/>
      <c r="T193" s="144"/>
      <c r="AT193" s="139" t="s">
        <v>133</v>
      </c>
      <c r="AU193" s="139" t="s">
        <v>82</v>
      </c>
      <c r="AV193" s="11" t="s">
        <v>84</v>
      </c>
      <c r="AW193" s="11" t="s">
        <v>33</v>
      </c>
      <c r="AX193" s="11" t="s">
        <v>74</v>
      </c>
      <c r="AY193" s="139" t="s">
        <v>122</v>
      </c>
    </row>
    <row r="194" spans="2:65" s="11" customFormat="1" ht="11.25">
      <c r="B194" s="137"/>
      <c r="D194" s="138" t="s">
        <v>133</v>
      </c>
      <c r="E194" s="139" t="s">
        <v>19</v>
      </c>
      <c r="F194" s="140" t="s">
        <v>366</v>
      </c>
      <c r="H194" s="141">
        <v>2.1</v>
      </c>
      <c r="I194" s="142"/>
      <c r="L194" s="137"/>
      <c r="M194" s="143"/>
      <c r="T194" s="144"/>
      <c r="AT194" s="139" t="s">
        <v>133</v>
      </c>
      <c r="AU194" s="139" t="s">
        <v>82</v>
      </c>
      <c r="AV194" s="11" t="s">
        <v>84</v>
      </c>
      <c r="AW194" s="11" t="s">
        <v>33</v>
      </c>
      <c r="AX194" s="11" t="s">
        <v>74</v>
      </c>
      <c r="AY194" s="139" t="s">
        <v>122</v>
      </c>
    </row>
    <row r="195" spans="2:65" s="12" customFormat="1" ht="11.25">
      <c r="B195" s="145"/>
      <c r="D195" s="138" t="s">
        <v>133</v>
      </c>
      <c r="E195" s="146" t="s">
        <v>19</v>
      </c>
      <c r="F195" s="147" t="s">
        <v>135</v>
      </c>
      <c r="H195" s="148">
        <v>15.33</v>
      </c>
      <c r="I195" s="149"/>
      <c r="L195" s="145"/>
      <c r="M195" s="150"/>
      <c r="T195" s="151"/>
      <c r="AT195" s="146" t="s">
        <v>133</v>
      </c>
      <c r="AU195" s="146" t="s">
        <v>82</v>
      </c>
      <c r="AV195" s="12" t="s">
        <v>130</v>
      </c>
      <c r="AW195" s="12" t="s">
        <v>33</v>
      </c>
      <c r="AX195" s="12" t="s">
        <v>82</v>
      </c>
      <c r="AY195" s="146" t="s">
        <v>122</v>
      </c>
    </row>
    <row r="196" spans="2:65" s="1" customFormat="1" ht="16.5" customHeight="1">
      <c r="B196" s="31"/>
      <c r="C196" s="152" t="s">
        <v>367</v>
      </c>
      <c r="D196" s="152" t="s">
        <v>141</v>
      </c>
      <c r="E196" s="153" t="s">
        <v>368</v>
      </c>
      <c r="F196" s="154" t="s">
        <v>369</v>
      </c>
      <c r="G196" s="155" t="s">
        <v>144</v>
      </c>
      <c r="H196" s="156">
        <v>15.33</v>
      </c>
      <c r="I196" s="157"/>
      <c r="J196" s="158">
        <f>ROUND(I196*H196,2)</f>
        <v>0</v>
      </c>
      <c r="K196" s="154" t="s">
        <v>19</v>
      </c>
      <c r="L196" s="159"/>
      <c r="M196" s="160" t="s">
        <v>19</v>
      </c>
      <c r="N196" s="161" t="s">
        <v>45</v>
      </c>
      <c r="P196" s="129">
        <f>O196*H196</f>
        <v>0</v>
      </c>
      <c r="Q196" s="129">
        <v>2.546E-2</v>
      </c>
      <c r="R196" s="129">
        <f>Q196*H196</f>
        <v>0.39030179999999998</v>
      </c>
      <c r="S196" s="129">
        <v>0</v>
      </c>
      <c r="T196" s="130">
        <f>S196*H196</f>
        <v>0</v>
      </c>
      <c r="AR196" s="131" t="s">
        <v>214</v>
      </c>
      <c r="AT196" s="131" t="s">
        <v>141</v>
      </c>
      <c r="AU196" s="131" t="s">
        <v>82</v>
      </c>
      <c r="AY196" s="16" t="s">
        <v>122</v>
      </c>
      <c r="BE196" s="132">
        <f>IF(N196="základní",J196,0)</f>
        <v>0</v>
      </c>
      <c r="BF196" s="132">
        <f>IF(N196="snížená",J196,0)</f>
        <v>0</v>
      </c>
      <c r="BG196" s="132">
        <f>IF(N196="zákl. přenesená",J196,0)</f>
        <v>0</v>
      </c>
      <c r="BH196" s="132">
        <f>IF(N196="sníž. přenesená",J196,0)</f>
        <v>0</v>
      </c>
      <c r="BI196" s="132">
        <f>IF(N196="nulová",J196,0)</f>
        <v>0</v>
      </c>
      <c r="BJ196" s="16" t="s">
        <v>82</v>
      </c>
      <c r="BK196" s="132">
        <f>ROUND(I196*H196,2)</f>
        <v>0</v>
      </c>
      <c r="BL196" s="16" t="s">
        <v>169</v>
      </c>
      <c r="BM196" s="131" t="s">
        <v>370</v>
      </c>
    </row>
    <row r="197" spans="2:65" s="1" customFormat="1" ht="24.2" customHeight="1">
      <c r="B197" s="31"/>
      <c r="C197" s="120" t="s">
        <v>214</v>
      </c>
      <c r="D197" s="120" t="s">
        <v>125</v>
      </c>
      <c r="E197" s="121" t="s">
        <v>371</v>
      </c>
      <c r="F197" s="122" t="s">
        <v>372</v>
      </c>
      <c r="G197" s="123" t="s">
        <v>144</v>
      </c>
      <c r="H197" s="124">
        <v>35.28</v>
      </c>
      <c r="I197" s="125"/>
      <c r="J197" s="126">
        <f>ROUND(I197*H197,2)</f>
        <v>0</v>
      </c>
      <c r="K197" s="122" t="s">
        <v>129</v>
      </c>
      <c r="L197" s="31"/>
      <c r="M197" s="127" t="s">
        <v>19</v>
      </c>
      <c r="N197" s="128" t="s">
        <v>45</v>
      </c>
      <c r="P197" s="129">
        <f>O197*H197</f>
        <v>0</v>
      </c>
      <c r="Q197" s="129">
        <v>2.7E-4</v>
      </c>
      <c r="R197" s="129">
        <f>Q197*H197</f>
        <v>9.5256000000000004E-3</v>
      </c>
      <c r="S197" s="129">
        <v>0</v>
      </c>
      <c r="T197" s="130">
        <f>S197*H197</f>
        <v>0</v>
      </c>
      <c r="AR197" s="131" t="s">
        <v>169</v>
      </c>
      <c r="AT197" s="131" t="s">
        <v>125</v>
      </c>
      <c r="AU197" s="131" t="s">
        <v>82</v>
      </c>
      <c r="AY197" s="16" t="s">
        <v>122</v>
      </c>
      <c r="BE197" s="132">
        <f>IF(N197="základní",J197,0)</f>
        <v>0</v>
      </c>
      <c r="BF197" s="132">
        <f>IF(N197="snížená",J197,0)</f>
        <v>0</v>
      </c>
      <c r="BG197" s="132">
        <f>IF(N197="zákl. přenesená",J197,0)</f>
        <v>0</v>
      </c>
      <c r="BH197" s="132">
        <f>IF(N197="sníž. přenesená",J197,0)</f>
        <v>0</v>
      </c>
      <c r="BI197" s="132">
        <f>IF(N197="nulová",J197,0)</f>
        <v>0</v>
      </c>
      <c r="BJ197" s="16" t="s">
        <v>82</v>
      </c>
      <c r="BK197" s="132">
        <f>ROUND(I197*H197,2)</f>
        <v>0</v>
      </c>
      <c r="BL197" s="16" t="s">
        <v>169</v>
      </c>
      <c r="BM197" s="131" t="s">
        <v>373</v>
      </c>
    </row>
    <row r="198" spans="2:65" s="1" customFormat="1" ht="11.25">
      <c r="B198" s="31"/>
      <c r="D198" s="133" t="s">
        <v>131</v>
      </c>
      <c r="F198" s="134" t="s">
        <v>374</v>
      </c>
      <c r="I198" s="135"/>
      <c r="L198" s="31"/>
      <c r="M198" s="136"/>
      <c r="T198" s="52"/>
      <c r="AT198" s="16" t="s">
        <v>131</v>
      </c>
      <c r="AU198" s="16" t="s">
        <v>82</v>
      </c>
    </row>
    <row r="199" spans="2:65" s="11" customFormat="1" ht="11.25">
      <c r="B199" s="137"/>
      <c r="D199" s="138" t="s">
        <v>133</v>
      </c>
      <c r="E199" s="139" t="s">
        <v>19</v>
      </c>
      <c r="F199" s="140" t="s">
        <v>321</v>
      </c>
      <c r="H199" s="141">
        <v>35.28</v>
      </c>
      <c r="I199" s="142"/>
      <c r="L199" s="137"/>
      <c r="M199" s="143"/>
      <c r="T199" s="144"/>
      <c r="AT199" s="139" t="s">
        <v>133</v>
      </c>
      <c r="AU199" s="139" t="s">
        <v>82</v>
      </c>
      <c r="AV199" s="11" t="s">
        <v>84</v>
      </c>
      <c r="AW199" s="11" t="s">
        <v>33</v>
      </c>
      <c r="AX199" s="11" t="s">
        <v>74</v>
      </c>
      <c r="AY199" s="139" t="s">
        <v>122</v>
      </c>
    </row>
    <row r="200" spans="2:65" s="12" customFormat="1" ht="11.25">
      <c r="B200" s="145"/>
      <c r="D200" s="138" t="s">
        <v>133</v>
      </c>
      <c r="E200" s="146" t="s">
        <v>19</v>
      </c>
      <c r="F200" s="147" t="s">
        <v>135</v>
      </c>
      <c r="H200" s="148">
        <v>35.28</v>
      </c>
      <c r="I200" s="149"/>
      <c r="L200" s="145"/>
      <c r="M200" s="150"/>
      <c r="T200" s="151"/>
      <c r="AT200" s="146" t="s">
        <v>133</v>
      </c>
      <c r="AU200" s="146" t="s">
        <v>82</v>
      </c>
      <c r="AV200" s="12" t="s">
        <v>130</v>
      </c>
      <c r="AW200" s="12" t="s">
        <v>33</v>
      </c>
      <c r="AX200" s="12" t="s">
        <v>82</v>
      </c>
      <c r="AY200" s="146" t="s">
        <v>122</v>
      </c>
    </row>
    <row r="201" spans="2:65" s="1" customFormat="1" ht="16.5" customHeight="1">
      <c r="B201" s="31"/>
      <c r="C201" s="152" t="s">
        <v>375</v>
      </c>
      <c r="D201" s="152" t="s">
        <v>141</v>
      </c>
      <c r="E201" s="153" t="s">
        <v>376</v>
      </c>
      <c r="F201" s="154" t="s">
        <v>377</v>
      </c>
      <c r="G201" s="155" t="s">
        <v>144</v>
      </c>
      <c r="H201" s="156">
        <v>35.28</v>
      </c>
      <c r="I201" s="157"/>
      <c r="J201" s="158">
        <f>ROUND(I201*H201,2)</f>
        <v>0</v>
      </c>
      <c r="K201" s="154" t="s">
        <v>129</v>
      </c>
      <c r="L201" s="159"/>
      <c r="M201" s="160" t="s">
        <v>19</v>
      </c>
      <c r="N201" s="161" t="s">
        <v>45</v>
      </c>
      <c r="P201" s="129">
        <f>O201*H201</f>
        <v>0</v>
      </c>
      <c r="Q201" s="129">
        <v>2.87E-2</v>
      </c>
      <c r="R201" s="129">
        <f>Q201*H201</f>
        <v>1.0125360000000001</v>
      </c>
      <c r="S201" s="129">
        <v>0</v>
      </c>
      <c r="T201" s="130">
        <f>S201*H201</f>
        <v>0</v>
      </c>
      <c r="AR201" s="131" t="s">
        <v>214</v>
      </c>
      <c r="AT201" s="131" t="s">
        <v>141</v>
      </c>
      <c r="AU201" s="131" t="s">
        <v>82</v>
      </c>
      <c r="AY201" s="16" t="s">
        <v>122</v>
      </c>
      <c r="BE201" s="132">
        <f>IF(N201="základní",J201,0)</f>
        <v>0</v>
      </c>
      <c r="BF201" s="132">
        <f>IF(N201="snížená",J201,0)</f>
        <v>0</v>
      </c>
      <c r="BG201" s="132">
        <f>IF(N201="zákl. přenesená",J201,0)</f>
        <v>0</v>
      </c>
      <c r="BH201" s="132">
        <f>IF(N201="sníž. přenesená",J201,0)</f>
        <v>0</v>
      </c>
      <c r="BI201" s="132">
        <f>IF(N201="nulová",J201,0)</f>
        <v>0</v>
      </c>
      <c r="BJ201" s="16" t="s">
        <v>82</v>
      </c>
      <c r="BK201" s="132">
        <f>ROUND(I201*H201,2)</f>
        <v>0</v>
      </c>
      <c r="BL201" s="16" t="s">
        <v>169</v>
      </c>
      <c r="BM201" s="131" t="s">
        <v>378</v>
      </c>
    </row>
    <row r="202" spans="2:65" s="1" customFormat="1" ht="24.2" customHeight="1">
      <c r="B202" s="31"/>
      <c r="C202" s="120" t="s">
        <v>222</v>
      </c>
      <c r="D202" s="120" t="s">
        <v>125</v>
      </c>
      <c r="E202" s="121" t="s">
        <v>379</v>
      </c>
      <c r="F202" s="122" t="s">
        <v>380</v>
      </c>
      <c r="G202" s="123" t="s">
        <v>144</v>
      </c>
      <c r="H202" s="124">
        <v>108.36</v>
      </c>
      <c r="I202" s="125"/>
      <c r="J202" s="126">
        <f>ROUND(I202*H202,2)</f>
        <v>0</v>
      </c>
      <c r="K202" s="122" t="s">
        <v>129</v>
      </c>
      <c r="L202" s="31"/>
      <c r="M202" s="127" t="s">
        <v>19</v>
      </c>
      <c r="N202" s="128" t="s">
        <v>45</v>
      </c>
      <c r="P202" s="129">
        <f>O202*H202</f>
        <v>0</v>
      </c>
      <c r="Q202" s="129">
        <v>2.7E-4</v>
      </c>
      <c r="R202" s="129">
        <f>Q202*H202</f>
        <v>2.9257200000000001E-2</v>
      </c>
      <c r="S202" s="129">
        <v>0</v>
      </c>
      <c r="T202" s="130">
        <f>S202*H202</f>
        <v>0</v>
      </c>
      <c r="AR202" s="131" t="s">
        <v>169</v>
      </c>
      <c r="AT202" s="131" t="s">
        <v>125</v>
      </c>
      <c r="AU202" s="131" t="s">
        <v>82</v>
      </c>
      <c r="AY202" s="16" t="s">
        <v>122</v>
      </c>
      <c r="BE202" s="132">
        <f>IF(N202="základní",J202,0)</f>
        <v>0</v>
      </c>
      <c r="BF202" s="132">
        <f>IF(N202="snížená",J202,0)</f>
        <v>0</v>
      </c>
      <c r="BG202" s="132">
        <f>IF(N202="zákl. přenesená",J202,0)</f>
        <v>0</v>
      </c>
      <c r="BH202" s="132">
        <f>IF(N202="sníž. přenesená",J202,0)</f>
        <v>0</v>
      </c>
      <c r="BI202" s="132">
        <f>IF(N202="nulová",J202,0)</f>
        <v>0</v>
      </c>
      <c r="BJ202" s="16" t="s">
        <v>82</v>
      </c>
      <c r="BK202" s="132">
        <f>ROUND(I202*H202,2)</f>
        <v>0</v>
      </c>
      <c r="BL202" s="16" t="s">
        <v>169</v>
      </c>
      <c r="BM202" s="131" t="s">
        <v>381</v>
      </c>
    </row>
    <row r="203" spans="2:65" s="1" customFormat="1" ht="11.25">
      <c r="B203" s="31"/>
      <c r="D203" s="133" t="s">
        <v>131</v>
      </c>
      <c r="F203" s="134" t="s">
        <v>382</v>
      </c>
      <c r="I203" s="135"/>
      <c r="L203" s="31"/>
      <c r="M203" s="136"/>
      <c r="T203" s="52"/>
      <c r="AT203" s="16" t="s">
        <v>131</v>
      </c>
      <c r="AU203" s="16" t="s">
        <v>82</v>
      </c>
    </row>
    <row r="204" spans="2:65" s="11" customFormat="1" ht="11.25">
      <c r="B204" s="137"/>
      <c r="D204" s="138" t="s">
        <v>133</v>
      </c>
      <c r="E204" s="139" t="s">
        <v>19</v>
      </c>
      <c r="F204" s="140" t="s">
        <v>327</v>
      </c>
      <c r="H204" s="141">
        <v>108.36</v>
      </c>
      <c r="I204" s="142"/>
      <c r="L204" s="137"/>
      <c r="M204" s="143"/>
      <c r="T204" s="144"/>
      <c r="AT204" s="139" t="s">
        <v>133</v>
      </c>
      <c r="AU204" s="139" t="s">
        <v>82</v>
      </c>
      <c r="AV204" s="11" t="s">
        <v>84</v>
      </c>
      <c r="AW204" s="11" t="s">
        <v>33</v>
      </c>
      <c r="AX204" s="11" t="s">
        <v>74</v>
      </c>
      <c r="AY204" s="139" t="s">
        <v>122</v>
      </c>
    </row>
    <row r="205" spans="2:65" s="12" customFormat="1" ht="11.25">
      <c r="B205" s="145"/>
      <c r="D205" s="138" t="s">
        <v>133</v>
      </c>
      <c r="E205" s="146" t="s">
        <v>19</v>
      </c>
      <c r="F205" s="147" t="s">
        <v>135</v>
      </c>
      <c r="H205" s="148">
        <v>108.36</v>
      </c>
      <c r="I205" s="149"/>
      <c r="L205" s="145"/>
      <c r="M205" s="150"/>
      <c r="T205" s="151"/>
      <c r="AT205" s="146" t="s">
        <v>133</v>
      </c>
      <c r="AU205" s="146" t="s">
        <v>82</v>
      </c>
      <c r="AV205" s="12" t="s">
        <v>130</v>
      </c>
      <c r="AW205" s="12" t="s">
        <v>33</v>
      </c>
      <c r="AX205" s="12" t="s">
        <v>82</v>
      </c>
      <c r="AY205" s="146" t="s">
        <v>122</v>
      </c>
    </row>
    <row r="206" spans="2:65" s="1" customFormat="1" ht="16.5" customHeight="1">
      <c r="B206" s="31"/>
      <c r="C206" s="152" t="s">
        <v>383</v>
      </c>
      <c r="D206" s="152" t="s">
        <v>141</v>
      </c>
      <c r="E206" s="153" t="s">
        <v>384</v>
      </c>
      <c r="F206" s="154" t="s">
        <v>385</v>
      </c>
      <c r="G206" s="155" t="s">
        <v>144</v>
      </c>
      <c r="H206" s="156">
        <v>108.36</v>
      </c>
      <c r="I206" s="157"/>
      <c r="J206" s="158">
        <f>ROUND(I206*H206,2)</f>
        <v>0</v>
      </c>
      <c r="K206" s="154" t="s">
        <v>129</v>
      </c>
      <c r="L206" s="159"/>
      <c r="M206" s="160" t="s">
        <v>19</v>
      </c>
      <c r="N206" s="161" t="s">
        <v>45</v>
      </c>
      <c r="P206" s="129">
        <f>O206*H206</f>
        <v>0</v>
      </c>
      <c r="Q206" s="129">
        <v>2.9319999999999999E-2</v>
      </c>
      <c r="R206" s="129">
        <f>Q206*H206</f>
        <v>3.1771151999999998</v>
      </c>
      <c r="S206" s="129">
        <v>0</v>
      </c>
      <c r="T206" s="130">
        <f>S206*H206</f>
        <v>0</v>
      </c>
      <c r="AR206" s="131" t="s">
        <v>214</v>
      </c>
      <c r="AT206" s="131" t="s">
        <v>141</v>
      </c>
      <c r="AU206" s="131" t="s">
        <v>82</v>
      </c>
      <c r="AY206" s="16" t="s">
        <v>122</v>
      </c>
      <c r="BE206" s="132">
        <f>IF(N206="základní",J206,0)</f>
        <v>0</v>
      </c>
      <c r="BF206" s="132">
        <f>IF(N206="snížená",J206,0)</f>
        <v>0</v>
      </c>
      <c r="BG206" s="132">
        <f>IF(N206="zákl. přenesená",J206,0)</f>
        <v>0</v>
      </c>
      <c r="BH206" s="132">
        <f>IF(N206="sníž. přenesená",J206,0)</f>
        <v>0</v>
      </c>
      <c r="BI206" s="132">
        <f>IF(N206="nulová",J206,0)</f>
        <v>0</v>
      </c>
      <c r="BJ206" s="16" t="s">
        <v>82</v>
      </c>
      <c r="BK206" s="132">
        <f>ROUND(I206*H206,2)</f>
        <v>0</v>
      </c>
      <c r="BL206" s="16" t="s">
        <v>169</v>
      </c>
      <c r="BM206" s="131" t="s">
        <v>386</v>
      </c>
    </row>
    <row r="207" spans="2:65" s="1" customFormat="1" ht="16.5" customHeight="1">
      <c r="B207" s="31"/>
      <c r="C207" s="120" t="s">
        <v>230</v>
      </c>
      <c r="D207" s="120" t="s">
        <v>125</v>
      </c>
      <c r="E207" s="121" t="s">
        <v>387</v>
      </c>
      <c r="F207" s="122" t="s">
        <v>388</v>
      </c>
      <c r="G207" s="123" t="s">
        <v>128</v>
      </c>
      <c r="H207" s="124">
        <v>187.6</v>
      </c>
      <c r="I207" s="125"/>
      <c r="J207" s="126">
        <f>ROUND(I207*H207,2)</f>
        <v>0</v>
      </c>
      <c r="K207" s="122" t="s">
        <v>19</v>
      </c>
      <c r="L207" s="31"/>
      <c r="M207" s="127" t="s">
        <v>19</v>
      </c>
      <c r="N207" s="128" t="s">
        <v>45</v>
      </c>
      <c r="P207" s="129">
        <f>O207*H207</f>
        <v>0</v>
      </c>
      <c r="Q207" s="129">
        <v>0</v>
      </c>
      <c r="R207" s="129">
        <f>Q207*H207</f>
        <v>0</v>
      </c>
      <c r="S207" s="129">
        <v>0</v>
      </c>
      <c r="T207" s="130">
        <f>S207*H207</f>
        <v>0</v>
      </c>
      <c r="AR207" s="131" t="s">
        <v>169</v>
      </c>
      <c r="AT207" s="131" t="s">
        <v>125</v>
      </c>
      <c r="AU207" s="131" t="s">
        <v>82</v>
      </c>
      <c r="AY207" s="16" t="s">
        <v>122</v>
      </c>
      <c r="BE207" s="132">
        <f>IF(N207="základní",J207,0)</f>
        <v>0</v>
      </c>
      <c r="BF207" s="132">
        <f>IF(N207="snížená",J207,0)</f>
        <v>0</v>
      </c>
      <c r="BG207" s="132">
        <f>IF(N207="zákl. přenesená",J207,0)</f>
        <v>0</v>
      </c>
      <c r="BH207" s="132">
        <f>IF(N207="sníž. přenesená",J207,0)</f>
        <v>0</v>
      </c>
      <c r="BI207" s="132">
        <f>IF(N207="nulová",J207,0)</f>
        <v>0</v>
      </c>
      <c r="BJ207" s="16" t="s">
        <v>82</v>
      </c>
      <c r="BK207" s="132">
        <f>ROUND(I207*H207,2)</f>
        <v>0</v>
      </c>
      <c r="BL207" s="16" t="s">
        <v>169</v>
      </c>
      <c r="BM207" s="131" t="s">
        <v>389</v>
      </c>
    </row>
    <row r="208" spans="2:65" s="1" customFormat="1" ht="24.2" customHeight="1">
      <c r="B208" s="31"/>
      <c r="C208" s="120" t="s">
        <v>390</v>
      </c>
      <c r="D208" s="120" t="s">
        <v>125</v>
      </c>
      <c r="E208" s="121" t="s">
        <v>391</v>
      </c>
      <c r="F208" s="122" t="s">
        <v>392</v>
      </c>
      <c r="G208" s="123" t="s">
        <v>393</v>
      </c>
      <c r="H208" s="171"/>
      <c r="I208" s="125"/>
      <c r="J208" s="126">
        <f>ROUND(I208*H208,2)</f>
        <v>0</v>
      </c>
      <c r="K208" s="122" t="s">
        <v>129</v>
      </c>
      <c r="L208" s="31"/>
      <c r="M208" s="127" t="s">
        <v>19</v>
      </c>
      <c r="N208" s="128" t="s">
        <v>45</v>
      </c>
      <c r="P208" s="129">
        <f>O208*H208</f>
        <v>0</v>
      </c>
      <c r="Q208" s="129">
        <v>0</v>
      </c>
      <c r="R208" s="129">
        <f>Q208*H208</f>
        <v>0</v>
      </c>
      <c r="S208" s="129">
        <v>0</v>
      </c>
      <c r="T208" s="130">
        <f>S208*H208</f>
        <v>0</v>
      </c>
      <c r="AR208" s="131" t="s">
        <v>169</v>
      </c>
      <c r="AT208" s="131" t="s">
        <v>125</v>
      </c>
      <c r="AU208" s="131" t="s">
        <v>82</v>
      </c>
      <c r="AY208" s="16" t="s">
        <v>122</v>
      </c>
      <c r="BE208" s="132">
        <f>IF(N208="základní",J208,0)</f>
        <v>0</v>
      </c>
      <c r="BF208" s="132">
        <f>IF(N208="snížená",J208,0)</f>
        <v>0</v>
      </c>
      <c r="BG208" s="132">
        <f>IF(N208="zákl. přenesená",J208,0)</f>
        <v>0</v>
      </c>
      <c r="BH208" s="132">
        <f>IF(N208="sníž. přenesená",J208,0)</f>
        <v>0</v>
      </c>
      <c r="BI208" s="132">
        <f>IF(N208="nulová",J208,0)</f>
        <v>0</v>
      </c>
      <c r="BJ208" s="16" t="s">
        <v>82</v>
      </c>
      <c r="BK208" s="132">
        <f>ROUND(I208*H208,2)</f>
        <v>0</v>
      </c>
      <c r="BL208" s="16" t="s">
        <v>169</v>
      </c>
      <c r="BM208" s="131" t="s">
        <v>394</v>
      </c>
    </row>
    <row r="209" spans="2:65" s="1" customFormat="1" ht="11.25">
      <c r="B209" s="31"/>
      <c r="D209" s="133" t="s">
        <v>131</v>
      </c>
      <c r="F209" s="134" t="s">
        <v>395</v>
      </c>
      <c r="I209" s="135"/>
      <c r="L209" s="31"/>
      <c r="M209" s="136"/>
      <c r="T209" s="52"/>
      <c r="AT209" s="16" t="s">
        <v>131</v>
      </c>
      <c r="AU209" s="16" t="s">
        <v>82</v>
      </c>
    </row>
    <row r="210" spans="2:65" s="1" customFormat="1" ht="24.2" customHeight="1">
      <c r="B210" s="31"/>
      <c r="C210" s="120" t="s">
        <v>237</v>
      </c>
      <c r="D210" s="120" t="s">
        <v>125</v>
      </c>
      <c r="E210" s="121" t="s">
        <v>396</v>
      </c>
      <c r="F210" s="122" t="s">
        <v>397</v>
      </c>
      <c r="G210" s="123" t="s">
        <v>393</v>
      </c>
      <c r="H210" s="171"/>
      <c r="I210" s="125"/>
      <c r="J210" s="126">
        <f>ROUND(I210*H210,2)</f>
        <v>0</v>
      </c>
      <c r="K210" s="122" t="s">
        <v>129</v>
      </c>
      <c r="L210" s="31"/>
      <c r="M210" s="127" t="s">
        <v>19</v>
      </c>
      <c r="N210" s="128" t="s">
        <v>45</v>
      </c>
      <c r="P210" s="129">
        <f>O210*H210</f>
        <v>0</v>
      </c>
      <c r="Q210" s="129">
        <v>0</v>
      </c>
      <c r="R210" s="129">
        <f>Q210*H210</f>
        <v>0</v>
      </c>
      <c r="S210" s="129">
        <v>0</v>
      </c>
      <c r="T210" s="130">
        <f>S210*H210</f>
        <v>0</v>
      </c>
      <c r="AR210" s="131" t="s">
        <v>169</v>
      </c>
      <c r="AT210" s="131" t="s">
        <v>125</v>
      </c>
      <c r="AU210" s="131" t="s">
        <v>82</v>
      </c>
      <c r="AY210" s="16" t="s">
        <v>122</v>
      </c>
      <c r="BE210" s="132">
        <f>IF(N210="základní",J210,0)</f>
        <v>0</v>
      </c>
      <c r="BF210" s="132">
        <f>IF(N210="snížená",J210,0)</f>
        <v>0</v>
      </c>
      <c r="BG210" s="132">
        <f>IF(N210="zákl. přenesená",J210,0)</f>
        <v>0</v>
      </c>
      <c r="BH210" s="132">
        <f>IF(N210="sníž. přenesená",J210,0)</f>
        <v>0</v>
      </c>
      <c r="BI210" s="132">
        <f>IF(N210="nulová",J210,0)</f>
        <v>0</v>
      </c>
      <c r="BJ210" s="16" t="s">
        <v>82</v>
      </c>
      <c r="BK210" s="132">
        <f>ROUND(I210*H210,2)</f>
        <v>0</v>
      </c>
      <c r="BL210" s="16" t="s">
        <v>169</v>
      </c>
      <c r="BM210" s="131" t="s">
        <v>398</v>
      </c>
    </row>
    <row r="211" spans="2:65" s="1" customFormat="1" ht="11.25">
      <c r="B211" s="31"/>
      <c r="D211" s="133" t="s">
        <v>131</v>
      </c>
      <c r="F211" s="134" t="s">
        <v>399</v>
      </c>
      <c r="I211" s="135"/>
      <c r="L211" s="31"/>
      <c r="M211" s="136"/>
      <c r="T211" s="52"/>
      <c r="AT211" s="16" t="s">
        <v>131</v>
      </c>
      <c r="AU211" s="16" t="s">
        <v>82</v>
      </c>
    </row>
    <row r="212" spans="2:65" s="10" customFormat="1" ht="25.9" customHeight="1">
      <c r="B212" s="110"/>
      <c r="D212" s="111" t="s">
        <v>73</v>
      </c>
      <c r="E212" s="112" t="s">
        <v>247</v>
      </c>
      <c r="F212" s="112" t="s">
        <v>248</v>
      </c>
      <c r="I212" s="113"/>
      <c r="J212" s="114">
        <f>BK212</f>
        <v>0</v>
      </c>
      <c r="L212" s="110"/>
      <c r="M212" s="115"/>
      <c r="P212" s="116">
        <f>SUM(P213:P220)</f>
        <v>0</v>
      </c>
      <c r="R212" s="116">
        <f>SUM(R213:R220)</f>
        <v>0</v>
      </c>
      <c r="T212" s="117">
        <f>SUM(T213:T220)</f>
        <v>0</v>
      </c>
      <c r="AR212" s="111" t="s">
        <v>84</v>
      </c>
      <c r="AT212" s="118" t="s">
        <v>73</v>
      </c>
      <c r="AU212" s="118" t="s">
        <v>74</v>
      </c>
      <c r="AY212" s="111" t="s">
        <v>122</v>
      </c>
      <c r="BK212" s="119">
        <f>SUM(BK213:BK220)</f>
        <v>0</v>
      </c>
    </row>
    <row r="213" spans="2:65" s="1" customFormat="1" ht="16.5" customHeight="1">
      <c r="B213" s="31"/>
      <c r="C213" s="120" t="s">
        <v>400</v>
      </c>
      <c r="D213" s="120" t="s">
        <v>125</v>
      </c>
      <c r="E213" s="121" t="s">
        <v>249</v>
      </c>
      <c r="F213" s="122" t="s">
        <v>250</v>
      </c>
      <c r="G213" s="123" t="s">
        <v>128</v>
      </c>
      <c r="H213" s="124">
        <v>146.30000000000001</v>
      </c>
      <c r="I213" s="125"/>
      <c r="J213" s="126">
        <f>ROUND(I213*H213,2)</f>
        <v>0</v>
      </c>
      <c r="K213" s="122" t="s">
        <v>129</v>
      </c>
      <c r="L213" s="31"/>
      <c r="M213" s="127" t="s">
        <v>19</v>
      </c>
      <c r="N213" s="128" t="s">
        <v>45</v>
      </c>
      <c r="P213" s="129">
        <f>O213*H213</f>
        <v>0</v>
      </c>
      <c r="Q213" s="129">
        <v>0</v>
      </c>
      <c r="R213" s="129">
        <f>Q213*H213</f>
        <v>0</v>
      </c>
      <c r="S213" s="129">
        <v>0</v>
      </c>
      <c r="T213" s="130">
        <f>S213*H213</f>
        <v>0</v>
      </c>
      <c r="AR213" s="131" t="s">
        <v>169</v>
      </c>
      <c r="AT213" s="131" t="s">
        <v>125</v>
      </c>
      <c r="AU213" s="131" t="s">
        <v>82</v>
      </c>
      <c r="AY213" s="16" t="s">
        <v>122</v>
      </c>
      <c r="BE213" s="132">
        <f>IF(N213="základní",J213,0)</f>
        <v>0</v>
      </c>
      <c r="BF213" s="132">
        <f>IF(N213="snížená",J213,0)</f>
        <v>0</v>
      </c>
      <c r="BG213" s="132">
        <f>IF(N213="zákl. přenesená",J213,0)</f>
        <v>0</v>
      </c>
      <c r="BH213" s="132">
        <f>IF(N213="sníž. přenesená",J213,0)</f>
        <v>0</v>
      </c>
      <c r="BI213" s="132">
        <f>IF(N213="nulová",J213,0)</f>
        <v>0</v>
      </c>
      <c r="BJ213" s="16" t="s">
        <v>82</v>
      </c>
      <c r="BK213" s="132">
        <f>ROUND(I213*H213,2)</f>
        <v>0</v>
      </c>
      <c r="BL213" s="16" t="s">
        <v>169</v>
      </c>
      <c r="BM213" s="131" t="s">
        <v>401</v>
      </c>
    </row>
    <row r="214" spans="2:65" s="1" customFormat="1" ht="11.25">
      <c r="B214" s="31"/>
      <c r="D214" s="133" t="s">
        <v>131</v>
      </c>
      <c r="F214" s="134" t="s">
        <v>252</v>
      </c>
      <c r="I214" s="135"/>
      <c r="L214" s="31"/>
      <c r="M214" s="136"/>
      <c r="T214" s="52"/>
      <c r="AT214" s="16" t="s">
        <v>131</v>
      </c>
      <c r="AU214" s="16" t="s">
        <v>82</v>
      </c>
    </row>
    <row r="215" spans="2:65" s="11" customFormat="1" ht="11.25">
      <c r="B215" s="137"/>
      <c r="D215" s="138" t="s">
        <v>133</v>
      </c>
      <c r="E215" s="139" t="s">
        <v>19</v>
      </c>
      <c r="F215" s="140" t="s">
        <v>402</v>
      </c>
      <c r="H215" s="141">
        <v>118</v>
      </c>
      <c r="I215" s="142"/>
      <c r="L215" s="137"/>
      <c r="M215" s="143"/>
      <c r="T215" s="144"/>
      <c r="AT215" s="139" t="s">
        <v>133</v>
      </c>
      <c r="AU215" s="139" t="s">
        <v>82</v>
      </c>
      <c r="AV215" s="11" t="s">
        <v>84</v>
      </c>
      <c r="AW215" s="11" t="s">
        <v>33</v>
      </c>
      <c r="AX215" s="11" t="s">
        <v>74</v>
      </c>
      <c r="AY215" s="139" t="s">
        <v>122</v>
      </c>
    </row>
    <row r="216" spans="2:65" s="11" customFormat="1" ht="11.25">
      <c r="B216" s="137"/>
      <c r="D216" s="138" t="s">
        <v>133</v>
      </c>
      <c r="E216" s="139" t="s">
        <v>19</v>
      </c>
      <c r="F216" s="140" t="s">
        <v>301</v>
      </c>
      <c r="H216" s="141">
        <v>28.3</v>
      </c>
      <c r="I216" s="142"/>
      <c r="L216" s="137"/>
      <c r="M216" s="143"/>
      <c r="T216" s="144"/>
      <c r="AT216" s="139" t="s">
        <v>133</v>
      </c>
      <c r="AU216" s="139" t="s">
        <v>82</v>
      </c>
      <c r="AV216" s="11" t="s">
        <v>84</v>
      </c>
      <c r="AW216" s="11" t="s">
        <v>33</v>
      </c>
      <c r="AX216" s="11" t="s">
        <v>74</v>
      </c>
      <c r="AY216" s="139" t="s">
        <v>122</v>
      </c>
    </row>
    <row r="217" spans="2:65" s="12" customFormat="1" ht="11.25">
      <c r="B217" s="145"/>
      <c r="D217" s="138" t="s">
        <v>133</v>
      </c>
      <c r="E217" s="146" t="s">
        <v>19</v>
      </c>
      <c r="F217" s="147" t="s">
        <v>135</v>
      </c>
      <c r="H217" s="148">
        <v>146.30000000000001</v>
      </c>
      <c r="I217" s="149"/>
      <c r="L217" s="145"/>
      <c r="M217" s="150"/>
      <c r="T217" s="151"/>
      <c r="AT217" s="146" t="s">
        <v>133</v>
      </c>
      <c r="AU217" s="146" t="s">
        <v>82</v>
      </c>
      <c r="AV217" s="12" t="s">
        <v>130</v>
      </c>
      <c r="AW217" s="12" t="s">
        <v>33</v>
      </c>
      <c r="AX217" s="12" t="s">
        <v>82</v>
      </c>
      <c r="AY217" s="146" t="s">
        <v>122</v>
      </c>
    </row>
    <row r="218" spans="2:65" s="1" customFormat="1" ht="16.5" customHeight="1">
      <c r="B218" s="31"/>
      <c r="C218" s="152" t="s">
        <v>332</v>
      </c>
      <c r="D218" s="152" t="s">
        <v>141</v>
      </c>
      <c r="E218" s="153" t="s">
        <v>255</v>
      </c>
      <c r="F218" s="154" t="s">
        <v>256</v>
      </c>
      <c r="G218" s="155" t="s">
        <v>128</v>
      </c>
      <c r="H218" s="156">
        <v>153.61500000000001</v>
      </c>
      <c r="I218" s="157"/>
      <c r="J218" s="158">
        <f>ROUND(I218*H218,2)</f>
        <v>0</v>
      </c>
      <c r="K218" s="154" t="s">
        <v>129</v>
      </c>
      <c r="L218" s="159"/>
      <c r="M218" s="160" t="s">
        <v>19</v>
      </c>
      <c r="N218" s="161" t="s">
        <v>45</v>
      </c>
      <c r="P218" s="129">
        <f>O218*H218</f>
        <v>0</v>
      </c>
      <c r="Q218" s="129">
        <v>0</v>
      </c>
      <c r="R218" s="129">
        <f>Q218*H218</f>
        <v>0</v>
      </c>
      <c r="S218" s="129">
        <v>0</v>
      </c>
      <c r="T218" s="130">
        <f>S218*H218</f>
        <v>0</v>
      </c>
      <c r="AR218" s="131" t="s">
        <v>214</v>
      </c>
      <c r="AT218" s="131" t="s">
        <v>141</v>
      </c>
      <c r="AU218" s="131" t="s">
        <v>82</v>
      </c>
      <c r="AY218" s="16" t="s">
        <v>122</v>
      </c>
      <c r="BE218" s="132">
        <f>IF(N218="základní",J218,0)</f>
        <v>0</v>
      </c>
      <c r="BF218" s="132">
        <f>IF(N218="snížená",J218,0)</f>
        <v>0</v>
      </c>
      <c r="BG218" s="132">
        <f>IF(N218="zákl. přenesená",J218,0)</f>
        <v>0</v>
      </c>
      <c r="BH218" s="132">
        <f>IF(N218="sníž. přenesená",J218,0)</f>
        <v>0</v>
      </c>
      <c r="BI218" s="132">
        <f>IF(N218="nulová",J218,0)</f>
        <v>0</v>
      </c>
      <c r="BJ218" s="16" t="s">
        <v>82</v>
      </c>
      <c r="BK218" s="132">
        <f>ROUND(I218*H218,2)</f>
        <v>0</v>
      </c>
      <c r="BL218" s="16" t="s">
        <v>169</v>
      </c>
      <c r="BM218" s="131" t="s">
        <v>403</v>
      </c>
    </row>
    <row r="219" spans="2:65" s="11" customFormat="1" ht="11.25">
      <c r="B219" s="137"/>
      <c r="D219" s="138" t="s">
        <v>133</v>
      </c>
      <c r="E219" s="139" t="s">
        <v>19</v>
      </c>
      <c r="F219" s="140" t="s">
        <v>307</v>
      </c>
      <c r="H219" s="141">
        <v>153.61500000000001</v>
      </c>
      <c r="I219" s="142"/>
      <c r="L219" s="137"/>
      <c r="M219" s="143"/>
      <c r="T219" s="144"/>
      <c r="AT219" s="139" t="s">
        <v>133</v>
      </c>
      <c r="AU219" s="139" t="s">
        <v>82</v>
      </c>
      <c r="AV219" s="11" t="s">
        <v>84</v>
      </c>
      <c r="AW219" s="11" t="s">
        <v>33</v>
      </c>
      <c r="AX219" s="11" t="s">
        <v>74</v>
      </c>
      <c r="AY219" s="139" t="s">
        <v>122</v>
      </c>
    </row>
    <row r="220" spans="2:65" s="12" customFormat="1" ht="11.25">
      <c r="B220" s="145"/>
      <c r="D220" s="138" t="s">
        <v>133</v>
      </c>
      <c r="E220" s="146" t="s">
        <v>19</v>
      </c>
      <c r="F220" s="147" t="s">
        <v>135</v>
      </c>
      <c r="H220" s="148">
        <v>153.61500000000001</v>
      </c>
      <c r="I220" s="149"/>
      <c r="L220" s="145"/>
      <c r="M220" s="150"/>
      <c r="T220" s="151"/>
      <c r="AT220" s="146" t="s">
        <v>133</v>
      </c>
      <c r="AU220" s="146" t="s">
        <v>82</v>
      </c>
      <c r="AV220" s="12" t="s">
        <v>130</v>
      </c>
      <c r="AW220" s="12" t="s">
        <v>33</v>
      </c>
      <c r="AX220" s="12" t="s">
        <v>82</v>
      </c>
      <c r="AY220" s="146" t="s">
        <v>122</v>
      </c>
    </row>
    <row r="221" spans="2:65" s="10" customFormat="1" ht="25.9" customHeight="1">
      <c r="B221" s="110"/>
      <c r="D221" s="111" t="s">
        <v>73</v>
      </c>
      <c r="E221" s="112" t="s">
        <v>259</v>
      </c>
      <c r="F221" s="112" t="s">
        <v>260</v>
      </c>
      <c r="I221" s="113"/>
      <c r="J221" s="114">
        <f>BK221</f>
        <v>0</v>
      </c>
      <c r="L221" s="110"/>
      <c r="M221" s="115"/>
      <c r="P221" s="116">
        <v>0</v>
      </c>
      <c r="R221" s="116">
        <v>0</v>
      </c>
      <c r="T221" s="117">
        <v>0</v>
      </c>
      <c r="AR221" s="111" t="s">
        <v>153</v>
      </c>
      <c r="AT221" s="118" t="s">
        <v>73</v>
      </c>
      <c r="AU221" s="118" t="s">
        <v>74</v>
      </c>
      <c r="AY221" s="111" t="s">
        <v>122</v>
      </c>
      <c r="BK221" s="119">
        <v>0</v>
      </c>
    </row>
    <row r="222" spans="2:65" s="10" customFormat="1" ht="25.9" customHeight="1">
      <c r="B222" s="110"/>
      <c r="D222" s="111" t="s">
        <v>73</v>
      </c>
      <c r="E222" s="112" t="s">
        <v>261</v>
      </c>
      <c r="F222" s="112" t="s">
        <v>262</v>
      </c>
      <c r="I222" s="113"/>
      <c r="J222" s="114">
        <f>BK222</f>
        <v>0</v>
      </c>
      <c r="L222" s="110"/>
      <c r="M222" s="115"/>
      <c r="P222" s="116">
        <f>SUM(P223:P228)</f>
        <v>0</v>
      </c>
      <c r="R222" s="116">
        <f>SUM(R223:R228)</f>
        <v>0</v>
      </c>
      <c r="T222" s="117">
        <f>SUM(T223:T228)</f>
        <v>0</v>
      </c>
      <c r="AR222" s="111" t="s">
        <v>153</v>
      </c>
      <c r="AT222" s="118" t="s">
        <v>73</v>
      </c>
      <c r="AU222" s="118" t="s">
        <v>74</v>
      </c>
      <c r="AY222" s="111" t="s">
        <v>122</v>
      </c>
      <c r="BK222" s="119">
        <f>SUM(BK223:BK228)</f>
        <v>0</v>
      </c>
    </row>
    <row r="223" spans="2:65" s="1" customFormat="1" ht="16.5" customHeight="1">
      <c r="B223" s="31"/>
      <c r="C223" s="120" t="s">
        <v>404</v>
      </c>
      <c r="D223" s="120" t="s">
        <v>125</v>
      </c>
      <c r="E223" s="121" t="s">
        <v>263</v>
      </c>
      <c r="F223" s="122" t="s">
        <v>264</v>
      </c>
      <c r="G223" s="123" t="s">
        <v>265</v>
      </c>
      <c r="H223" s="124">
        <v>2</v>
      </c>
      <c r="I223" s="125"/>
      <c r="J223" s="126">
        <f>ROUND(I223*H223,2)</f>
        <v>0</v>
      </c>
      <c r="K223" s="122" t="s">
        <v>129</v>
      </c>
      <c r="L223" s="31"/>
      <c r="M223" s="127" t="s">
        <v>19</v>
      </c>
      <c r="N223" s="128" t="s">
        <v>45</v>
      </c>
      <c r="P223" s="129">
        <f>O223*H223</f>
        <v>0</v>
      </c>
      <c r="Q223" s="129">
        <v>0</v>
      </c>
      <c r="R223" s="129">
        <f>Q223*H223</f>
        <v>0</v>
      </c>
      <c r="S223" s="129">
        <v>0</v>
      </c>
      <c r="T223" s="130">
        <f>S223*H223</f>
        <v>0</v>
      </c>
      <c r="AR223" s="131" t="s">
        <v>266</v>
      </c>
      <c r="AT223" s="131" t="s">
        <v>125</v>
      </c>
      <c r="AU223" s="131" t="s">
        <v>82</v>
      </c>
      <c r="AY223" s="16" t="s">
        <v>122</v>
      </c>
      <c r="BE223" s="132">
        <f>IF(N223="základní",J223,0)</f>
        <v>0</v>
      </c>
      <c r="BF223" s="132">
        <f>IF(N223="snížená",J223,0)</f>
        <v>0</v>
      </c>
      <c r="BG223" s="132">
        <f>IF(N223="zákl. přenesená",J223,0)</f>
        <v>0</v>
      </c>
      <c r="BH223" s="132">
        <f>IF(N223="sníž. přenesená",J223,0)</f>
        <v>0</v>
      </c>
      <c r="BI223" s="132">
        <f>IF(N223="nulová",J223,0)</f>
        <v>0</v>
      </c>
      <c r="BJ223" s="16" t="s">
        <v>82</v>
      </c>
      <c r="BK223" s="132">
        <f>ROUND(I223*H223,2)</f>
        <v>0</v>
      </c>
      <c r="BL223" s="16" t="s">
        <v>266</v>
      </c>
      <c r="BM223" s="131" t="s">
        <v>405</v>
      </c>
    </row>
    <row r="224" spans="2:65" s="1" customFormat="1" ht="11.25">
      <c r="B224" s="31"/>
      <c r="D224" s="133" t="s">
        <v>131</v>
      </c>
      <c r="F224" s="134" t="s">
        <v>268</v>
      </c>
      <c r="I224" s="135"/>
      <c r="L224" s="31"/>
      <c r="M224" s="136"/>
      <c r="T224" s="52"/>
      <c r="AT224" s="16" t="s">
        <v>131</v>
      </c>
      <c r="AU224" s="16" t="s">
        <v>82</v>
      </c>
    </row>
    <row r="225" spans="2:65" s="11" customFormat="1" ht="11.25">
      <c r="B225" s="137"/>
      <c r="D225" s="138" t="s">
        <v>133</v>
      </c>
      <c r="E225" s="139" t="s">
        <v>19</v>
      </c>
      <c r="F225" s="140" t="s">
        <v>269</v>
      </c>
      <c r="H225" s="141">
        <v>2</v>
      </c>
      <c r="I225" s="142"/>
      <c r="L225" s="137"/>
      <c r="M225" s="143"/>
      <c r="T225" s="144"/>
      <c r="AT225" s="139" t="s">
        <v>133</v>
      </c>
      <c r="AU225" s="139" t="s">
        <v>82</v>
      </c>
      <c r="AV225" s="11" t="s">
        <v>84</v>
      </c>
      <c r="AW225" s="11" t="s">
        <v>33</v>
      </c>
      <c r="AX225" s="11" t="s">
        <v>82</v>
      </c>
      <c r="AY225" s="139" t="s">
        <v>122</v>
      </c>
    </row>
    <row r="226" spans="2:65" s="1" customFormat="1" ht="16.5" customHeight="1">
      <c r="B226" s="31"/>
      <c r="C226" s="120" t="s">
        <v>336</v>
      </c>
      <c r="D226" s="120" t="s">
        <v>125</v>
      </c>
      <c r="E226" s="121" t="s">
        <v>271</v>
      </c>
      <c r="F226" s="122" t="s">
        <v>272</v>
      </c>
      <c r="G226" s="123" t="s">
        <v>406</v>
      </c>
      <c r="H226" s="124">
        <v>1</v>
      </c>
      <c r="I226" s="125"/>
      <c r="J226" s="126">
        <f>ROUND(I226*H226,2)</f>
        <v>0</v>
      </c>
      <c r="K226" s="122" t="s">
        <v>129</v>
      </c>
      <c r="L226" s="31"/>
      <c r="M226" s="127" t="s">
        <v>19</v>
      </c>
      <c r="N226" s="128" t="s">
        <v>45</v>
      </c>
      <c r="P226" s="129">
        <f>O226*H226</f>
        <v>0</v>
      </c>
      <c r="Q226" s="129">
        <v>0</v>
      </c>
      <c r="R226" s="129">
        <f>Q226*H226</f>
        <v>0</v>
      </c>
      <c r="S226" s="129">
        <v>0</v>
      </c>
      <c r="T226" s="130">
        <f>S226*H226</f>
        <v>0</v>
      </c>
      <c r="AR226" s="131" t="s">
        <v>266</v>
      </c>
      <c r="AT226" s="131" t="s">
        <v>125</v>
      </c>
      <c r="AU226" s="131" t="s">
        <v>82</v>
      </c>
      <c r="AY226" s="16" t="s">
        <v>122</v>
      </c>
      <c r="BE226" s="132">
        <f>IF(N226="základní",J226,0)</f>
        <v>0</v>
      </c>
      <c r="BF226" s="132">
        <f>IF(N226="snížená",J226,0)</f>
        <v>0</v>
      </c>
      <c r="BG226" s="132">
        <f>IF(N226="zákl. přenesená",J226,0)</f>
        <v>0</v>
      </c>
      <c r="BH226" s="132">
        <f>IF(N226="sníž. přenesená",J226,0)</f>
        <v>0</v>
      </c>
      <c r="BI226" s="132">
        <f>IF(N226="nulová",J226,0)</f>
        <v>0</v>
      </c>
      <c r="BJ226" s="16" t="s">
        <v>82</v>
      </c>
      <c r="BK226" s="132">
        <f>ROUND(I226*H226,2)</f>
        <v>0</v>
      </c>
      <c r="BL226" s="16" t="s">
        <v>266</v>
      </c>
      <c r="BM226" s="131" t="s">
        <v>407</v>
      </c>
    </row>
    <row r="227" spans="2:65" s="1" customFormat="1" ht="11.25">
      <c r="B227" s="31"/>
      <c r="D227" s="133" t="s">
        <v>131</v>
      </c>
      <c r="F227" s="134" t="s">
        <v>274</v>
      </c>
      <c r="I227" s="135"/>
      <c r="L227" s="31"/>
      <c r="M227" s="136"/>
      <c r="T227" s="52"/>
      <c r="AT227" s="16" t="s">
        <v>131</v>
      </c>
      <c r="AU227" s="16" t="s">
        <v>82</v>
      </c>
    </row>
    <row r="228" spans="2:65" s="11" customFormat="1" ht="11.25">
      <c r="B228" s="137"/>
      <c r="D228" s="138" t="s">
        <v>133</v>
      </c>
      <c r="E228" s="139" t="s">
        <v>19</v>
      </c>
      <c r="F228" s="140" t="s">
        <v>275</v>
      </c>
      <c r="H228" s="141">
        <v>1</v>
      </c>
      <c r="I228" s="142"/>
      <c r="L228" s="137"/>
      <c r="M228" s="143"/>
      <c r="T228" s="144"/>
      <c r="AT228" s="139" t="s">
        <v>133</v>
      </c>
      <c r="AU228" s="139" t="s">
        <v>82</v>
      </c>
      <c r="AV228" s="11" t="s">
        <v>84</v>
      </c>
      <c r="AW228" s="11" t="s">
        <v>33</v>
      </c>
      <c r="AX228" s="11" t="s">
        <v>82</v>
      </c>
      <c r="AY228" s="139" t="s">
        <v>122</v>
      </c>
    </row>
    <row r="229" spans="2:65" s="10" customFormat="1" ht="25.9" customHeight="1">
      <c r="B229" s="110"/>
      <c r="D229" s="111" t="s">
        <v>73</v>
      </c>
      <c r="E229" s="112" t="s">
        <v>276</v>
      </c>
      <c r="F229" s="112" t="s">
        <v>277</v>
      </c>
      <c r="I229" s="113"/>
      <c r="J229" s="114">
        <f>BK229</f>
        <v>0</v>
      </c>
      <c r="L229" s="110"/>
      <c r="M229" s="115"/>
      <c r="P229" s="116">
        <f>SUM(P230:P231)</f>
        <v>0</v>
      </c>
      <c r="R229" s="116">
        <f>SUM(R230:R231)</f>
        <v>0</v>
      </c>
      <c r="T229" s="117">
        <f>SUM(T230:T231)</f>
        <v>0</v>
      </c>
      <c r="AR229" s="111" t="s">
        <v>153</v>
      </c>
      <c r="AT229" s="118" t="s">
        <v>73</v>
      </c>
      <c r="AU229" s="118" t="s">
        <v>74</v>
      </c>
      <c r="AY229" s="111" t="s">
        <v>122</v>
      </c>
      <c r="BK229" s="119">
        <f>SUM(BK230:BK231)</f>
        <v>0</v>
      </c>
    </row>
    <row r="230" spans="2:65" s="1" customFormat="1" ht="16.5" customHeight="1">
      <c r="B230" s="31"/>
      <c r="C230" s="120" t="s">
        <v>408</v>
      </c>
      <c r="D230" s="120" t="s">
        <v>125</v>
      </c>
      <c r="E230" s="121" t="s">
        <v>278</v>
      </c>
      <c r="F230" s="122" t="s">
        <v>279</v>
      </c>
      <c r="G230" s="123" t="s">
        <v>19</v>
      </c>
      <c r="H230" s="124">
        <v>1</v>
      </c>
      <c r="I230" s="125"/>
      <c r="J230" s="126">
        <f>ROUND(I230*H230,2)</f>
        <v>0</v>
      </c>
      <c r="K230" s="122" t="s">
        <v>129</v>
      </c>
      <c r="L230" s="31"/>
      <c r="M230" s="127" t="s">
        <v>19</v>
      </c>
      <c r="N230" s="128" t="s">
        <v>45</v>
      </c>
      <c r="P230" s="129">
        <f>O230*H230</f>
        <v>0</v>
      </c>
      <c r="Q230" s="129">
        <v>0</v>
      </c>
      <c r="R230" s="129">
        <f>Q230*H230</f>
        <v>0</v>
      </c>
      <c r="S230" s="129">
        <v>0</v>
      </c>
      <c r="T230" s="130">
        <f>S230*H230</f>
        <v>0</v>
      </c>
      <c r="AR230" s="131" t="s">
        <v>266</v>
      </c>
      <c r="AT230" s="131" t="s">
        <v>125</v>
      </c>
      <c r="AU230" s="131" t="s">
        <v>82</v>
      </c>
      <c r="AY230" s="16" t="s">
        <v>122</v>
      </c>
      <c r="BE230" s="132">
        <f>IF(N230="základní",J230,0)</f>
        <v>0</v>
      </c>
      <c r="BF230" s="132">
        <f>IF(N230="snížená",J230,0)</f>
        <v>0</v>
      </c>
      <c r="BG230" s="132">
        <f>IF(N230="zákl. přenesená",J230,0)</f>
        <v>0</v>
      </c>
      <c r="BH230" s="132">
        <f>IF(N230="sníž. přenesená",J230,0)</f>
        <v>0</v>
      </c>
      <c r="BI230" s="132">
        <f>IF(N230="nulová",J230,0)</f>
        <v>0</v>
      </c>
      <c r="BJ230" s="16" t="s">
        <v>82</v>
      </c>
      <c r="BK230" s="132">
        <f>ROUND(I230*H230,2)</f>
        <v>0</v>
      </c>
      <c r="BL230" s="16" t="s">
        <v>266</v>
      </c>
      <c r="BM230" s="131" t="s">
        <v>409</v>
      </c>
    </row>
    <row r="231" spans="2:65" s="1" customFormat="1" ht="11.25">
      <c r="B231" s="31"/>
      <c r="D231" s="133" t="s">
        <v>131</v>
      </c>
      <c r="F231" s="134" t="s">
        <v>281</v>
      </c>
      <c r="I231" s="135"/>
      <c r="L231" s="31"/>
      <c r="M231" s="136"/>
      <c r="T231" s="52"/>
      <c r="AT231" s="16" t="s">
        <v>131</v>
      </c>
      <c r="AU231" s="16" t="s">
        <v>82</v>
      </c>
    </row>
    <row r="232" spans="2:65" s="10" customFormat="1" ht="25.9" customHeight="1">
      <c r="B232" s="110"/>
      <c r="D232" s="111" t="s">
        <v>73</v>
      </c>
      <c r="E232" s="112" t="s">
        <v>282</v>
      </c>
      <c r="F232" s="112" t="s">
        <v>283</v>
      </c>
      <c r="I232" s="113"/>
      <c r="J232" s="114">
        <f>BK232</f>
        <v>0</v>
      </c>
      <c r="L232" s="110"/>
      <c r="M232" s="115"/>
      <c r="P232" s="116">
        <f>SUM(P233:P235)</f>
        <v>0</v>
      </c>
      <c r="R232" s="116">
        <f>SUM(R233:R235)</f>
        <v>0</v>
      </c>
      <c r="T232" s="117">
        <f>SUM(T233:T235)</f>
        <v>0</v>
      </c>
      <c r="AR232" s="111" t="s">
        <v>153</v>
      </c>
      <c r="AT232" s="118" t="s">
        <v>73</v>
      </c>
      <c r="AU232" s="118" t="s">
        <v>74</v>
      </c>
      <c r="AY232" s="111" t="s">
        <v>122</v>
      </c>
      <c r="BK232" s="119">
        <f>SUM(BK233:BK235)</f>
        <v>0</v>
      </c>
    </row>
    <row r="233" spans="2:65" s="1" customFormat="1" ht="16.5" customHeight="1">
      <c r="B233" s="31"/>
      <c r="C233" s="120" t="s">
        <v>251</v>
      </c>
      <c r="D233" s="120" t="s">
        <v>125</v>
      </c>
      <c r="E233" s="121" t="s">
        <v>285</v>
      </c>
      <c r="F233" s="122" t="s">
        <v>286</v>
      </c>
      <c r="G233" s="123" t="s">
        <v>19</v>
      </c>
      <c r="H233" s="124">
        <v>1</v>
      </c>
      <c r="I233" s="125"/>
      <c r="J233" s="126">
        <f>ROUND(I233*H233,2)</f>
        <v>0</v>
      </c>
      <c r="K233" s="122" t="s">
        <v>129</v>
      </c>
      <c r="L233" s="31"/>
      <c r="M233" s="127" t="s">
        <v>19</v>
      </c>
      <c r="N233" s="128" t="s">
        <v>45</v>
      </c>
      <c r="P233" s="129">
        <f>O233*H233</f>
        <v>0</v>
      </c>
      <c r="Q233" s="129">
        <v>0</v>
      </c>
      <c r="R233" s="129">
        <f>Q233*H233</f>
        <v>0</v>
      </c>
      <c r="S233" s="129">
        <v>0</v>
      </c>
      <c r="T233" s="130">
        <f>S233*H233</f>
        <v>0</v>
      </c>
      <c r="AR233" s="131" t="s">
        <v>266</v>
      </c>
      <c r="AT233" s="131" t="s">
        <v>125</v>
      </c>
      <c r="AU233" s="131" t="s">
        <v>82</v>
      </c>
      <c r="AY233" s="16" t="s">
        <v>122</v>
      </c>
      <c r="BE233" s="132">
        <f>IF(N233="základní",J233,0)</f>
        <v>0</v>
      </c>
      <c r="BF233" s="132">
        <f>IF(N233="snížená",J233,0)</f>
        <v>0</v>
      </c>
      <c r="BG233" s="132">
        <f>IF(N233="zákl. přenesená",J233,0)</f>
        <v>0</v>
      </c>
      <c r="BH233" s="132">
        <f>IF(N233="sníž. přenesená",J233,0)</f>
        <v>0</v>
      </c>
      <c r="BI233" s="132">
        <f>IF(N233="nulová",J233,0)</f>
        <v>0</v>
      </c>
      <c r="BJ233" s="16" t="s">
        <v>82</v>
      </c>
      <c r="BK233" s="132">
        <f>ROUND(I233*H233,2)</f>
        <v>0</v>
      </c>
      <c r="BL233" s="16" t="s">
        <v>266</v>
      </c>
      <c r="BM233" s="131" t="s">
        <v>410</v>
      </c>
    </row>
    <row r="234" spans="2:65" s="1" customFormat="1" ht="11.25">
      <c r="B234" s="31"/>
      <c r="D234" s="133" t="s">
        <v>131</v>
      </c>
      <c r="F234" s="134" t="s">
        <v>288</v>
      </c>
      <c r="I234" s="135"/>
      <c r="L234" s="31"/>
      <c r="M234" s="136"/>
      <c r="T234" s="52"/>
      <c r="AT234" s="16" t="s">
        <v>131</v>
      </c>
      <c r="AU234" s="16" t="s">
        <v>82</v>
      </c>
    </row>
    <row r="235" spans="2:65" s="11" customFormat="1" ht="11.25">
      <c r="B235" s="137"/>
      <c r="D235" s="138" t="s">
        <v>133</v>
      </c>
      <c r="E235" s="139" t="s">
        <v>19</v>
      </c>
      <c r="F235" s="140" t="s">
        <v>289</v>
      </c>
      <c r="H235" s="141">
        <v>1</v>
      </c>
      <c r="I235" s="142"/>
      <c r="L235" s="137"/>
      <c r="M235" s="143"/>
      <c r="T235" s="144"/>
      <c r="AT235" s="139" t="s">
        <v>133</v>
      </c>
      <c r="AU235" s="139" t="s">
        <v>82</v>
      </c>
      <c r="AV235" s="11" t="s">
        <v>84</v>
      </c>
      <c r="AW235" s="11" t="s">
        <v>33</v>
      </c>
      <c r="AX235" s="11" t="s">
        <v>82</v>
      </c>
      <c r="AY235" s="139" t="s">
        <v>122</v>
      </c>
    </row>
    <row r="236" spans="2:65" s="10" customFormat="1" ht="25.9" customHeight="1">
      <c r="B236" s="110"/>
      <c r="D236" s="111" t="s">
        <v>73</v>
      </c>
      <c r="E236" s="112" t="s">
        <v>290</v>
      </c>
      <c r="F236" s="112" t="s">
        <v>291</v>
      </c>
      <c r="I236" s="113"/>
      <c r="J236" s="114">
        <f>BK236</f>
        <v>0</v>
      </c>
      <c r="L236" s="110"/>
      <c r="M236" s="115"/>
      <c r="P236" s="116">
        <f>SUM(P237:P238)</f>
        <v>0</v>
      </c>
      <c r="R236" s="116">
        <f>SUM(R237:R238)</f>
        <v>0</v>
      </c>
      <c r="T236" s="117">
        <f>SUM(T237:T238)</f>
        <v>0</v>
      </c>
      <c r="AR236" s="111" t="s">
        <v>153</v>
      </c>
      <c r="AT236" s="118" t="s">
        <v>73</v>
      </c>
      <c r="AU236" s="118" t="s">
        <v>74</v>
      </c>
      <c r="AY236" s="111" t="s">
        <v>122</v>
      </c>
      <c r="BK236" s="119">
        <f>SUM(BK237:BK238)</f>
        <v>0</v>
      </c>
    </row>
    <row r="237" spans="2:65" s="1" customFormat="1" ht="16.5" customHeight="1">
      <c r="B237" s="31"/>
      <c r="C237" s="120" t="s">
        <v>411</v>
      </c>
      <c r="D237" s="120" t="s">
        <v>125</v>
      </c>
      <c r="E237" s="121" t="s">
        <v>292</v>
      </c>
      <c r="F237" s="122" t="s">
        <v>293</v>
      </c>
      <c r="G237" s="123" t="s">
        <v>19</v>
      </c>
      <c r="H237" s="124">
        <v>1</v>
      </c>
      <c r="I237" s="125"/>
      <c r="J237" s="126">
        <f>ROUND(I237*H237,2)</f>
        <v>0</v>
      </c>
      <c r="K237" s="122" t="s">
        <v>129</v>
      </c>
      <c r="L237" s="31"/>
      <c r="M237" s="127" t="s">
        <v>19</v>
      </c>
      <c r="N237" s="128" t="s">
        <v>45</v>
      </c>
      <c r="P237" s="129">
        <f>O237*H237</f>
        <v>0</v>
      </c>
      <c r="Q237" s="129">
        <v>0</v>
      </c>
      <c r="R237" s="129">
        <f>Q237*H237</f>
        <v>0</v>
      </c>
      <c r="S237" s="129">
        <v>0</v>
      </c>
      <c r="T237" s="130">
        <f>S237*H237</f>
        <v>0</v>
      </c>
      <c r="AR237" s="131" t="s">
        <v>266</v>
      </c>
      <c r="AT237" s="131" t="s">
        <v>125</v>
      </c>
      <c r="AU237" s="131" t="s">
        <v>82</v>
      </c>
      <c r="AY237" s="16" t="s">
        <v>122</v>
      </c>
      <c r="BE237" s="132">
        <f>IF(N237="základní",J237,0)</f>
        <v>0</v>
      </c>
      <c r="BF237" s="132">
        <f>IF(N237="snížená",J237,0)</f>
        <v>0</v>
      </c>
      <c r="BG237" s="132">
        <f>IF(N237="zákl. přenesená",J237,0)</f>
        <v>0</v>
      </c>
      <c r="BH237" s="132">
        <f>IF(N237="sníž. přenesená",J237,0)</f>
        <v>0</v>
      </c>
      <c r="BI237" s="132">
        <f>IF(N237="nulová",J237,0)</f>
        <v>0</v>
      </c>
      <c r="BJ237" s="16" t="s">
        <v>82</v>
      </c>
      <c r="BK237" s="132">
        <f>ROUND(I237*H237,2)</f>
        <v>0</v>
      </c>
      <c r="BL237" s="16" t="s">
        <v>266</v>
      </c>
      <c r="BM237" s="131" t="s">
        <v>412</v>
      </c>
    </row>
    <row r="238" spans="2:65" s="1" customFormat="1" ht="11.25">
      <c r="B238" s="31"/>
      <c r="D238" s="133" t="s">
        <v>131</v>
      </c>
      <c r="F238" s="134" t="s">
        <v>295</v>
      </c>
      <c r="I238" s="135"/>
      <c r="L238" s="31"/>
      <c r="M238" s="162"/>
      <c r="N238" s="163"/>
      <c r="O238" s="163"/>
      <c r="P238" s="163"/>
      <c r="Q238" s="163"/>
      <c r="R238" s="163"/>
      <c r="S238" s="163"/>
      <c r="T238" s="164"/>
      <c r="AT238" s="16" t="s">
        <v>131</v>
      </c>
      <c r="AU238" s="16" t="s">
        <v>82</v>
      </c>
    </row>
    <row r="239" spans="2:65" s="1" customFormat="1" ht="6.95" customHeight="1">
      <c r="B239" s="40"/>
      <c r="C239" s="41"/>
      <c r="D239" s="41"/>
      <c r="E239" s="41"/>
      <c r="F239" s="41"/>
      <c r="G239" s="41"/>
      <c r="H239" s="41"/>
      <c r="I239" s="41"/>
      <c r="J239" s="41"/>
      <c r="K239" s="41"/>
      <c r="L239" s="31"/>
    </row>
  </sheetData>
  <sheetProtection algorithmName="SHA-512" hashValue="2IB9zoP+jGYhbYVNsJZGhxy+cQgoZHbS17vX4t7TSjrR9z3yAgEF/dofJ8OvPHgGOb4HVHuI6qH6yR7/+INUng==" saltValue="vTpSBpcQ+eKrpGc8C9b1eueB8iLwqUsflrBAitJ5Uc8JKV55pqKv6D9hmb3/cWixJvzQ5fMLV+U0XLD3/m3qxQ==" spinCount="100000" sheet="1" objects="1" scenarios="1" formatColumns="0" formatRows="0" autoFilter="0"/>
  <autoFilter ref="C93:K238" xr:uid="{00000000-0009-0000-0000-000002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0200-000000000000}"/>
    <hyperlink ref="F106" r:id="rId2" xr:uid="{00000000-0004-0000-0200-000001000000}"/>
    <hyperlink ref="F121" r:id="rId3" xr:uid="{00000000-0004-0000-0200-000002000000}"/>
    <hyperlink ref="F125" r:id="rId4" xr:uid="{00000000-0004-0000-0200-000003000000}"/>
    <hyperlink ref="F127" r:id="rId5" xr:uid="{00000000-0004-0000-0200-000004000000}"/>
    <hyperlink ref="F133" r:id="rId6" xr:uid="{00000000-0004-0000-0200-000005000000}"/>
    <hyperlink ref="F137" r:id="rId7" xr:uid="{00000000-0004-0000-0200-000006000000}"/>
    <hyperlink ref="F141" r:id="rId8" xr:uid="{00000000-0004-0000-0200-000007000000}"/>
    <hyperlink ref="F143" r:id="rId9" xr:uid="{00000000-0004-0000-0200-000008000000}"/>
    <hyperlink ref="F145" r:id="rId10" xr:uid="{00000000-0004-0000-0200-000009000000}"/>
    <hyperlink ref="F149" r:id="rId11" xr:uid="{00000000-0004-0000-0200-00000A000000}"/>
    <hyperlink ref="F151" r:id="rId12" xr:uid="{00000000-0004-0000-0200-00000B000000}"/>
    <hyperlink ref="F153" r:id="rId13" xr:uid="{00000000-0004-0000-0200-00000C000000}"/>
    <hyperlink ref="F159" r:id="rId14" xr:uid="{00000000-0004-0000-0200-00000D000000}"/>
    <hyperlink ref="F164" r:id="rId15" xr:uid="{00000000-0004-0000-0200-00000E000000}"/>
    <hyperlink ref="F166" r:id="rId16" xr:uid="{00000000-0004-0000-0200-00000F000000}"/>
    <hyperlink ref="F168" r:id="rId17" xr:uid="{00000000-0004-0000-0200-000010000000}"/>
    <hyperlink ref="F172" r:id="rId18" xr:uid="{00000000-0004-0000-0200-000011000000}"/>
    <hyperlink ref="F175" r:id="rId19" xr:uid="{00000000-0004-0000-0200-000012000000}"/>
    <hyperlink ref="F182" r:id="rId20" xr:uid="{00000000-0004-0000-0200-000013000000}"/>
    <hyperlink ref="F187" r:id="rId21" xr:uid="{00000000-0004-0000-0200-000014000000}"/>
    <hyperlink ref="F192" r:id="rId22" xr:uid="{00000000-0004-0000-0200-000015000000}"/>
    <hyperlink ref="F198" r:id="rId23" xr:uid="{00000000-0004-0000-0200-000016000000}"/>
    <hyperlink ref="F203" r:id="rId24" xr:uid="{00000000-0004-0000-0200-000017000000}"/>
    <hyperlink ref="F209" r:id="rId25" xr:uid="{00000000-0004-0000-0200-000018000000}"/>
    <hyperlink ref="F211" r:id="rId26" xr:uid="{00000000-0004-0000-0200-000019000000}"/>
    <hyperlink ref="F214" r:id="rId27" xr:uid="{00000000-0004-0000-0200-00001A000000}"/>
    <hyperlink ref="F224" r:id="rId28" xr:uid="{00000000-0004-0000-0200-00001B000000}"/>
    <hyperlink ref="F227" r:id="rId29" xr:uid="{00000000-0004-0000-0200-00001C000000}"/>
    <hyperlink ref="F231" r:id="rId30" xr:uid="{00000000-0004-0000-0200-00001D000000}"/>
    <hyperlink ref="F234" r:id="rId31" xr:uid="{00000000-0004-0000-0200-00001E000000}"/>
    <hyperlink ref="F238" r:id="rId32" xr:uid="{00000000-0004-0000-0200-00001F000000}"/>
  </hyperlinks>
  <pageMargins left="0.39370078740157483" right="0.39370078740157483" top="0.39370078740157483" bottom="0.39370078740157483" header="0" footer="0"/>
  <pageSetup paperSize="9" scale="58" fitToHeight="100" orientation="portrait" blackAndWhite="1" r:id="rId33"/>
  <headerFooter>
    <oddFooter>&amp;CStrana &amp;P z &amp;N</oddFooter>
  </headerFooter>
  <drawing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23"/>
  <sheetViews>
    <sheetView showGridLines="0" workbookViewId="0"/>
  </sheetViews>
  <sheetFormatPr defaultRowHeight="15"/>
  <cols>
    <col min="1" max="1" width="8.33203125" style="172" customWidth="1"/>
    <col min="2" max="2" width="1.6640625" style="172" customWidth="1"/>
    <col min="3" max="4" width="5" style="172" customWidth="1"/>
    <col min="5" max="5" width="11.6640625" style="172" customWidth="1"/>
    <col min="6" max="6" width="9.1640625" style="172" customWidth="1"/>
    <col min="7" max="7" width="5" style="172" customWidth="1"/>
    <col min="8" max="8" width="77.83203125" style="172" customWidth="1"/>
    <col min="9" max="10" width="20" style="172" customWidth="1"/>
    <col min="11" max="11" width="1.6640625" style="172" customWidth="1"/>
  </cols>
  <sheetData>
    <row r="1" spans="2:11" customFormat="1" ht="37.5" customHeight="1"/>
    <row r="2" spans="2:11" customFormat="1" ht="7.5" customHeight="1">
      <c r="B2" s="173"/>
      <c r="C2" s="174"/>
      <c r="D2" s="174"/>
      <c r="E2" s="174"/>
      <c r="F2" s="174"/>
      <c r="G2" s="174"/>
      <c r="H2" s="174"/>
      <c r="I2" s="174"/>
      <c r="J2" s="174"/>
      <c r="K2" s="175"/>
    </row>
    <row r="3" spans="2:11" s="14" customFormat="1" ht="45" customHeight="1">
      <c r="B3" s="176"/>
      <c r="C3" s="294" t="s">
        <v>413</v>
      </c>
      <c r="D3" s="294"/>
      <c r="E3" s="294"/>
      <c r="F3" s="294"/>
      <c r="G3" s="294"/>
      <c r="H3" s="294"/>
      <c r="I3" s="294"/>
      <c r="J3" s="294"/>
      <c r="K3" s="177"/>
    </row>
    <row r="4" spans="2:11" customFormat="1" ht="25.5" customHeight="1">
      <c r="B4" s="178"/>
      <c r="C4" s="299" t="s">
        <v>414</v>
      </c>
      <c r="D4" s="299"/>
      <c r="E4" s="299"/>
      <c r="F4" s="299"/>
      <c r="G4" s="299"/>
      <c r="H4" s="299"/>
      <c r="I4" s="299"/>
      <c r="J4" s="299"/>
      <c r="K4" s="179"/>
    </row>
    <row r="5" spans="2:11" customFormat="1" ht="5.25" customHeight="1">
      <c r="B5" s="178"/>
      <c r="C5" s="180"/>
      <c r="D5" s="180"/>
      <c r="E5" s="180"/>
      <c r="F5" s="180"/>
      <c r="G5" s="180"/>
      <c r="H5" s="180"/>
      <c r="I5" s="180"/>
      <c r="J5" s="180"/>
      <c r="K5" s="179"/>
    </row>
    <row r="6" spans="2:11" customFormat="1" ht="15" customHeight="1">
      <c r="B6" s="178"/>
      <c r="C6" s="298" t="s">
        <v>415</v>
      </c>
      <c r="D6" s="298"/>
      <c r="E6" s="298"/>
      <c r="F6" s="298"/>
      <c r="G6" s="298"/>
      <c r="H6" s="298"/>
      <c r="I6" s="298"/>
      <c r="J6" s="298"/>
      <c r="K6" s="179"/>
    </row>
    <row r="7" spans="2:11" customFormat="1" ht="15" customHeight="1">
      <c r="B7" s="182"/>
      <c r="C7" s="298" t="s">
        <v>416</v>
      </c>
      <c r="D7" s="298"/>
      <c r="E7" s="298"/>
      <c r="F7" s="298"/>
      <c r="G7" s="298"/>
      <c r="H7" s="298"/>
      <c r="I7" s="298"/>
      <c r="J7" s="298"/>
      <c r="K7" s="179"/>
    </row>
    <row r="8" spans="2:11" customFormat="1" ht="12.75" customHeight="1">
      <c r="B8" s="182"/>
      <c r="C8" s="181"/>
      <c r="D8" s="181"/>
      <c r="E8" s="181"/>
      <c r="F8" s="181"/>
      <c r="G8" s="181"/>
      <c r="H8" s="181"/>
      <c r="I8" s="181"/>
      <c r="J8" s="181"/>
      <c r="K8" s="179"/>
    </row>
    <row r="9" spans="2:11" customFormat="1" ht="15" customHeight="1">
      <c r="B9" s="182"/>
      <c r="C9" s="298" t="s">
        <v>417</v>
      </c>
      <c r="D9" s="298"/>
      <c r="E9" s="298"/>
      <c r="F9" s="298"/>
      <c r="G9" s="298"/>
      <c r="H9" s="298"/>
      <c r="I9" s="298"/>
      <c r="J9" s="298"/>
      <c r="K9" s="179"/>
    </row>
    <row r="10" spans="2:11" customFormat="1" ht="15" customHeight="1">
      <c r="B10" s="182"/>
      <c r="C10" s="181"/>
      <c r="D10" s="298" t="s">
        <v>418</v>
      </c>
      <c r="E10" s="298"/>
      <c r="F10" s="298"/>
      <c r="G10" s="298"/>
      <c r="H10" s="298"/>
      <c r="I10" s="298"/>
      <c r="J10" s="298"/>
      <c r="K10" s="179"/>
    </row>
    <row r="11" spans="2:11" customFormat="1" ht="15" customHeight="1">
      <c r="B11" s="182"/>
      <c r="C11" s="183"/>
      <c r="D11" s="298" t="s">
        <v>419</v>
      </c>
      <c r="E11" s="298"/>
      <c r="F11" s="298"/>
      <c r="G11" s="298"/>
      <c r="H11" s="298"/>
      <c r="I11" s="298"/>
      <c r="J11" s="298"/>
      <c r="K11" s="179"/>
    </row>
    <row r="12" spans="2:11" customFormat="1" ht="15" customHeight="1">
      <c r="B12" s="182"/>
      <c r="C12" s="183"/>
      <c r="D12" s="181"/>
      <c r="E12" s="181"/>
      <c r="F12" s="181"/>
      <c r="G12" s="181"/>
      <c r="H12" s="181"/>
      <c r="I12" s="181"/>
      <c r="J12" s="181"/>
      <c r="K12" s="179"/>
    </row>
    <row r="13" spans="2:11" customFormat="1" ht="15" customHeight="1">
      <c r="B13" s="182"/>
      <c r="C13" s="183"/>
      <c r="D13" s="184" t="s">
        <v>420</v>
      </c>
      <c r="E13" s="181"/>
      <c r="F13" s="181"/>
      <c r="G13" s="181"/>
      <c r="H13" s="181"/>
      <c r="I13" s="181"/>
      <c r="J13" s="181"/>
      <c r="K13" s="179"/>
    </row>
    <row r="14" spans="2:11" customFormat="1" ht="12.75" customHeight="1">
      <c r="B14" s="182"/>
      <c r="C14" s="183"/>
      <c r="D14" s="183"/>
      <c r="E14" s="183"/>
      <c r="F14" s="183"/>
      <c r="G14" s="183"/>
      <c r="H14" s="183"/>
      <c r="I14" s="183"/>
      <c r="J14" s="183"/>
      <c r="K14" s="179"/>
    </row>
    <row r="15" spans="2:11" customFormat="1" ht="15" customHeight="1">
      <c r="B15" s="182"/>
      <c r="C15" s="183"/>
      <c r="D15" s="298" t="s">
        <v>421</v>
      </c>
      <c r="E15" s="298"/>
      <c r="F15" s="298"/>
      <c r="G15" s="298"/>
      <c r="H15" s="298"/>
      <c r="I15" s="298"/>
      <c r="J15" s="298"/>
      <c r="K15" s="179"/>
    </row>
    <row r="16" spans="2:11" customFormat="1" ht="15" customHeight="1">
      <c r="B16" s="182"/>
      <c r="C16" s="183"/>
      <c r="D16" s="298" t="s">
        <v>422</v>
      </c>
      <c r="E16" s="298"/>
      <c r="F16" s="298"/>
      <c r="G16" s="298"/>
      <c r="H16" s="298"/>
      <c r="I16" s="298"/>
      <c r="J16" s="298"/>
      <c r="K16" s="179"/>
    </row>
    <row r="17" spans="2:11" customFormat="1" ht="15" customHeight="1">
      <c r="B17" s="182"/>
      <c r="C17" s="183"/>
      <c r="D17" s="298" t="s">
        <v>423</v>
      </c>
      <c r="E17" s="298"/>
      <c r="F17" s="298"/>
      <c r="G17" s="298"/>
      <c r="H17" s="298"/>
      <c r="I17" s="298"/>
      <c r="J17" s="298"/>
      <c r="K17" s="179"/>
    </row>
    <row r="18" spans="2:11" customFormat="1" ht="15" customHeight="1">
      <c r="B18" s="182"/>
      <c r="C18" s="183"/>
      <c r="D18" s="183"/>
      <c r="E18" s="185" t="s">
        <v>81</v>
      </c>
      <c r="F18" s="298" t="s">
        <v>424</v>
      </c>
      <c r="G18" s="298"/>
      <c r="H18" s="298"/>
      <c r="I18" s="298"/>
      <c r="J18" s="298"/>
      <c r="K18" s="179"/>
    </row>
    <row r="19" spans="2:11" customFormat="1" ht="15" customHeight="1">
      <c r="B19" s="182"/>
      <c r="C19" s="183"/>
      <c r="D19" s="183"/>
      <c r="E19" s="185" t="s">
        <v>425</v>
      </c>
      <c r="F19" s="298" t="s">
        <v>426</v>
      </c>
      <c r="G19" s="298"/>
      <c r="H19" s="298"/>
      <c r="I19" s="298"/>
      <c r="J19" s="298"/>
      <c r="K19" s="179"/>
    </row>
    <row r="20" spans="2:11" customFormat="1" ht="15" customHeight="1">
      <c r="B20" s="182"/>
      <c r="C20" s="183"/>
      <c r="D20" s="183"/>
      <c r="E20" s="185" t="s">
        <v>427</v>
      </c>
      <c r="F20" s="298" t="s">
        <v>428</v>
      </c>
      <c r="G20" s="298"/>
      <c r="H20" s="298"/>
      <c r="I20" s="298"/>
      <c r="J20" s="298"/>
      <c r="K20" s="179"/>
    </row>
    <row r="21" spans="2:11" customFormat="1" ht="15" customHeight="1">
      <c r="B21" s="182"/>
      <c r="C21" s="183"/>
      <c r="D21" s="183"/>
      <c r="E21" s="185" t="s">
        <v>429</v>
      </c>
      <c r="F21" s="298" t="s">
        <v>430</v>
      </c>
      <c r="G21" s="298"/>
      <c r="H21" s="298"/>
      <c r="I21" s="298"/>
      <c r="J21" s="298"/>
      <c r="K21" s="179"/>
    </row>
    <row r="22" spans="2:11" customFormat="1" ht="15" customHeight="1">
      <c r="B22" s="182"/>
      <c r="C22" s="183"/>
      <c r="D22" s="183"/>
      <c r="E22" s="185" t="s">
        <v>431</v>
      </c>
      <c r="F22" s="298" t="s">
        <v>432</v>
      </c>
      <c r="G22" s="298"/>
      <c r="H22" s="298"/>
      <c r="I22" s="298"/>
      <c r="J22" s="298"/>
      <c r="K22" s="179"/>
    </row>
    <row r="23" spans="2:11" customFormat="1" ht="15" customHeight="1">
      <c r="B23" s="182"/>
      <c r="C23" s="183"/>
      <c r="D23" s="183"/>
      <c r="E23" s="185" t="s">
        <v>433</v>
      </c>
      <c r="F23" s="298" t="s">
        <v>434</v>
      </c>
      <c r="G23" s="298"/>
      <c r="H23" s="298"/>
      <c r="I23" s="298"/>
      <c r="J23" s="298"/>
      <c r="K23" s="179"/>
    </row>
    <row r="24" spans="2:11" customFormat="1" ht="12.75" customHeight="1">
      <c r="B24" s="182"/>
      <c r="C24" s="183"/>
      <c r="D24" s="183"/>
      <c r="E24" s="183"/>
      <c r="F24" s="183"/>
      <c r="G24" s="183"/>
      <c r="H24" s="183"/>
      <c r="I24" s="183"/>
      <c r="J24" s="183"/>
      <c r="K24" s="179"/>
    </row>
    <row r="25" spans="2:11" customFormat="1" ht="15" customHeight="1">
      <c r="B25" s="182"/>
      <c r="C25" s="298" t="s">
        <v>435</v>
      </c>
      <c r="D25" s="298"/>
      <c r="E25" s="298"/>
      <c r="F25" s="298"/>
      <c r="G25" s="298"/>
      <c r="H25" s="298"/>
      <c r="I25" s="298"/>
      <c r="J25" s="298"/>
      <c r="K25" s="179"/>
    </row>
    <row r="26" spans="2:11" customFormat="1" ht="15" customHeight="1">
      <c r="B26" s="182"/>
      <c r="C26" s="298" t="s">
        <v>436</v>
      </c>
      <c r="D26" s="298"/>
      <c r="E26" s="298"/>
      <c r="F26" s="298"/>
      <c r="G26" s="298"/>
      <c r="H26" s="298"/>
      <c r="I26" s="298"/>
      <c r="J26" s="298"/>
      <c r="K26" s="179"/>
    </row>
    <row r="27" spans="2:11" customFormat="1" ht="15" customHeight="1">
      <c r="B27" s="182"/>
      <c r="C27" s="181"/>
      <c r="D27" s="298" t="s">
        <v>437</v>
      </c>
      <c r="E27" s="298"/>
      <c r="F27" s="298"/>
      <c r="G27" s="298"/>
      <c r="H27" s="298"/>
      <c r="I27" s="298"/>
      <c r="J27" s="298"/>
      <c r="K27" s="179"/>
    </row>
    <row r="28" spans="2:11" customFormat="1" ht="15" customHeight="1">
      <c r="B28" s="182"/>
      <c r="C28" s="183"/>
      <c r="D28" s="298" t="s">
        <v>438</v>
      </c>
      <c r="E28" s="298"/>
      <c r="F28" s="298"/>
      <c r="G28" s="298"/>
      <c r="H28" s="298"/>
      <c r="I28" s="298"/>
      <c r="J28" s="298"/>
      <c r="K28" s="179"/>
    </row>
    <row r="29" spans="2:11" customFormat="1" ht="12.75" customHeight="1">
      <c r="B29" s="182"/>
      <c r="C29" s="183"/>
      <c r="D29" s="183"/>
      <c r="E29" s="183"/>
      <c r="F29" s="183"/>
      <c r="G29" s="183"/>
      <c r="H29" s="183"/>
      <c r="I29" s="183"/>
      <c r="J29" s="183"/>
      <c r="K29" s="179"/>
    </row>
    <row r="30" spans="2:11" customFormat="1" ht="15" customHeight="1">
      <c r="B30" s="182"/>
      <c r="C30" s="183"/>
      <c r="D30" s="298" t="s">
        <v>439</v>
      </c>
      <c r="E30" s="298"/>
      <c r="F30" s="298"/>
      <c r="G30" s="298"/>
      <c r="H30" s="298"/>
      <c r="I30" s="298"/>
      <c r="J30" s="298"/>
      <c r="K30" s="179"/>
    </row>
    <row r="31" spans="2:11" customFormat="1" ht="15" customHeight="1">
      <c r="B31" s="182"/>
      <c r="C31" s="183"/>
      <c r="D31" s="298" t="s">
        <v>440</v>
      </c>
      <c r="E31" s="298"/>
      <c r="F31" s="298"/>
      <c r="G31" s="298"/>
      <c r="H31" s="298"/>
      <c r="I31" s="298"/>
      <c r="J31" s="298"/>
      <c r="K31" s="179"/>
    </row>
    <row r="32" spans="2:11" customFormat="1" ht="12.75" customHeight="1">
      <c r="B32" s="182"/>
      <c r="C32" s="183"/>
      <c r="D32" s="183"/>
      <c r="E32" s="183"/>
      <c r="F32" s="183"/>
      <c r="G32" s="183"/>
      <c r="H32" s="183"/>
      <c r="I32" s="183"/>
      <c r="J32" s="183"/>
      <c r="K32" s="179"/>
    </row>
    <row r="33" spans="2:11" customFormat="1" ht="15" customHeight="1">
      <c r="B33" s="182"/>
      <c r="C33" s="183"/>
      <c r="D33" s="298" t="s">
        <v>441</v>
      </c>
      <c r="E33" s="298"/>
      <c r="F33" s="298"/>
      <c r="G33" s="298"/>
      <c r="H33" s="298"/>
      <c r="I33" s="298"/>
      <c r="J33" s="298"/>
      <c r="K33" s="179"/>
    </row>
    <row r="34" spans="2:11" customFormat="1" ht="15" customHeight="1">
      <c r="B34" s="182"/>
      <c r="C34" s="183"/>
      <c r="D34" s="298" t="s">
        <v>442</v>
      </c>
      <c r="E34" s="298"/>
      <c r="F34" s="298"/>
      <c r="G34" s="298"/>
      <c r="H34" s="298"/>
      <c r="I34" s="298"/>
      <c r="J34" s="298"/>
      <c r="K34" s="179"/>
    </row>
    <row r="35" spans="2:11" customFormat="1" ht="15" customHeight="1">
      <c r="B35" s="182"/>
      <c r="C35" s="183"/>
      <c r="D35" s="298" t="s">
        <v>443</v>
      </c>
      <c r="E35" s="298"/>
      <c r="F35" s="298"/>
      <c r="G35" s="298"/>
      <c r="H35" s="298"/>
      <c r="I35" s="298"/>
      <c r="J35" s="298"/>
      <c r="K35" s="179"/>
    </row>
    <row r="36" spans="2:11" customFormat="1" ht="15" customHeight="1">
      <c r="B36" s="182"/>
      <c r="C36" s="183"/>
      <c r="D36" s="181"/>
      <c r="E36" s="184" t="s">
        <v>108</v>
      </c>
      <c r="F36" s="181"/>
      <c r="G36" s="298" t="s">
        <v>444</v>
      </c>
      <c r="H36" s="298"/>
      <c r="I36" s="298"/>
      <c r="J36" s="298"/>
      <c r="K36" s="179"/>
    </row>
    <row r="37" spans="2:11" customFormat="1" ht="30.75" customHeight="1">
      <c r="B37" s="182"/>
      <c r="C37" s="183"/>
      <c r="D37" s="181"/>
      <c r="E37" s="184" t="s">
        <v>445</v>
      </c>
      <c r="F37" s="181"/>
      <c r="G37" s="298" t="s">
        <v>446</v>
      </c>
      <c r="H37" s="298"/>
      <c r="I37" s="298"/>
      <c r="J37" s="298"/>
      <c r="K37" s="179"/>
    </row>
    <row r="38" spans="2:11" customFormat="1" ht="15" customHeight="1">
      <c r="B38" s="182"/>
      <c r="C38" s="183"/>
      <c r="D38" s="181"/>
      <c r="E38" s="184" t="s">
        <v>55</v>
      </c>
      <c r="F38" s="181"/>
      <c r="G38" s="298" t="s">
        <v>447</v>
      </c>
      <c r="H38" s="298"/>
      <c r="I38" s="298"/>
      <c r="J38" s="298"/>
      <c r="K38" s="179"/>
    </row>
    <row r="39" spans="2:11" customFormat="1" ht="15" customHeight="1">
      <c r="B39" s="182"/>
      <c r="C39" s="183"/>
      <c r="D39" s="181"/>
      <c r="E39" s="184" t="s">
        <v>56</v>
      </c>
      <c r="F39" s="181"/>
      <c r="G39" s="298" t="s">
        <v>448</v>
      </c>
      <c r="H39" s="298"/>
      <c r="I39" s="298"/>
      <c r="J39" s="298"/>
      <c r="K39" s="179"/>
    </row>
    <row r="40" spans="2:11" customFormat="1" ht="15" customHeight="1">
      <c r="B40" s="182"/>
      <c r="C40" s="183"/>
      <c r="D40" s="181"/>
      <c r="E40" s="184" t="s">
        <v>109</v>
      </c>
      <c r="F40" s="181"/>
      <c r="G40" s="298" t="s">
        <v>449</v>
      </c>
      <c r="H40" s="298"/>
      <c r="I40" s="298"/>
      <c r="J40" s="298"/>
      <c r="K40" s="179"/>
    </row>
    <row r="41" spans="2:11" customFormat="1" ht="15" customHeight="1">
      <c r="B41" s="182"/>
      <c r="C41" s="183"/>
      <c r="D41" s="181"/>
      <c r="E41" s="184" t="s">
        <v>110</v>
      </c>
      <c r="F41" s="181"/>
      <c r="G41" s="298" t="s">
        <v>450</v>
      </c>
      <c r="H41" s="298"/>
      <c r="I41" s="298"/>
      <c r="J41" s="298"/>
      <c r="K41" s="179"/>
    </row>
    <row r="42" spans="2:11" customFormat="1" ht="15" customHeight="1">
      <c r="B42" s="182"/>
      <c r="C42" s="183"/>
      <c r="D42" s="181"/>
      <c r="E42" s="184" t="s">
        <v>451</v>
      </c>
      <c r="F42" s="181"/>
      <c r="G42" s="298" t="s">
        <v>452</v>
      </c>
      <c r="H42" s="298"/>
      <c r="I42" s="298"/>
      <c r="J42" s="298"/>
      <c r="K42" s="179"/>
    </row>
    <row r="43" spans="2:11" customFormat="1" ht="15" customHeight="1">
      <c r="B43" s="182"/>
      <c r="C43" s="183"/>
      <c r="D43" s="181"/>
      <c r="E43" s="184"/>
      <c r="F43" s="181"/>
      <c r="G43" s="298" t="s">
        <v>453</v>
      </c>
      <c r="H43" s="298"/>
      <c r="I43" s="298"/>
      <c r="J43" s="298"/>
      <c r="K43" s="179"/>
    </row>
    <row r="44" spans="2:11" customFormat="1" ht="15" customHeight="1">
      <c r="B44" s="182"/>
      <c r="C44" s="183"/>
      <c r="D44" s="181"/>
      <c r="E44" s="184" t="s">
        <v>454</v>
      </c>
      <c r="F44" s="181"/>
      <c r="G44" s="298" t="s">
        <v>455</v>
      </c>
      <c r="H44" s="298"/>
      <c r="I44" s="298"/>
      <c r="J44" s="298"/>
      <c r="K44" s="179"/>
    </row>
    <row r="45" spans="2:11" customFormat="1" ht="15" customHeight="1">
      <c r="B45" s="182"/>
      <c r="C45" s="183"/>
      <c r="D45" s="181"/>
      <c r="E45" s="184" t="s">
        <v>112</v>
      </c>
      <c r="F45" s="181"/>
      <c r="G45" s="298" t="s">
        <v>456</v>
      </c>
      <c r="H45" s="298"/>
      <c r="I45" s="298"/>
      <c r="J45" s="298"/>
      <c r="K45" s="179"/>
    </row>
    <row r="46" spans="2:11" customFormat="1" ht="12.75" customHeight="1">
      <c r="B46" s="182"/>
      <c r="C46" s="183"/>
      <c r="D46" s="181"/>
      <c r="E46" s="181"/>
      <c r="F46" s="181"/>
      <c r="G46" s="181"/>
      <c r="H46" s="181"/>
      <c r="I46" s="181"/>
      <c r="J46" s="181"/>
      <c r="K46" s="179"/>
    </row>
    <row r="47" spans="2:11" customFormat="1" ht="15" customHeight="1">
      <c r="B47" s="182"/>
      <c r="C47" s="183"/>
      <c r="D47" s="298" t="s">
        <v>457</v>
      </c>
      <c r="E47" s="298"/>
      <c r="F47" s="298"/>
      <c r="G47" s="298"/>
      <c r="H47" s="298"/>
      <c r="I47" s="298"/>
      <c r="J47" s="298"/>
      <c r="K47" s="179"/>
    </row>
    <row r="48" spans="2:11" customFormat="1" ht="15" customHeight="1">
      <c r="B48" s="182"/>
      <c r="C48" s="183"/>
      <c r="D48" s="183"/>
      <c r="E48" s="298" t="s">
        <v>458</v>
      </c>
      <c r="F48" s="298"/>
      <c r="G48" s="298"/>
      <c r="H48" s="298"/>
      <c r="I48" s="298"/>
      <c r="J48" s="298"/>
      <c r="K48" s="179"/>
    </row>
    <row r="49" spans="2:11" customFormat="1" ht="15" customHeight="1">
      <c r="B49" s="182"/>
      <c r="C49" s="183"/>
      <c r="D49" s="183"/>
      <c r="E49" s="298" t="s">
        <v>459</v>
      </c>
      <c r="F49" s="298"/>
      <c r="G49" s="298"/>
      <c r="H49" s="298"/>
      <c r="I49" s="298"/>
      <c r="J49" s="298"/>
      <c r="K49" s="179"/>
    </row>
    <row r="50" spans="2:11" customFormat="1" ht="15" customHeight="1">
      <c r="B50" s="182"/>
      <c r="C50" s="183"/>
      <c r="D50" s="183"/>
      <c r="E50" s="298" t="s">
        <v>460</v>
      </c>
      <c r="F50" s="298"/>
      <c r="G50" s="298"/>
      <c r="H50" s="298"/>
      <c r="I50" s="298"/>
      <c r="J50" s="298"/>
      <c r="K50" s="179"/>
    </row>
    <row r="51" spans="2:11" customFormat="1" ht="15" customHeight="1">
      <c r="B51" s="182"/>
      <c r="C51" s="183"/>
      <c r="D51" s="298" t="s">
        <v>461</v>
      </c>
      <c r="E51" s="298"/>
      <c r="F51" s="298"/>
      <c r="G51" s="298"/>
      <c r="H51" s="298"/>
      <c r="I51" s="298"/>
      <c r="J51" s="298"/>
      <c r="K51" s="179"/>
    </row>
    <row r="52" spans="2:11" customFormat="1" ht="25.5" customHeight="1">
      <c r="B52" s="178"/>
      <c r="C52" s="299" t="s">
        <v>462</v>
      </c>
      <c r="D52" s="299"/>
      <c r="E52" s="299"/>
      <c r="F52" s="299"/>
      <c r="G52" s="299"/>
      <c r="H52" s="299"/>
      <c r="I52" s="299"/>
      <c r="J52" s="299"/>
      <c r="K52" s="179"/>
    </row>
    <row r="53" spans="2:11" customFormat="1" ht="5.25" customHeight="1">
      <c r="B53" s="178"/>
      <c r="C53" s="180"/>
      <c r="D53" s="180"/>
      <c r="E53" s="180"/>
      <c r="F53" s="180"/>
      <c r="G53" s="180"/>
      <c r="H53" s="180"/>
      <c r="I53" s="180"/>
      <c r="J53" s="180"/>
      <c r="K53" s="179"/>
    </row>
    <row r="54" spans="2:11" customFormat="1" ht="15" customHeight="1">
      <c r="B54" s="178"/>
      <c r="C54" s="298" t="s">
        <v>463</v>
      </c>
      <c r="D54" s="298"/>
      <c r="E54" s="298"/>
      <c r="F54" s="298"/>
      <c r="G54" s="298"/>
      <c r="H54" s="298"/>
      <c r="I54" s="298"/>
      <c r="J54" s="298"/>
      <c r="K54" s="179"/>
    </row>
    <row r="55" spans="2:11" customFormat="1" ht="15" customHeight="1">
      <c r="B55" s="178"/>
      <c r="C55" s="298" t="s">
        <v>464</v>
      </c>
      <c r="D55" s="298"/>
      <c r="E55" s="298"/>
      <c r="F55" s="298"/>
      <c r="G55" s="298"/>
      <c r="H55" s="298"/>
      <c r="I55" s="298"/>
      <c r="J55" s="298"/>
      <c r="K55" s="179"/>
    </row>
    <row r="56" spans="2:11" customFormat="1" ht="12.75" customHeight="1">
      <c r="B56" s="178"/>
      <c r="C56" s="181"/>
      <c r="D56" s="181"/>
      <c r="E56" s="181"/>
      <c r="F56" s="181"/>
      <c r="G56" s="181"/>
      <c r="H56" s="181"/>
      <c r="I56" s="181"/>
      <c r="J56" s="181"/>
      <c r="K56" s="179"/>
    </row>
    <row r="57" spans="2:11" customFormat="1" ht="15" customHeight="1">
      <c r="B57" s="178"/>
      <c r="C57" s="298" t="s">
        <v>465</v>
      </c>
      <c r="D57" s="298"/>
      <c r="E57" s="298"/>
      <c r="F57" s="298"/>
      <c r="G57" s="298"/>
      <c r="H57" s="298"/>
      <c r="I57" s="298"/>
      <c r="J57" s="298"/>
      <c r="K57" s="179"/>
    </row>
    <row r="58" spans="2:11" customFormat="1" ht="15" customHeight="1">
      <c r="B58" s="178"/>
      <c r="C58" s="183"/>
      <c r="D58" s="298" t="s">
        <v>466</v>
      </c>
      <c r="E58" s="298"/>
      <c r="F58" s="298"/>
      <c r="G58" s="298"/>
      <c r="H58" s="298"/>
      <c r="I58" s="298"/>
      <c r="J58" s="298"/>
      <c r="K58" s="179"/>
    </row>
    <row r="59" spans="2:11" customFormat="1" ht="15" customHeight="1">
      <c r="B59" s="178"/>
      <c r="C59" s="183"/>
      <c r="D59" s="298" t="s">
        <v>467</v>
      </c>
      <c r="E59" s="298"/>
      <c r="F59" s="298"/>
      <c r="G59" s="298"/>
      <c r="H59" s="298"/>
      <c r="I59" s="298"/>
      <c r="J59" s="298"/>
      <c r="K59" s="179"/>
    </row>
    <row r="60" spans="2:11" customFormat="1" ht="15" customHeight="1">
      <c r="B60" s="178"/>
      <c r="C60" s="183"/>
      <c r="D60" s="298" t="s">
        <v>468</v>
      </c>
      <c r="E60" s="298"/>
      <c r="F60" s="298"/>
      <c r="G60" s="298"/>
      <c r="H60" s="298"/>
      <c r="I60" s="298"/>
      <c r="J60" s="298"/>
      <c r="K60" s="179"/>
    </row>
    <row r="61" spans="2:11" customFormat="1" ht="15" customHeight="1">
      <c r="B61" s="178"/>
      <c r="C61" s="183"/>
      <c r="D61" s="298" t="s">
        <v>469</v>
      </c>
      <c r="E61" s="298"/>
      <c r="F61" s="298"/>
      <c r="G61" s="298"/>
      <c r="H61" s="298"/>
      <c r="I61" s="298"/>
      <c r="J61" s="298"/>
      <c r="K61" s="179"/>
    </row>
    <row r="62" spans="2:11" customFormat="1" ht="15" customHeight="1">
      <c r="B62" s="178"/>
      <c r="C62" s="183"/>
      <c r="D62" s="300" t="s">
        <v>470</v>
      </c>
      <c r="E62" s="300"/>
      <c r="F62" s="300"/>
      <c r="G62" s="300"/>
      <c r="H62" s="300"/>
      <c r="I62" s="300"/>
      <c r="J62" s="300"/>
      <c r="K62" s="179"/>
    </row>
    <row r="63" spans="2:11" customFormat="1" ht="15" customHeight="1">
      <c r="B63" s="178"/>
      <c r="C63" s="183"/>
      <c r="D63" s="298" t="s">
        <v>471</v>
      </c>
      <c r="E63" s="298"/>
      <c r="F63" s="298"/>
      <c r="G63" s="298"/>
      <c r="H63" s="298"/>
      <c r="I63" s="298"/>
      <c r="J63" s="298"/>
      <c r="K63" s="179"/>
    </row>
    <row r="64" spans="2:11" customFormat="1" ht="12.75" customHeight="1">
      <c r="B64" s="178"/>
      <c r="C64" s="183"/>
      <c r="D64" s="183"/>
      <c r="E64" s="186"/>
      <c r="F64" s="183"/>
      <c r="G64" s="183"/>
      <c r="H64" s="183"/>
      <c r="I64" s="183"/>
      <c r="J64" s="183"/>
      <c r="K64" s="179"/>
    </row>
    <row r="65" spans="2:11" customFormat="1" ht="15" customHeight="1">
      <c r="B65" s="178"/>
      <c r="C65" s="183"/>
      <c r="D65" s="298" t="s">
        <v>472</v>
      </c>
      <c r="E65" s="298"/>
      <c r="F65" s="298"/>
      <c r="G65" s="298"/>
      <c r="H65" s="298"/>
      <c r="I65" s="298"/>
      <c r="J65" s="298"/>
      <c r="K65" s="179"/>
    </row>
    <row r="66" spans="2:11" customFormat="1" ht="15" customHeight="1">
      <c r="B66" s="178"/>
      <c r="C66" s="183"/>
      <c r="D66" s="300" t="s">
        <v>473</v>
      </c>
      <c r="E66" s="300"/>
      <c r="F66" s="300"/>
      <c r="G66" s="300"/>
      <c r="H66" s="300"/>
      <c r="I66" s="300"/>
      <c r="J66" s="300"/>
      <c r="K66" s="179"/>
    </row>
    <row r="67" spans="2:11" customFormat="1" ht="15" customHeight="1">
      <c r="B67" s="178"/>
      <c r="C67" s="183"/>
      <c r="D67" s="298" t="s">
        <v>474</v>
      </c>
      <c r="E67" s="298"/>
      <c r="F67" s="298"/>
      <c r="G67" s="298"/>
      <c r="H67" s="298"/>
      <c r="I67" s="298"/>
      <c r="J67" s="298"/>
      <c r="K67" s="179"/>
    </row>
    <row r="68" spans="2:11" customFormat="1" ht="15" customHeight="1">
      <c r="B68" s="178"/>
      <c r="C68" s="183"/>
      <c r="D68" s="298" t="s">
        <v>475</v>
      </c>
      <c r="E68" s="298"/>
      <c r="F68" s="298"/>
      <c r="G68" s="298"/>
      <c r="H68" s="298"/>
      <c r="I68" s="298"/>
      <c r="J68" s="298"/>
      <c r="K68" s="179"/>
    </row>
    <row r="69" spans="2:11" customFormat="1" ht="15" customHeight="1">
      <c r="B69" s="178"/>
      <c r="C69" s="183"/>
      <c r="D69" s="298" t="s">
        <v>476</v>
      </c>
      <c r="E69" s="298"/>
      <c r="F69" s="298"/>
      <c r="G69" s="298"/>
      <c r="H69" s="298"/>
      <c r="I69" s="298"/>
      <c r="J69" s="298"/>
      <c r="K69" s="179"/>
    </row>
    <row r="70" spans="2:11" customFormat="1" ht="15" customHeight="1">
      <c r="B70" s="178"/>
      <c r="C70" s="183"/>
      <c r="D70" s="298" t="s">
        <v>477</v>
      </c>
      <c r="E70" s="298"/>
      <c r="F70" s="298"/>
      <c r="G70" s="298"/>
      <c r="H70" s="298"/>
      <c r="I70" s="298"/>
      <c r="J70" s="298"/>
      <c r="K70" s="179"/>
    </row>
    <row r="71" spans="2:11" customFormat="1" ht="12.75" customHeight="1">
      <c r="B71" s="187"/>
      <c r="C71" s="188"/>
      <c r="D71" s="188"/>
      <c r="E71" s="188"/>
      <c r="F71" s="188"/>
      <c r="G71" s="188"/>
      <c r="H71" s="188"/>
      <c r="I71" s="188"/>
      <c r="J71" s="188"/>
      <c r="K71" s="189"/>
    </row>
    <row r="72" spans="2:11" customFormat="1" ht="18.75" customHeight="1">
      <c r="B72" s="190"/>
      <c r="C72" s="190"/>
      <c r="D72" s="190"/>
      <c r="E72" s="190"/>
      <c r="F72" s="190"/>
      <c r="G72" s="190"/>
      <c r="H72" s="190"/>
      <c r="I72" s="190"/>
      <c r="J72" s="190"/>
      <c r="K72" s="191"/>
    </row>
    <row r="73" spans="2:11" customFormat="1" ht="18.75" customHeight="1">
      <c r="B73" s="191"/>
      <c r="C73" s="191"/>
      <c r="D73" s="191"/>
      <c r="E73" s="191"/>
      <c r="F73" s="191"/>
      <c r="G73" s="191"/>
      <c r="H73" s="191"/>
      <c r="I73" s="191"/>
      <c r="J73" s="191"/>
      <c r="K73" s="191"/>
    </row>
    <row r="74" spans="2:11" customFormat="1" ht="7.5" customHeight="1">
      <c r="B74" s="192"/>
      <c r="C74" s="193"/>
      <c r="D74" s="193"/>
      <c r="E74" s="193"/>
      <c r="F74" s="193"/>
      <c r="G74" s="193"/>
      <c r="H74" s="193"/>
      <c r="I74" s="193"/>
      <c r="J74" s="193"/>
      <c r="K74" s="194"/>
    </row>
    <row r="75" spans="2:11" customFormat="1" ht="45" customHeight="1">
      <c r="B75" s="195"/>
      <c r="C75" s="293" t="s">
        <v>478</v>
      </c>
      <c r="D75" s="293"/>
      <c r="E75" s="293"/>
      <c r="F75" s="293"/>
      <c r="G75" s="293"/>
      <c r="H75" s="293"/>
      <c r="I75" s="293"/>
      <c r="J75" s="293"/>
      <c r="K75" s="196"/>
    </row>
    <row r="76" spans="2:11" customFormat="1" ht="17.25" customHeight="1">
      <c r="B76" s="195"/>
      <c r="C76" s="197" t="s">
        <v>479</v>
      </c>
      <c r="D76" s="197"/>
      <c r="E76" s="197"/>
      <c r="F76" s="197" t="s">
        <v>480</v>
      </c>
      <c r="G76" s="198"/>
      <c r="H76" s="197" t="s">
        <v>56</v>
      </c>
      <c r="I76" s="197" t="s">
        <v>59</v>
      </c>
      <c r="J76" s="197" t="s">
        <v>481</v>
      </c>
      <c r="K76" s="196"/>
    </row>
    <row r="77" spans="2:11" customFormat="1" ht="17.25" customHeight="1">
      <c r="B77" s="195"/>
      <c r="C77" s="199" t="s">
        <v>482</v>
      </c>
      <c r="D77" s="199"/>
      <c r="E77" s="199"/>
      <c r="F77" s="200" t="s">
        <v>483</v>
      </c>
      <c r="G77" s="201"/>
      <c r="H77" s="199"/>
      <c r="I77" s="199"/>
      <c r="J77" s="199" t="s">
        <v>484</v>
      </c>
      <c r="K77" s="196"/>
    </row>
    <row r="78" spans="2:11" customFormat="1" ht="5.25" customHeight="1">
      <c r="B78" s="195"/>
      <c r="C78" s="202"/>
      <c r="D78" s="202"/>
      <c r="E78" s="202"/>
      <c r="F78" s="202"/>
      <c r="G78" s="203"/>
      <c r="H78" s="202"/>
      <c r="I78" s="202"/>
      <c r="J78" s="202"/>
      <c r="K78" s="196"/>
    </row>
    <row r="79" spans="2:11" customFormat="1" ht="15" customHeight="1">
      <c r="B79" s="195"/>
      <c r="C79" s="184" t="s">
        <v>55</v>
      </c>
      <c r="D79" s="204"/>
      <c r="E79" s="204"/>
      <c r="F79" s="205" t="s">
        <v>485</v>
      </c>
      <c r="G79" s="206"/>
      <c r="H79" s="184" t="s">
        <v>486</v>
      </c>
      <c r="I79" s="184" t="s">
        <v>487</v>
      </c>
      <c r="J79" s="184">
        <v>20</v>
      </c>
      <c r="K79" s="196"/>
    </row>
    <row r="80" spans="2:11" customFormat="1" ht="15" customHeight="1">
      <c r="B80" s="195"/>
      <c r="C80" s="184" t="s">
        <v>488</v>
      </c>
      <c r="D80" s="184"/>
      <c r="E80" s="184"/>
      <c r="F80" s="205" t="s">
        <v>485</v>
      </c>
      <c r="G80" s="206"/>
      <c r="H80" s="184" t="s">
        <v>489</v>
      </c>
      <c r="I80" s="184" t="s">
        <v>487</v>
      </c>
      <c r="J80" s="184">
        <v>120</v>
      </c>
      <c r="K80" s="196"/>
    </row>
    <row r="81" spans="2:11" customFormat="1" ht="15" customHeight="1">
      <c r="B81" s="207"/>
      <c r="C81" s="184" t="s">
        <v>490</v>
      </c>
      <c r="D81" s="184"/>
      <c r="E81" s="184"/>
      <c r="F81" s="205" t="s">
        <v>491</v>
      </c>
      <c r="G81" s="206"/>
      <c r="H81" s="184" t="s">
        <v>492</v>
      </c>
      <c r="I81" s="184" t="s">
        <v>487</v>
      </c>
      <c r="J81" s="184">
        <v>50</v>
      </c>
      <c r="K81" s="196"/>
    </row>
    <row r="82" spans="2:11" customFormat="1" ht="15" customHeight="1">
      <c r="B82" s="207"/>
      <c r="C82" s="184" t="s">
        <v>493</v>
      </c>
      <c r="D82" s="184"/>
      <c r="E82" s="184"/>
      <c r="F82" s="205" t="s">
        <v>485</v>
      </c>
      <c r="G82" s="206"/>
      <c r="H82" s="184" t="s">
        <v>494</v>
      </c>
      <c r="I82" s="184" t="s">
        <v>495</v>
      </c>
      <c r="J82" s="184"/>
      <c r="K82" s="196"/>
    </row>
    <row r="83" spans="2:11" customFormat="1" ht="15" customHeight="1">
      <c r="B83" s="207"/>
      <c r="C83" s="184" t="s">
        <v>496</v>
      </c>
      <c r="D83" s="184"/>
      <c r="E83" s="184"/>
      <c r="F83" s="205" t="s">
        <v>491</v>
      </c>
      <c r="G83" s="184"/>
      <c r="H83" s="184" t="s">
        <v>497</v>
      </c>
      <c r="I83" s="184" t="s">
        <v>487</v>
      </c>
      <c r="J83" s="184">
        <v>15</v>
      </c>
      <c r="K83" s="196"/>
    </row>
    <row r="84" spans="2:11" customFormat="1" ht="15" customHeight="1">
      <c r="B84" s="207"/>
      <c r="C84" s="184" t="s">
        <v>498</v>
      </c>
      <c r="D84" s="184"/>
      <c r="E84" s="184"/>
      <c r="F84" s="205" t="s">
        <v>491</v>
      </c>
      <c r="G84" s="184"/>
      <c r="H84" s="184" t="s">
        <v>499</v>
      </c>
      <c r="I84" s="184" t="s">
        <v>487</v>
      </c>
      <c r="J84" s="184">
        <v>15</v>
      </c>
      <c r="K84" s="196"/>
    </row>
    <row r="85" spans="2:11" customFormat="1" ht="15" customHeight="1">
      <c r="B85" s="207"/>
      <c r="C85" s="184" t="s">
        <v>500</v>
      </c>
      <c r="D85" s="184"/>
      <c r="E85" s="184"/>
      <c r="F85" s="205" t="s">
        <v>491</v>
      </c>
      <c r="G85" s="184"/>
      <c r="H85" s="184" t="s">
        <v>501</v>
      </c>
      <c r="I85" s="184" t="s">
        <v>487</v>
      </c>
      <c r="J85" s="184">
        <v>20</v>
      </c>
      <c r="K85" s="196"/>
    </row>
    <row r="86" spans="2:11" customFormat="1" ht="15" customHeight="1">
      <c r="B86" s="207"/>
      <c r="C86" s="184" t="s">
        <v>502</v>
      </c>
      <c r="D86" s="184"/>
      <c r="E86" s="184"/>
      <c r="F86" s="205" t="s">
        <v>491</v>
      </c>
      <c r="G86" s="184"/>
      <c r="H86" s="184" t="s">
        <v>503</v>
      </c>
      <c r="I86" s="184" t="s">
        <v>487</v>
      </c>
      <c r="J86" s="184">
        <v>20</v>
      </c>
      <c r="K86" s="196"/>
    </row>
    <row r="87" spans="2:11" customFormat="1" ht="15" customHeight="1">
      <c r="B87" s="207"/>
      <c r="C87" s="184" t="s">
        <v>504</v>
      </c>
      <c r="D87" s="184"/>
      <c r="E87" s="184"/>
      <c r="F87" s="205" t="s">
        <v>491</v>
      </c>
      <c r="G87" s="206"/>
      <c r="H87" s="184" t="s">
        <v>505</v>
      </c>
      <c r="I87" s="184" t="s">
        <v>487</v>
      </c>
      <c r="J87" s="184">
        <v>50</v>
      </c>
      <c r="K87" s="196"/>
    </row>
    <row r="88" spans="2:11" customFormat="1" ht="15" customHeight="1">
      <c r="B88" s="207"/>
      <c r="C88" s="184" t="s">
        <v>506</v>
      </c>
      <c r="D88" s="184"/>
      <c r="E88" s="184"/>
      <c r="F88" s="205" t="s">
        <v>491</v>
      </c>
      <c r="G88" s="206"/>
      <c r="H88" s="184" t="s">
        <v>507</v>
      </c>
      <c r="I88" s="184" t="s">
        <v>487</v>
      </c>
      <c r="J88" s="184">
        <v>20</v>
      </c>
      <c r="K88" s="196"/>
    </row>
    <row r="89" spans="2:11" customFormat="1" ht="15" customHeight="1">
      <c r="B89" s="207"/>
      <c r="C89" s="184" t="s">
        <v>508</v>
      </c>
      <c r="D89" s="184"/>
      <c r="E89" s="184"/>
      <c r="F89" s="205" t="s">
        <v>491</v>
      </c>
      <c r="G89" s="206"/>
      <c r="H89" s="184" t="s">
        <v>509</v>
      </c>
      <c r="I89" s="184" t="s">
        <v>487</v>
      </c>
      <c r="J89" s="184">
        <v>20</v>
      </c>
      <c r="K89" s="196"/>
    </row>
    <row r="90" spans="2:11" customFormat="1" ht="15" customHeight="1">
      <c r="B90" s="207"/>
      <c r="C90" s="184" t="s">
        <v>510</v>
      </c>
      <c r="D90" s="184"/>
      <c r="E90" s="184"/>
      <c r="F90" s="205" t="s">
        <v>491</v>
      </c>
      <c r="G90" s="206"/>
      <c r="H90" s="184" t="s">
        <v>511</v>
      </c>
      <c r="I90" s="184" t="s">
        <v>487</v>
      </c>
      <c r="J90" s="184">
        <v>50</v>
      </c>
      <c r="K90" s="196"/>
    </row>
    <row r="91" spans="2:11" customFormat="1" ht="15" customHeight="1">
      <c r="B91" s="207"/>
      <c r="C91" s="184" t="s">
        <v>512</v>
      </c>
      <c r="D91" s="184"/>
      <c r="E91" s="184"/>
      <c r="F91" s="205" t="s">
        <v>491</v>
      </c>
      <c r="G91" s="206"/>
      <c r="H91" s="184" t="s">
        <v>512</v>
      </c>
      <c r="I91" s="184" t="s">
        <v>487</v>
      </c>
      <c r="J91" s="184">
        <v>50</v>
      </c>
      <c r="K91" s="196"/>
    </row>
    <row r="92" spans="2:11" customFormat="1" ht="15" customHeight="1">
      <c r="B92" s="207"/>
      <c r="C92" s="184" t="s">
        <v>513</v>
      </c>
      <c r="D92" s="184"/>
      <c r="E92" s="184"/>
      <c r="F92" s="205" t="s">
        <v>491</v>
      </c>
      <c r="G92" s="206"/>
      <c r="H92" s="184" t="s">
        <v>514</v>
      </c>
      <c r="I92" s="184" t="s">
        <v>487</v>
      </c>
      <c r="J92" s="184">
        <v>255</v>
      </c>
      <c r="K92" s="196"/>
    </row>
    <row r="93" spans="2:11" customFormat="1" ht="15" customHeight="1">
      <c r="B93" s="207"/>
      <c r="C93" s="184" t="s">
        <v>515</v>
      </c>
      <c r="D93" s="184"/>
      <c r="E93" s="184"/>
      <c r="F93" s="205" t="s">
        <v>485</v>
      </c>
      <c r="G93" s="206"/>
      <c r="H93" s="184" t="s">
        <v>516</v>
      </c>
      <c r="I93" s="184" t="s">
        <v>517</v>
      </c>
      <c r="J93" s="184"/>
      <c r="K93" s="196"/>
    </row>
    <row r="94" spans="2:11" customFormat="1" ht="15" customHeight="1">
      <c r="B94" s="207"/>
      <c r="C94" s="184" t="s">
        <v>518</v>
      </c>
      <c r="D94" s="184"/>
      <c r="E94" s="184"/>
      <c r="F94" s="205" t="s">
        <v>485</v>
      </c>
      <c r="G94" s="206"/>
      <c r="H94" s="184" t="s">
        <v>519</v>
      </c>
      <c r="I94" s="184" t="s">
        <v>520</v>
      </c>
      <c r="J94" s="184"/>
      <c r="K94" s="196"/>
    </row>
    <row r="95" spans="2:11" customFormat="1" ht="15" customHeight="1">
      <c r="B95" s="207"/>
      <c r="C95" s="184" t="s">
        <v>521</v>
      </c>
      <c r="D95" s="184"/>
      <c r="E95" s="184"/>
      <c r="F95" s="205" t="s">
        <v>485</v>
      </c>
      <c r="G95" s="206"/>
      <c r="H95" s="184" t="s">
        <v>521</v>
      </c>
      <c r="I95" s="184" t="s">
        <v>520</v>
      </c>
      <c r="J95" s="184"/>
      <c r="K95" s="196"/>
    </row>
    <row r="96" spans="2:11" customFormat="1" ht="15" customHeight="1">
      <c r="B96" s="207"/>
      <c r="C96" s="184" t="s">
        <v>40</v>
      </c>
      <c r="D96" s="184"/>
      <c r="E96" s="184"/>
      <c r="F96" s="205" t="s">
        <v>485</v>
      </c>
      <c r="G96" s="206"/>
      <c r="H96" s="184" t="s">
        <v>522</v>
      </c>
      <c r="I96" s="184" t="s">
        <v>520</v>
      </c>
      <c r="J96" s="184"/>
      <c r="K96" s="196"/>
    </row>
    <row r="97" spans="2:11" customFormat="1" ht="15" customHeight="1">
      <c r="B97" s="207"/>
      <c r="C97" s="184" t="s">
        <v>50</v>
      </c>
      <c r="D97" s="184"/>
      <c r="E97" s="184"/>
      <c r="F97" s="205" t="s">
        <v>485</v>
      </c>
      <c r="G97" s="206"/>
      <c r="H97" s="184" t="s">
        <v>523</v>
      </c>
      <c r="I97" s="184" t="s">
        <v>520</v>
      </c>
      <c r="J97" s="184"/>
      <c r="K97" s="196"/>
    </row>
    <row r="98" spans="2:11" customFormat="1" ht="15" customHeight="1">
      <c r="B98" s="208"/>
      <c r="C98" s="209"/>
      <c r="D98" s="209"/>
      <c r="E98" s="209"/>
      <c r="F98" s="209"/>
      <c r="G98" s="209"/>
      <c r="H98" s="209"/>
      <c r="I98" s="209"/>
      <c r="J98" s="209"/>
      <c r="K98" s="210"/>
    </row>
    <row r="99" spans="2:11" customFormat="1" ht="18.75" customHeight="1">
      <c r="B99" s="211"/>
      <c r="C99" s="212"/>
      <c r="D99" s="212"/>
      <c r="E99" s="212"/>
      <c r="F99" s="212"/>
      <c r="G99" s="212"/>
      <c r="H99" s="212"/>
      <c r="I99" s="212"/>
      <c r="J99" s="212"/>
      <c r="K99" s="211"/>
    </row>
    <row r="100" spans="2:11" customFormat="1" ht="18.75" customHeight="1"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2:11" customFormat="1" ht="7.5" customHeight="1">
      <c r="B101" s="192"/>
      <c r="C101" s="193"/>
      <c r="D101" s="193"/>
      <c r="E101" s="193"/>
      <c r="F101" s="193"/>
      <c r="G101" s="193"/>
      <c r="H101" s="193"/>
      <c r="I101" s="193"/>
      <c r="J101" s="193"/>
      <c r="K101" s="194"/>
    </row>
    <row r="102" spans="2:11" customFormat="1" ht="45" customHeight="1">
      <c r="B102" s="195"/>
      <c r="C102" s="293" t="s">
        <v>524</v>
      </c>
      <c r="D102" s="293"/>
      <c r="E102" s="293"/>
      <c r="F102" s="293"/>
      <c r="G102" s="293"/>
      <c r="H102" s="293"/>
      <c r="I102" s="293"/>
      <c r="J102" s="293"/>
      <c r="K102" s="196"/>
    </row>
    <row r="103" spans="2:11" customFormat="1" ht="17.25" customHeight="1">
      <c r="B103" s="195"/>
      <c r="C103" s="197" t="s">
        <v>479</v>
      </c>
      <c r="D103" s="197"/>
      <c r="E103" s="197"/>
      <c r="F103" s="197" t="s">
        <v>480</v>
      </c>
      <c r="G103" s="198"/>
      <c r="H103" s="197" t="s">
        <v>56</v>
      </c>
      <c r="I103" s="197" t="s">
        <v>59</v>
      </c>
      <c r="J103" s="197" t="s">
        <v>481</v>
      </c>
      <c r="K103" s="196"/>
    </row>
    <row r="104" spans="2:11" customFormat="1" ht="17.25" customHeight="1">
      <c r="B104" s="195"/>
      <c r="C104" s="199" t="s">
        <v>482</v>
      </c>
      <c r="D104" s="199"/>
      <c r="E104" s="199"/>
      <c r="F104" s="200" t="s">
        <v>483</v>
      </c>
      <c r="G104" s="201"/>
      <c r="H104" s="199"/>
      <c r="I104" s="199"/>
      <c r="J104" s="199" t="s">
        <v>484</v>
      </c>
      <c r="K104" s="196"/>
    </row>
    <row r="105" spans="2:11" customFormat="1" ht="5.25" customHeight="1">
      <c r="B105" s="195"/>
      <c r="C105" s="197"/>
      <c r="D105" s="197"/>
      <c r="E105" s="197"/>
      <c r="F105" s="197"/>
      <c r="G105" s="213"/>
      <c r="H105" s="197"/>
      <c r="I105" s="197"/>
      <c r="J105" s="197"/>
      <c r="K105" s="196"/>
    </row>
    <row r="106" spans="2:11" customFormat="1" ht="15" customHeight="1">
      <c r="B106" s="195"/>
      <c r="C106" s="184" t="s">
        <v>55</v>
      </c>
      <c r="D106" s="204"/>
      <c r="E106" s="204"/>
      <c r="F106" s="205" t="s">
        <v>485</v>
      </c>
      <c r="G106" s="184"/>
      <c r="H106" s="184" t="s">
        <v>525</v>
      </c>
      <c r="I106" s="184" t="s">
        <v>487</v>
      </c>
      <c r="J106" s="184">
        <v>20</v>
      </c>
      <c r="K106" s="196"/>
    </row>
    <row r="107" spans="2:11" customFormat="1" ht="15" customHeight="1">
      <c r="B107" s="195"/>
      <c r="C107" s="184" t="s">
        <v>488</v>
      </c>
      <c r="D107" s="184"/>
      <c r="E107" s="184"/>
      <c r="F107" s="205" t="s">
        <v>485</v>
      </c>
      <c r="G107" s="184"/>
      <c r="H107" s="184" t="s">
        <v>525</v>
      </c>
      <c r="I107" s="184" t="s">
        <v>487</v>
      </c>
      <c r="J107" s="184">
        <v>120</v>
      </c>
      <c r="K107" s="196"/>
    </row>
    <row r="108" spans="2:11" customFormat="1" ht="15" customHeight="1">
      <c r="B108" s="207"/>
      <c r="C108" s="184" t="s">
        <v>490</v>
      </c>
      <c r="D108" s="184"/>
      <c r="E108" s="184"/>
      <c r="F108" s="205" t="s">
        <v>491</v>
      </c>
      <c r="G108" s="184"/>
      <c r="H108" s="184" t="s">
        <v>525</v>
      </c>
      <c r="I108" s="184" t="s">
        <v>487</v>
      </c>
      <c r="J108" s="184">
        <v>50</v>
      </c>
      <c r="K108" s="196"/>
    </row>
    <row r="109" spans="2:11" customFormat="1" ht="15" customHeight="1">
      <c r="B109" s="207"/>
      <c r="C109" s="184" t="s">
        <v>493</v>
      </c>
      <c r="D109" s="184"/>
      <c r="E109" s="184"/>
      <c r="F109" s="205" t="s">
        <v>485</v>
      </c>
      <c r="G109" s="184"/>
      <c r="H109" s="184" t="s">
        <v>525</v>
      </c>
      <c r="I109" s="184" t="s">
        <v>495</v>
      </c>
      <c r="J109" s="184"/>
      <c r="K109" s="196"/>
    </row>
    <row r="110" spans="2:11" customFormat="1" ht="15" customHeight="1">
      <c r="B110" s="207"/>
      <c r="C110" s="184" t="s">
        <v>504</v>
      </c>
      <c r="D110" s="184"/>
      <c r="E110" s="184"/>
      <c r="F110" s="205" t="s">
        <v>491</v>
      </c>
      <c r="G110" s="184"/>
      <c r="H110" s="184" t="s">
        <v>525</v>
      </c>
      <c r="I110" s="184" t="s">
        <v>487</v>
      </c>
      <c r="J110" s="184">
        <v>50</v>
      </c>
      <c r="K110" s="196"/>
    </row>
    <row r="111" spans="2:11" customFormat="1" ht="15" customHeight="1">
      <c r="B111" s="207"/>
      <c r="C111" s="184" t="s">
        <v>512</v>
      </c>
      <c r="D111" s="184"/>
      <c r="E111" s="184"/>
      <c r="F111" s="205" t="s">
        <v>491</v>
      </c>
      <c r="G111" s="184"/>
      <c r="H111" s="184" t="s">
        <v>525</v>
      </c>
      <c r="I111" s="184" t="s">
        <v>487</v>
      </c>
      <c r="J111" s="184">
        <v>50</v>
      </c>
      <c r="K111" s="196"/>
    </row>
    <row r="112" spans="2:11" customFormat="1" ht="15" customHeight="1">
      <c r="B112" s="207"/>
      <c r="C112" s="184" t="s">
        <v>510</v>
      </c>
      <c r="D112" s="184"/>
      <c r="E112" s="184"/>
      <c r="F112" s="205" t="s">
        <v>491</v>
      </c>
      <c r="G112" s="184"/>
      <c r="H112" s="184" t="s">
        <v>525</v>
      </c>
      <c r="I112" s="184" t="s">
        <v>487</v>
      </c>
      <c r="J112" s="184">
        <v>50</v>
      </c>
      <c r="K112" s="196"/>
    </row>
    <row r="113" spans="2:11" customFormat="1" ht="15" customHeight="1">
      <c r="B113" s="207"/>
      <c r="C113" s="184" t="s">
        <v>55</v>
      </c>
      <c r="D113" s="184"/>
      <c r="E113" s="184"/>
      <c r="F113" s="205" t="s">
        <v>485</v>
      </c>
      <c r="G113" s="184"/>
      <c r="H113" s="184" t="s">
        <v>526</v>
      </c>
      <c r="I113" s="184" t="s">
        <v>487</v>
      </c>
      <c r="J113" s="184">
        <v>20</v>
      </c>
      <c r="K113" s="196"/>
    </row>
    <row r="114" spans="2:11" customFormat="1" ht="15" customHeight="1">
      <c r="B114" s="207"/>
      <c r="C114" s="184" t="s">
        <v>527</v>
      </c>
      <c r="D114" s="184"/>
      <c r="E114" s="184"/>
      <c r="F114" s="205" t="s">
        <v>485</v>
      </c>
      <c r="G114" s="184"/>
      <c r="H114" s="184" t="s">
        <v>528</v>
      </c>
      <c r="I114" s="184" t="s">
        <v>487</v>
      </c>
      <c r="J114" s="184">
        <v>120</v>
      </c>
      <c r="K114" s="196"/>
    </row>
    <row r="115" spans="2:11" customFormat="1" ht="15" customHeight="1">
      <c r="B115" s="207"/>
      <c r="C115" s="184" t="s">
        <v>40</v>
      </c>
      <c r="D115" s="184"/>
      <c r="E115" s="184"/>
      <c r="F115" s="205" t="s">
        <v>485</v>
      </c>
      <c r="G115" s="184"/>
      <c r="H115" s="184" t="s">
        <v>529</v>
      </c>
      <c r="I115" s="184" t="s">
        <v>520</v>
      </c>
      <c r="J115" s="184"/>
      <c r="K115" s="196"/>
    </row>
    <row r="116" spans="2:11" customFormat="1" ht="15" customHeight="1">
      <c r="B116" s="207"/>
      <c r="C116" s="184" t="s">
        <v>50</v>
      </c>
      <c r="D116" s="184"/>
      <c r="E116" s="184"/>
      <c r="F116" s="205" t="s">
        <v>485</v>
      </c>
      <c r="G116" s="184"/>
      <c r="H116" s="184" t="s">
        <v>530</v>
      </c>
      <c r="I116" s="184" t="s">
        <v>520</v>
      </c>
      <c r="J116" s="184"/>
      <c r="K116" s="196"/>
    </row>
    <row r="117" spans="2:11" customFormat="1" ht="15" customHeight="1">
      <c r="B117" s="207"/>
      <c r="C117" s="184" t="s">
        <v>59</v>
      </c>
      <c r="D117" s="184"/>
      <c r="E117" s="184"/>
      <c r="F117" s="205" t="s">
        <v>485</v>
      </c>
      <c r="G117" s="184"/>
      <c r="H117" s="184" t="s">
        <v>531</v>
      </c>
      <c r="I117" s="184" t="s">
        <v>532</v>
      </c>
      <c r="J117" s="184"/>
      <c r="K117" s="196"/>
    </row>
    <row r="118" spans="2:11" customFormat="1" ht="15" customHeight="1">
      <c r="B118" s="208"/>
      <c r="C118" s="214"/>
      <c r="D118" s="214"/>
      <c r="E118" s="214"/>
      <c r="F118" s="214"/>
      <c r="G118" s="214"/>
      <c r="H118" s="214"/>
      <c r="I118" s="214"/>
      <c r="J118" s="214"/>
      <c r="K118" s="210"/>
    </row>
    <row r="119" spans="2:11" customFormat="1" ht="18.75" customHeight="1">
      <c r="B119" s="215"/>
      <c r="C119" s="216"/>
      <c r="D119" s="216"/>
      <c r="E119" s="216"/>
      <c r="F119" s="217"/>
      <c r="G119" s="216"/>
      <c r="H119" s="216"/>
      <c r="I119" s="216"/>
      <c r="J119" s="216"/>
      <c r="K119" s="215"/>
    </row>
    <row r="120" spans="2:11" customFormat="1" ht="18.75" customHeight="1"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</row>
    <row r="121" spans="2:11" customFormat="1" ht="7.5" customHeight="1">
      <c r="B121" s="218"/>
      <c r="C121" s="219"/>
      <c r="D121" s="219"/>
      <c r="E121" s="219"/>
      <c r="F121" s="219"/>
      <c r="G121" s="219"/>
      <c r="H121" s="219"/>
      <c r="I121" s="219"/>
      <c r="J121" s="219"/>
      <c r="K121" s="220"/>
    </row>
    <row r="122" spans="2:11" customFormat="1" ht="45" customHeight="1">
      <c r="B122" s="221"/>
      <c r="C122" s="294" t="s">
        <v>533</v>
      </c>
      <c r="D122" s="294"/>
      <c r="E122" s="294"/>
      <c r="F122" s="294"/>
      <c r="G122" s="294"/>
      <c r="H122" s="294"/>
      <c r="I122" s="294"/>
      <c r="J122" s="294"/>
      <c r="K122" s="222"/>
    </row>
    <row r="123" spans="2:11" customFormat="1" ht="17.25" customHeight="1">
      <c r="B123" s="223"/>
      <c r="C123" s="197" t="s">
        <v>479</v>
      </c>
      <c r="D123" s="197"/>
      <c r="E123" s="197"/>
      <c r="F123" s="197" t="s">
        <v>480</v>
      </c>
      <c r="G123" s="198"/>
      <c r="H123" s="197" t="s">
        <v>56</v>
      </c>
      <c r="I123" s="197" t="s">
        <v>59</v>
      </c>
      <c r="J123" s="197" t="s">
        <v>481</v>
      </c>
      <c r="K123" s="224"/>
    </row>
    <row r="124" spans="2:11" customFormat="1" ht="17.25" customHeight="1">
      <c r="B124" s="223"/>
      <c r="C124" s="199" t="s">
        <v>482</v>
      </c>
      <c r="D124" s="199"/>
      <c r="E124" s="199"/>
      <c r="F124" s="200" t="s">
        <v>483</v>
      </c>
      <c r="G124" s="201"/>
      <c r="H124" s="199"/>
      <c r="I124" s="199"/>
      <c r="J124" s="199" t="s">
        <v>484</v>
      </c>
      <c r="K124" s="224"/>
    </row>
    <row r="125" spans="2:11" customFormat="1" ht="5.25" customHeight="1">
      <c r="B125" s="225"/>
      <c r="C125" s="202"/>
      <c r="D125" s="202"/>
      <c r="E125" s="202"/>
      <c r="F125" s="202"/>
      <c r="G125" s="226"/>
      <c r="H125" s="202"/>
      <c r="I125" s="202"/>
      <c r="J125" s="202"/>
      <c r="K125" s="227"/>
    </row>
    <row r="126" spans="2:11" customFormat="1" ht="15" customHeight="1">
      <c r="B126" s="225"/>
      <c r="C126" s="184" t="s">
        <v>488</v>
      </c>
      <c r="D126" s="204"/>
      <c r="E126" s="204"/>
      <c r="F126" s="205" t="s">
        <v>485</v>
      </c>
      <c r="G126" s="184"/>
      <c r="H126" s="184" t="s">
        <v>525</v>
      </c>
      <c r="I126" s="184" t="s">
        <v>487</v>
      </c>
      <c r="J126" s="184">
        <v>120</v>
      </c>
      <c r="K126" s="228"/>
    </row>
    <row r="127" spans="2:11" customFormat="1" ht="15" customHeight="1">
      <c r="B127" s="225"/>
      <c r="C127" s="184" t="s">
        <v>534</v>
      </c>
      <c r="D127" s="184"/>
      <c r="E127" s="184"/>
      <c r="F127" s="205" t="s">
        <v>485</v>
      </c>
      <c r="G127" s="184"/>
      <c r="H127" s="184" t="s">
        <v>535</v>
      </c>
      <c r="I127" s="184" t="s">
        <v>487</v>
      </c>
      <c r="J127" s="184" t="s">
        <v>536</v>
      </c>
      <c r="K127" s="228"/>
    </row>
    <row r="128" spans="2:11" customFormat="1" ht="15" customHeight="1">
      <c r="B128" s="225"/>
      <c r="C128" s="184" t="s">
        <v>433</v>
      </c>
      <c r="D128" s="184"/>
      <c r="E128" s="184"/>
      <c r="F128" s="205" t="s">
        <v>485</v>
      </c>
      <c r="G128" s="184"/>
      <c r="H128" s="184" t="s">
        <v>537</v>
      </c>
      <c r="I128" s="184" t="s">
        <v>487</v>
      </c>
      <c r="J128" s="184" t="s">
        <v>536</v>
      </c>
      <c r="K128" s="228"/>
    </row>
    <row r="129" spans="2:11" customFormat="1" ht="15" customHeight="1">
      <c r="B129" s="225"/>
      <c r="C129" s="184" t="s">
        <v>496</v>
      </c>
      <c r="D129" s="184"/>
      <c r="E129" s="184"/>
      <c r="F129" s="205" t="s">
        <v>491</v>
      </c>
      <c r="G129" s="184"/>
      <c r="H129" s="184" t="s">
        <v>497</v>
      </c>
      <c r="I129" s="184" t="s">
        <v>487</v>
      </c>
      <c r="J129" s="184">
        <v>15</v>
      </c>
      <c r="K129" s="228"/>
    </row>
    <row r="130" spans="2:11" customFormat="1" ht="15" customHeight="1">
      <c r="B130" s="225"/>
      <c r="C130" s="184" t="s">
        <v>498</v>
      </c>
      <c r="D130" s="184"/>
      <c r="E130" s="184"/>
      <c r="F130" s="205" t="s">
        <v>491</v>
      </c>
      <c r="G130" s="184"/>
      <c r="H130" s="184" t="s">
        <v>499</v>
      </c>
      <c r="I130" s="184" t="s">
        <v>487</v>
      </c>
      <c r="J130" s="184">
        <v>15</v>
      </c>
      <c r="K130" s="228"/>
    </row>
    <row r="131" spans="2:11" customFormat="1" ht="15" customHeight="1">
      <c r="B131" s="225"/>
      <c r="C131" s="184" t="s">
        <v>500</v>
      </c>
      <c r="D131" s="184"/>
      <c r="E131" s="184"/>
      <c r="F131" s="205" t="s">
        <v>491</v>
      </c>
      <c r="G131" s="184"/>
      <c r="H131" s="184" t="s">
        <v>501</v>
      </c>
      <c r="I131" s="184" t="s">
        <v>487</v>
      </c>
      <c r="J131" s="184">
        <v>20</v>
      </c>
      <c r="K131" s="228"/>
    </row>
    <row r="132" spans="2:11" customFormat="1" ht="15" customHeight="1">
      <c r="B132" s="225"/>
      <c r="C132" s="184" t="s">
        <v>502</v>
      </c>
      <c r="D132" s="184"/>
      <c r="E132" s="184"/>
      <c r="F132" s="205" t="s">
        <v>491</v>
      </c>
      <c r="G132" s="184"/>
      <c r="H132" s="184" t="s">
        <v>503</v>
      </c>
      <c r="I132" s="184" t="s">
        <v>487</v>
      </c>
      <c r="J132" s="184">
        <v>20</v>
      </c>
      <c r="K132" s="228"/>
    </row>
    <row r="133" spans="2:11" customFormat="1" ht="15" customHeight="1">
      <c r="B133" s="225"/>
      <c r="C133" s="184" t="s">
        <v>490</v>
      </c>
      <c r="D133" s="184"/>
      <c r="E133" s="184"/>
      <c r="F133" s="205" t="s">
        <v>491</v>
      </c>
      <c r="G133" s="184"/>
      <c r="H133" s="184" t="s">
        <v>525</v>
      </c>
      <c r="I133" s="184" t="s">
        <v>487</v>
      </c>
      <c r="J133" s="184">
        <v>50</v>
      </c>
      <c r="K133" s="228"/>
    </row>
    <row r="134" spans="2:11" customFormat="1" ht="15" customHeight="1">
      <c r="B134" s="225"/>
      <c r="C134" s="184" t="s">
        <v>504</v>
      </c>
      <c r="D134" s="184"/>
      <c r="E134" s="184"/>
      <c r="F134" s="205" t="s">
        <v>491</v>
      </c>
      <c r="G134" s="184"/>
      <c r="H134" s="184" t="s">
        <v>525</v>
      </c>
      <c r="I134" s="184" t="s">
        <v>487</v>
      </c>
      <c r="J134" s="184">
        <v>50</v>
      </c>
      <c r="K134" s="228"/>
    </row>
    <row r="135" spans="2:11" customFormat="1" ht="15" customHeight="1">
      <c r="B135" s="225"/>
      <c r="C135" s="184" t="s">
        <v>510</v>
      </c>
      <c r="D135" s="184"/>
      <c r="E135" s="184"/>
      <c r="F135" s="205" t="s">
        <v>491</v>
      </c>
      <c r="G135" s="184"/>
      <c r="H135" s="184" t="s">
        <v>525</v>
      </c>
      <c r="I135" s="184" t="s">
        <v>487</v>
      </c>
      <c r="J135" s="184">
        <v>50</v>
      </c>
      <c r="K135" s="228"/>
    </row>
    <row r="136" spans="2:11" customFormat="1" ht="15" customHeight="1">
      <c r="B136" s="225"/>
      <c r="C136" s="184" t="s">
        <v>512</v>
      </c>
      <c r="D136" s="184"/>
      <c r="E136" s="184"/>
      <c r="F136" s="205" t="s">
        <v>491</v>
      </c>
      <c r="G136" s="184"/>
      <c r="H136" s="184" t="s">
        <v>525</v>
      </c>
      <c r="I136" s="184" t="s">
        <v>487</v>
      </c>
      <c r="J136" s="184">
        <v>50</v>
      </c>
      <c r="K136" s="228"/>
    </row>
    <row r="137" spans="2:11" customFormat="1" ht="15" customHeight="1">
      <c r="B137" s="225"/>
      <c r="C137" s="184" t="s">
        <v>513</v>
      </c>
      <c r="D137" s="184"/>
      <c r="E137" s="184"/>
      <c r="F137" s="205" t="s">
        <v>491</v>
      </c>
      <c r="G137" s="184"/>
      <c r="H137" s="184" t="s">
        <v>538</v>
      </c>
      <c r="I137" s="184" t="s">
        <v>487</v>
      </c>
      <c r="J137" s="184">
        <v>255</v>
      </c>
      <c r="K137" s="228"/>
    </row>
    <row r="138" spans="2:11" customFormat="1" ht="15" customHeight="1">
      <c r="B138" s="225"/>
      <c r="C138" s="184" t="s">
        <v>515</v>
      </c>
      <c r="D138" s="184"/>
      <c r="E138" s="184"/>
      <c r="F138" s="205" t="s">
        <v>485</v>
      </c>
      <c r="G138" s="184"/>
      <c r="H138" s="184" t="s">
        <v>539</v>
      </c>
      <c r="I138" s="184" t="s">
        <v>517</v>
      </c>
      <c r="J138" s="184"/>
      <c r="K138" s="228"/>
    </row>
    <row r="139" spans="2:11" customFormat="1" ht="15" customHeight="1">
      <c r="B139" s="225"/>
      <c r="C139" s="184" t="s">
        <v>518</v>
      </c>
      <c r="D139" s="184"/>
      <c r="E139" s="184"/>
      <c r="F139" s="205" t="s">
        <v>485</v>
      </c>
      <c r="G139" s="184"/>
      <c r="H139" s="184" t="s">
        <v>540</v>
      </c>
      <c r="I139" s="184" t="s">
        <v>520</v>
      </c>
      <c r="J139" s="184"/>
      <c r="K139" s="228"/>
    </row>
    <row r="140" spans="2:11" customFormat="1" ht="15" customHeight="1">
      <c r="B140" s="225"/>
      <c r="C140" s="184" t="s">
        <v>521</v>
      </c>
      <c r="D140" s="184"/>
      <c r="E140" s="184"/>
      <c r="F140" s="205" t="s">
        <v>485</v>
      </c>
      <c r="G140" s="184"/>
      <c r="H140" s="184" t="s">
        <v>521</v>
      </c>
      <c r="I140" s="184" t="s">
        <v>520</v>
      </c>
      <c r="J140" s="184"/>
      <c r="K140" s="228"/>
    </row>
    <row r="141" spans="2:11" customFormat="1" ht="15" customHeight="1">
      <c r="B141" s="225"/>
      <c r="C141" s="184" t="s">
        <v>40</v>
      </c>
      <c r="D141" s="184"/>
      <c r="E141" s="184"/>
      <c r="F141" s="205" t="s">
        <v>485</v>
      </c>
      <c r="G141" s="184"/>
      <c r="H141" s="184" t="s">
        <v>541</v>
      </c>
      <c r="I141" s="184" t="s">
        <v>520</v>
      </c>
      <c r="J141" s="184"/>
      <c r="K141" s="228"/>
    </row>
    <row r="142" spans="2:11" customFormat="1" ht="15" customHeight="1">
      <c r="B142" s="225"/>
      <c r="C142" s="184" t="s">
        <v>542</v>
      </c>
      <c r="D142" s="184"/>
      <c r="E142" s="184"/>
      <c r="F142" s="205" t="s">
        <v>485</v>
      </c>
      <c r="G142" s="184"/>
      <c r="H142" s="184" t="s">
        <v>543</v>
      </c>
      <c r="I142" s="184" t="s">
        <v>520</v>
      </c>
      <c r="J142" s="184"/>
      <c r="K142" s="228"/>
    </row>
    <row r="143" spans="2:11" customFormat="1" ht="15" customHeight="1">
      <c r="B143" s="229"/>
      <c r="C143" s="230"/>
      <c r="D143" s="230"/>
      <c r="E143" s="230"/>
      <c r="F143" s="230"/>
      <c r="G143" s="230"/>
      <c r="H143" s="230"/>
      <c r="I143" s="230"/>
      <c r="J143" s="230"/>
      <c r="K143" s="231"/>
    </row>
    <row r="144" spans="2:11" customFormat="1" ht="18.75" customHeight="1">
      <c r="B144" s="216"/>
      <c r="C144" s="216"/>
      <c r="D144" s="216"/>
      <c r="E144" s="216"/>
      <c r="F144" s="217"/>
      <c r="G144" s="216"/>
      <c r="H144" s="216"/>
      <c r="I144" s="216"/>
      <c r="J144" s="216"/>
      <c r="K144" s="216"/>
    </row>
    <row r="145" spans="2:11" customFormat="1" ht="18.75" customHeight="1"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</row>
    <row r="146" spans="2:11" customFormat="1" ht="7.5" customHeight="1">
      <c r="B146" s="192"/>
      <c r="C146" s="193"/>
      <c r="D146" s="193"/>
      <c r="E146" s="193"/>
      <c r="F146" s="193"/>
      <c r="G146" s="193"/>
      <c r="H146" s="193"/>
      <c r="I146" s="193"/>
      <c r="J146" s="193"/>
      <c r="K146" s="194"/>
    </row>
    <row r="147" spans="2:11" customFormat="1" ht="45" customHeight="1">
      <c r="B147" s="195"/>
      <c r="C147" s="293" t="s">
        <v>544</v>
      </c>
      <c r="D147" s="293"/>
      <c r="E147" s="293"/>
      <c r="F147" s="293"/>
      <c r="G147" s="293"/>
      <c r="H147" s="293"/>
      <c r="I147" s="293"/>
      <c r="J147" s="293"/>
      <c r="K147" s="196"/>
    </row>
    <row r="148" spans="2:11" customFormat="1" ht="17.25" customHeight="1">
      <c r="B148" s="195"/>
      <c r="C148" s="197" t="s">
        <v>479</v>
      </c>
      <c r="D148" s="197"/>
      <c r="E148" s="197"/>
      <c r="F148" s="197" t="s">
        <v>480</v>
      </c>
      <c r="G148" s="198"/>
      <c r="H148" s="197" t="s">
        <v>56</v>
      </c>
      <c r="I148" s="197" t="s">
        <v>59</v>
      </c>
      <c r="J148" s="197" t="s">
        <v>481</v>
      </c>
      <c r="K148" s="196"/>
    </row>
    <row r="149" spans="2:11" customFormat="1" ht="17.25" customHeight="1">
      <c r="B149" s="195"/>
      <c r="C149" s="199" t="s">
        <v>482</v>
      </c>
      <c r="D149" s="199"/>
      <c r="E149" s="199"/>
      <c r="F149" s="200" t="s">
        <v>483</v>
      </c>
      <c r="G149" s="201"/>
      <c r="H149" s="199"/>
      <c r="I149" s="199"/>
      <c r="J149" s="199" t="s">
        <v>484</v>
      </c>
      <c r="K149" s="196"/>
    </row>
    <row r="150" spans="2:11" customFormat="1" ht="5.25" customHeight="1">
      <c r="B150" s="207"/>
      <c r="C150" s="202"/>
      <c r="D150" s="202"/>
      <c r="E150" s="202"/>
      <c r="F150" s="202"/>
      <c r="G150" s="203"/>
      <c r="H150" s="202"/>
      <c r="I150" s="202"/>
      <c r="J150" s="202"/>
      <c r="K150" s="228"/>
    </row>
    <row r="151" spans="2:11" customFormat="1" ht="15" customHeight="1">
      <c r="B151" s="207"/>
      <c r="C151" s="232" t="s">
        <v>488</v>
      </c>
      <c r="D151" s="184"/>
      <c r="E151" s="184"/>
      <c r="F151" s="233" t="s">
        <v>485</v>
      </c>
      <c r="G151" s="184"/>
      <c r="H151" s="232" t="s">
        <v>525</v>
      </c>
      <c r="I151" s="232" t="s">
        <v>487</v>
      </c>
      <c r="J151" s="232">
        <v>120</v>
      </c>
      <c r="K151" s="228"/>
    </row>
    <row r="152" spans="2:11" customFormat="1" ht="15" customHeight="1">
      <c r="B152" s="207"/>
      <c r="C152" s="232" t="s">
        <v>534</v>
      </c>
      <c r="D152" s="184"/>
      <c r="E152" s="184"/>
      <c r="F152" s="233" t="s">
        <v>485</v>
      </c>
      <c r="G152" s="184"/>
      <c r="H152" s="232" t="s">
        <v>545</v>
      </c>
      <c r="I152" s="232" t="s">
        <v>487</v>
      </c>
      <c r="J152" s="232" t="s">
        <v>536</v>
      </c>
      <c r="K152" s="228"/>
    </row>
    <row r="153" spans="2:11" customFormat="1" ht="15" customHeight="1">
      <c r="B153" s="207"/>
      <c r="C153" s="232" t="s">
        <v>433</v>
      </c>
      <c r="D153" s="184"/>
      <c r="E153" s="184"/>
      <c r="F153" s="233" t="s">
        <v>485</v>
      </c>
      <c r="G153" s="184"/>
      <c r="H153" s="232" t="s">
        <v>546</v>
      </c>
      <c r="I153" s="232" t="s">
        <v>487</v>
      </c>
      <c r="J153" s="232" t="s">
        <v>536</v>
      </c>
      <c r="K153" s="228"/>
    </row>
    <row r="154" spans="2:11" customFormat="1" ht="15" customHeight="1">
      <c r="B154" s="207"/>
      <c r="C154" s="232" t="s">
        <v>490</v>
      </c>
      <c r="D154" s="184"/>
      <c r="E154" s="184"/>
      <c r="F154" s="233" t="s">
        <v>491</v>
      </c>
      <c r="G154" s="184"/>
      <c r="H154" s="232" t="s">
        <v>525</v>
      </c>
      <c r="I154" s="232" t="s">
        <v>487</v>
      </c>
      <c r="J154" s="232">
        <v>50</v>
      </c>
      <c r="K154" s="228"/>
    </row>
    <row r="155" spans="2:11" customFormat="1" ht="15" customHeight="1">
      <c r="B155" s="207"/>
      <c r="C155" s="232" t="s">
        <v>493</v>
      </c>
      <c r="D155" s="184"/>
      <c r="E155" s="184"/>
      <c r="F155" s="233" t="s">
        <v>485</v>
      </c>
      <c r="G155" s="184"/>
      <c r="H155" s="232" t="s">
        <v>525</v>
      </c>
      <c r="I155" s="232" t="s">
        <v>495</v>
      </c>
      <c r="J155" s="232"/>
      <c r="K155" s="228"/>
    </row>
    <row r="156" spans="2:11" customFormat="1" ht="15" customHeight="1">
      <c r="B156" s="207"/>
      <c r="C156" s="232" t="s">
        <v>504</v>
      </c>
      <c r="D156" s="184"/>
      <c r="E156" s="184"/>
      <c r="F156" s="233" t="s">
        <v>491</v>
      </c>
      <c r="G156" s="184"/>
      <c r="H156" s="232" t="s">
        <v>525</v>
      </c>
      <c r="I156" s="232" t="s">
        <v>487</v>
      </c>
      <c r="J156" s="232">
        <v>50</v>
      </c>
      <c r="K156" s="228"/>
    </row>
    <row r="157" spans="2:11" customFormat="1" ht="15" customHeight="1">
      <c r="B157" s="207"/>
      <c r="C157" s="232" t="s">
        <v>512</v>
      </c>
      <c r="D157" s="184"/>
      <c r="E157" s="184"/>
      <c r="F157" s="233" t="s">
        <v>491</v>
      </c>
      <c r="G157" s="184"/>
      <c r="H157" s="232" t="s">
        <v>525</v>
      </c>
      <c r="I157" s="232" t="s">
        <v>487</v>
      </c>
      <c r="J157" s="232">
        <v>50</v>
      </c>
      <c r="K157" s="228"/>
    </row>
    <row r="158" spans="2:11" customFormat="1" ht="15" customHeight="1">
      <c r="B158" s="207"/>
      <c r="C158" s="232" t="s">
        <v>510</v>
      </c>
      <c r="D158" s="184"/>
      <c r="E158" s="184"/>
      <c r="F158" s="233" t="s">
        <v>491</v>
      </c>
      <c r="G158" s="184"/>
      <c r="H158" s="232" t="s">
        <v>525</v>
      </c>
      <c r="I158" s="232" t="s">
        <v>487</v>
      </c>
      <c r="J158" s="232">
        <v>50</v>
      </c>
      <c r="K158" s="228"/>
    </row>
    <row r="159" spans="2:11" customFormat="1" ht="15" customHeight="1">
      <c r="B159" s="207"/>
      <c r="C159" s="232" t="s">
        <v>92</v>
      </c>
      <c r="D159" s="184"/>
      <c r="E159" s="184"/>
      <c r="F159" s="233" t="s">
        <v>485</v>
      </c>
      <c r="G159" s="184"/>
      <c r="H159" s="232" t="s">
        <v>547</v>
      </c>
      <c r="I159" s="232" t="s">
        <v>487</v>
      </c>
      <c r="J159" s="232" t="s">
        <v>548</v>
      </c>
      <c r="K159" s="228"/>
    </row>
    <row r="160" spans="2:11" customFormat="1" ht="15" customHeight="1">
      <c r="B160" s="207"/>
      <c r="C160" s="232" t="s">
        <v>549</v>
      </c>
      <c r="D160" s="184"/>
      <c r="E160" s="184"/>
      <c r="F160" s="233" t="s">
        <v>485</v>
      </c>
      <c r="G160" s="184"/>
      <c r="H160" s="232" t="s">
        <v>550</v>
      </c>
      <c r="I160" s="232" t="s">
        <v>520</v>
      </c>
      <c r="J160" s="232"/>
      <c r="K160" s="228"/>
    </row>
    <row r="161" spans="2:11" customFormat="1" ht="15" customHeight="1">
      <c r="B161" s="234"/>
      <c r="C161" s="235"/>
      <c r="D161" s="235"/>
      <c r="E161" s="235"/>
      <c r="F161" s="235"/>
      <c r="G161" s="235"/>
      <c r="H161" s="235"/>
      <c r="I161" s="235"/>
      <c r="J161" s="235"/>
      <c r="K161" s="236"/>
    </row>
    <row r="162" spans="2:11" customFormat="1" ht="18.75" customHeight="1">
      <c r="B162" s="216"/>
      <c r="C162" s="226"/>
      <c r="D162" s="226"/>
      <c r="E162" s="226"/>
      <c r="F162" s="237"/>
      <c r="G162" s="226"/>
      <c r="H162" s="226"/>
      <c r="I162" s="226"/>
      <c r="J162" s="226"/>
      <c r="K162" s="216"/>
    </row>
    <row r="163" spans="2:11" customFormat="1" ht="18.75" customHeight="1">
      <c r="B163" s="216"/>
      <c r="C163" s="226"/>
      <c r="D163" s="226"/>
      <c r="E163" s="226"/>
      <c r="F163" s="237"/>
      <c r="G163" s="226"/>
      <c r="H163" s="226"/>
      <c r="I163" s="226"/>
      <c r="J163" s="226"/>
      <c r="K163" s="216"/>
    </row>
    <row r="164" spans="2:11" customFormat="1" ht="18.75" customHeight="1">
      <c r="B164" s="216"/>
      <c r="C164" s="226"/>
      <c r="D164" s="226"/>
      <c r="E164" s="226"/>
      <c r="F164" s="237"/>
      <c r="G164" s="226"/>
      <c r="H164" s="226"/>
      <c r="I164" s="226"/>
      <c r="J164" s="226"/>
      <c r="K164" s="216"/>
    </row>
    <row r="165" spans="2:11" customFormat="1" ht="18.75" customHeight="1">
      <c r="B165" s="216"/>
      <c r="C165" s="226"/>
      <c r="D165" s="226"/>
      <c r="E165" s="226"/>
      <c r="F165" s="237"/>
      <c r="G165" s="226"/>
      <c r="H165" s="226"/>
      <c r="I165" s="226"/>
      <c r="J165" s="226"/>
      <c r="K165" s="216"/>
    </row>
    <row r="166" spans="2:11" customFormat="1" ht="18.75" customHeight="1">
      <c r="B166" s="216"/>
      <c r="C166" s="226"/>
      <c r="D166" s="226"/>
      <c r="E166" s="226"/>
      <c r="F166" s="237"/>
      <c r="G166" s="226"/>
      <c r="H166" s="226"/>
      <c r="I166" s="226"/>
      <c r="J166" s="226"/>
      <c r="K166" s="216"/>
    </row>
    <row r="167" spans="2:11" customFormat="1" ht="18.75" customHeight="1">
      <c r="B167" s="216"/>
      <c r="C167" s="226"/>
      <c r="D167" s="226"/>
      <c r="E167" s="226"/>
      <c r="F167" s="237"/>
      <c r="G167" s="226"/>
      <c r="H167" s="226"/>
      <c r="I167" s="226"/>
      <c r="J167" s="226"/>
      <c r="K167" s="216"/>
    </row>
    <row r="168" spans="2:11" customFormat="1" ht="18.75" customHeight="1">
      <c r="B168" s="216"/>
      <c r="C168" s="226"/>
      <c r="D168" s="226"/>
      <c r="E168" s="226"/>
      <c r="F168" s="237"/>
      <c r="G168" s="226"/>
      <c r="H168" s="226"/>
      <c r="I168" s="226"/>
      <c r="J168" s="226"/>
      <c r="K168" s="216"/>
    </row>
    <row r="169" spans="2:11" customFormat="1" ht="18.75" customHeight="1">
      <c r="B169" s="191"/>
      <c r="C169" s="191"/>
      <c r="D169" s="191"/>
      <c r="E169" s="191"/>
      <c r="F169" s="191"/>
      <c r="G169" s="191"/>
      <c r="H169" s="191"/>
      <c r="I169" s="191"/>
      <c r="J169" s="191"/>
      <c r="K169" s="191"/>
    </row>
    <row r="170" spans="2:11" customFormat="1" ht="7.5" customHeight="1">
      <c r="B170" s="173"/>
      <c r="C170" s="174"/>
      <c r="D170" s="174"/>
      <c r="E170" s="174"/>
      <c r="F170" s="174"/>
      <c r="G170" s="174"/>
      <c r="H170" s="174"/>
      <c r="I170" s="174"/>
      <c r="J170" s="174"/>
      <c r="K170" s="175"/>
    </row>
    <row r="171" spans="2:11" customFormat="1" ht="45" customHeight="1">
      <c r="B171" s="176"/>
      <c r="C171" s="294" t="s">
        <v>551</v>
      </c>
      <c r="D171" s="294"/>
      <c r="E171" s="294"/>
      <c r="F171" s="294"/>
      <c r="G171" s="294"/>
      <c r="H171" s="294"/>
      <c r="I171" s="294"/>
      <c r="J171" s="294"/>
      <c r="K171" s="177"/>
    </row>
    <row r="172" spans="2:11" customFormat="1" ht="17.25" customHeight="1">
      <c r="B172" s="176"/>
      <c r="C172" s="197" t="s">
        <v>479</v>
      </c>
      <c r="D172" s="197"/>
      <c r="E172" s="197"/>
      <c r="F172" s="197" t="s">
        <v>480</v>
      </c>
      <c r="G172" s="238"/>
      <c r="H172" s="239" t="s">
        <v>56</v>
      </c>
      <c r="I172" s="239" t="s">
        <v>59</v>
      </c>
      <c r="J172" s="197" t="s">
        <v>481</v>
      </c>
      <c r="K172" s="177"/>
    </row>
    <row r="173" spans="2:11" customFormat="1" ht="17.25" customHeight="1">
      <c r="B173" s="178"/>
      <c r="C173" s="199" t="s">
        <v>482</v>
      </c>
      <c r="D173" s="199"/>
      <c r="E173" s="199"/>
      <c r="F173" s="200" t="s">
        <v>483</v>
      </c>
      <c r="G173" s="240"/>
      <c r="H173" s="241"/>
      <c r="I173" s="241"/>
      <c r="J173" s="199" t="s">
        <v>484</v>
      </c>
      <c r="K173" s="179"/>
    </row>
    <row r="174" spans="2:11" customFormat="1" ht="5.25" customHeight="1">
      <c r="B174" s="207"/>
      <c r="C174" s="202"/>
      <c r="D174" s="202"/>
      <c r="E174" s="202"/>
      <c r="F174" s="202"/>
      <c r="G174" s="203"/>
      <c r="H174" s="202"/>
      <c r="I174" s="202"/>
      <c r="J174" s="202"/>
      <c r="K174" s="228"/>
    </row>
    <row r="175" spans="2:11" customFormat="1" ht="15" customHeight="1">
      <c r="B175" s="207"/>
      <c r="C175" s="184" t="s">
        <v>488</v>
      </c>
      <c r="D175" s="184"/>
      <c r="E175" s="184"/>
      <c r="F175" s="205" t="s">
        <v>485</v>
      </c>
      <c r="G175" s="184"/>
      <c r="H175" s="184" t="s">
        <v>525</v>
      </c>
      <c r="I175" s="184" t="s">
        <v>487</v>
      </c>
      <c r="J175" s="184">
        <v>120</v>
      </c>
      <c r="K175" s="228"/>
    </row>
    <row r="176" spans="2:11" customFormat="1" ht="15" customHeight="1">
      <c r="B176" s="207"/>
      <c r="C176" s="184" t="s">
        <v>534</v>
      </c>
      <c r="D176" s="184"/>
      <c r="E176" s="184"/>
      <c r="F176" s="205" t="s">
        <v>485</v>
      </c>
      <c r="G176" s="184"/>
      <c r="H176" s="184" t="s">
        <v>535</v>
      </c>
      <c r="I176" s="184" t="s">
        <v>487</v>
      </c>
      <c r="J176" s="184" t="s">
        <v>536</v>
      </c>
      <c r="K176" s="228"/>
    </row>
    <row r="177" spans="2:11" customFormat="1" ht="15" customHeight="1">
      <c r="B177" s="207"/>
      <c r="C177" s="184" t="s">
        <v>433</v>
      </c>
      <c r="D177" s="184"/>
      <c r="E177" s="184"/>
      <c r="F177" s="205" t="s">
        <v>485</v>
      </c>
      <c r="G177" s="184"/>
      <c r="H177" s="184" t="s">
        <v>552</v>
      </c>
      <c r="I177" s="184" t="s">
        <v>487</v>
      </c>
      <c r="J177" s="184" t="s">
        <v>536</v>
      </c>
      <c r="K177" s="228"/>
    </row>
    <row r="178" spans="2:11" customFormat="1" ht="15" customHeight="1">
      <c r="B178" s="207"/>
      <c r="C178" s="184" t="s">
        <v>490</v>
      </c>
      <c r="D178" s="184"/>
      <c r="E178" s="184"/>
      <c r="F178" s="205" t="s">
        <v>491</v>
      </c>
      <c r="G178" s="184"/>
      <c r="H178" s="184" t="s">
        <v>552</v>
      </c>
      <c r="I178" s="184" t="s">
        <v>487</v>
      </c>
      <c r="J178" s="184">
        <v>50</v>
      </c>
      <c r="K178" s="228"/>
    </row>
    <row r="179" spans="2:11" customFormat="1" ht="15" customHeight="1">
      <c r="B179" s="207"/>
      <c r="C179" s="184" t="s">
        <v>493</v>
      </c>
      <c r="D179" s="184"/>
      <c r="E179" s="184"/>
      <c r="F179" s="205" t="s">
        <v>485</v>
      </c>
      <c r="G179" s="184"/>
      <c r="H179" s="184" t="s">
        <v>552</v>
      </c>
      <c r="I179" s="184" t="s">
        <v>495</v>
      </c>
      <c r="J179" s="184"/>
      <c r="K179" s="228"/>
    </row>
    <row r="180" spans="2:11" customFormat="1" ht="15" customHeight="1">
      <c r="B180" s="207"/>
      <c r="C180" s="184" t="s">
        <v>504</v>
      </c>
      <c r="D180" s="184"/>
      <c r="E180" s="184"/>
      <c r="F180" s="205" t="s">
        <v>491</v>
      </c>
      <c r="G180" s="184"/>
      <c r="H180" s="184" t="s">
        <v>552</v>
      </c>
      <c r="I180" s="184" t="s">
        <v>487</v>
      </c>
      <c r="J180" s="184">
        <v>50</v>
      </c>
      <c r="K180" s="228"/>
    </row>
    <row r="181" spans="2:11" customFormat="1" ht="15" customHeight="1">
      <c r="B181" s="207"/>
      <c r="C181" s="184" t="s">
        <v>512</v>
      </c>
      <c r="D181" s="184"/>
      <c r="E181" s="184"/>
      <c r="F181" s="205" t="s">
        <v>491</v>
      </c>
      <c r="G181" s="184"/>
      <c r="H181" s="184" t="s">
        <v>552</v>
      </c>
      <c r="I181" s="184" t="s">
        <v>487</v>
      </c>
      <c r="J181" s="184">
        <v>50</v>
      </c>
      <c r="K181" s="228"/>
    </row>
    <row r="182" spans="2:11" customFormat="1" ht="15" customHeight="1">
      <c r="B182" s="207"/>
      <c r="C182" s="184" t="s">
        <v>510</v>
      </c>
      <c r="D182" s="184"/>
      <c r="E182" s="184"/>
      <c r="F182" s="205" t="s">
        <v>491</v>
      </c>
      <c r="G182" s="184"/>
      <c r="H182" s="184" t="s">
        <v>552</v>
      </c>
      <c r="I182" s="184" t="s">
        <v>487</v>
      </c>
      <c r="J182" s="184">
        <v>50</v>
      </c>
      <c r="K182" s="228"/>
    </row>
    <row r="183" spans="2:11" customFormat="1" ht="15" customHeight="1">
      <c r="B183" s="207"/>
      <c r="C183" s="184" t="s">
        <v>108</v>
      </c>
      <c r="D183" s="184"/>
      <c r="E183" s="184"/>
      <c r="F183" s="205" t="s">
        <v>485</v>
      </c>
      <c r="G183" s="184"/>
      <c r="H183" s="184" t="s">
        <v>553</v>
      </c>
      <c r="I183" s="184" t="s">
        <v>554</v>
      </c>
      <c r="J183" s="184"/>
      <c r="K183" s="228"/>
    </row>
    <row r="184" spans="2:11" customFormat="1" ht="15" customHeight="1">
      <c r="B184" s="207"/>
      <c r="C184" s="184" t="s">
        <v>59</v>
      </c>
      <c r="D184" s="184"/>
      <c r="E184" s="184"/>
      <c r="F184" s="205" t="s">
        <v>485</v>
      </c>
      <c r="G184" s="184"/>
      <c r="H184" s="184" t="s">
        <v>555</v>
      </c>
      <c r="I184" s="184" t="s">
        <v>556</v>
      </c>
      <c r="J184" s="184">
        <v>1</v>
      </c>
      <c r="K184" s="228"/>
    </row>
    <row r="185" spans="2:11" customFormat="1" ht="15" customHeight="1">
      <c r="B185" s="207"/>
      <c r="C185" s="184" t="s">
        <v>55</v>
      </c>
      <c r="D185" s="184"/>
      <c r="E185" s="184"/>
      <c r="F185" s="205" t="s">
        <v>485</v>
      </c>
      <c r="G185" s="184"/>
      <c r="H185" s="184" t="s">
        <v>557</v>
      </c>
      <c r="I185" s="184" t="s">
        <v>487</v>
      </c>
      <c r="J185" s="184">
        <v>20</v>
      </c>
      <c r="K185" s="228"/>
    </row>
    <row r="186" spans="2:11" customFormat="1" ht="15" customHeight="1">
      <c r="B186" s="207"/>
      <c r="C186" s="184" t="s">
        <v>56</v>
      </c>
      <c r="D186" s="184"/>
      <c r="E186" s="184"/>
      <c r="F186" s="205" t="s">
        <v>485</v>
      </c>
      <c r="G186" s="184"/>
      <c r="H186" s="184" t="s">
        <v>558</v>
      </c>
      <c r="I186" s="184" t="s">
        <v>487</v>
      </c>
      <c r="J186" s="184">
        <v>255</v>
      </c>
      <c r="K186" s="228"/>
    </row>
    <row r="187" spans="2:11" customFormat="1" ht="15" customHeight="1">
      <c r="B187" s="207"/>
      <c r="C187" s="184" t="s">
        <v>109</v>
      </c>
      <c r="D187" s="184"/>
      <c r="E187" s="184"/>
      <c r="F187" s="205" t="s">
        <v>485</v>
      </c>
      <c r="G187" s="184"/>
      <c r="H187" s="184" t="s">
        <v>449</v>
      </c>
      <c r="I187" s="184" t="s">
        <v>487</v>
      </c>
      <c r="J187" s="184">
        <v>10</v>
      </c>
      <c r="K187" s="228"/>
    </row>
    <row r="188" spans="2:11" customFormat="1" ht="15" customHeight="1">
      <c r="B188" s="207"/>
      <c r="C188" s="184" t="s">
        <v>110</v>
      </c>
      <c r="D188" s="184"/>
      <c r="E188" s="184"/>
      <c r="F188" s="205" t="s">
        <v>485</v>
      </c>
      <c r="G188" s="184"/>
      <c r="H188" s="184" t="s">
        <v>559</v>
      </c>
      <c r="I188" s="184" t="s">
        <v>520</v>
      </c>
      <c r="J188" s="184"/>
      <c r="K188" s="228"/>
    </row>
    <row r="189" spans="2:11" customFormat="1" ht="15" customHeight="1">
      <c r="B189" s="207"/>
      <c r="C189" s="184" t="s">
        <v>560</v>
      </c>
      <c r="D189" s="184"/>
      <c r="E189" s="184"/>
      <c r="F189" s="205" t="s">
        <v>485</v>
      </c>
      <c r="G189" s="184"/>
      <c r="H189" s="184" t="s">
        <v>561</v>
      </c>
      <c r="I189" s="184" t="s">
        <v>520</v>
      </c>
      <c r="J189" s="184"/>
      <c r="K189" s="228"/>
    </row>
    <row r="190" spans="2:11" customFormat="1" ht="15" customHeight="1">
      <c r="B190" s="207"/>
      <c r="C190" s="184" t="s">
        <v>549</v>
      </c>
      <c r="D190" s="184"/>
      <c r="E190" s="184"/>
      <c r="F190" s="205" t="s">
        <v>485</v>
      </c>
      <c r="G190" s="184"/>
      <c r="H190" s="184" t="s">
        <v>562</v>
      </c>
      <c r="I190" s="184" t="s">
        <v>520</v>
      </c>
      <c r="J190" s="184"/>
      <c r="K190" s="228"/>
    </row>
    <row r="191" spans="2:11" customFormat="1" ht="15" customHeight="1">
      <c r="B191" s="207"/>
      <c r="C191" s="184" t="s">
        <v>112</v>
      </c>
      <c r="D191" s="184"/>
      <c r="E191" s="184"/>
      <c r="F191" s="205" t="s">
        <v>491</v>
      </c>
      <c r="G191" s="184"/>
      <c r="H191" s="184" t="s">
        <v>563</v>
      </c>
      <c r="I191" s="184" t="s">
        <v>487</v>
      </c>
      <c r="J191" s="184">
        <v>50</v>
      </c>
      <c r="K191" s="228"/>
    </row>
    <row r="192" spans="2:11" customFormat="1" ht="15" customHeight="1">
      <c r="B192" s="207"/>
      <c r="C192" s="184" t="s">
        <v>564</v>
      </c>
      <c r="D192" s="184"/>
      <c r="E192" s="184"/>
      <c r="F192" s="205" t="s">
        <v>491</v>
      </c>
      <c r="G192" s="184"/>
      <c r="H192" s="184" t="s">
        <v>565</v>
      </c>
      <c r="I192" s="184" t="s">
        <v>566</v>
      </c>
      <c r="J192" s="184"/>
      <c r="K192" s="228"/>
    </row>
    <row r="193" spans="2:11" customFormat="1" ht="15" customHeight="1">
      <c r="B193" s="207"/>
      <c r="C193" s="184" t="s">
        <v>567</v>
      </c>
      <c r="D193" s="184"/>
      <c r="E193" s="184"/>
      <c r="F193" s="205" t="s">
        <v>491</v>
      </c>
      <c r="G193" s="184"/>
      <c r="H193" s="184" t="s">
        <v>568</v>
      </c>
      <c r="I193" s="184" t="s">
        <v>566</v>
      </c>
      <c r="J193" s="184"/>
      <c r="K193" s="228"/>
    </row>
    <row r="194" spans="2:11" customFormat="1" ht="15" customHeight="1">
      <c r="B194" s="207"/>
      <c r="C194" s="184" t="s">
        <v>569</v>
      </c>
      <c r="D194" s="184"/>
      <c r="E194" s="184"/>
      <c r="F194" s="205" t="s">
        <v>491</v>
      </c>
      <c r="G194" s="184"/>
      <c r="H194" s="184" t="s">
        <v>570</v>
      </c>
      <c r="I194" s="184" t="s">
        <v>566</v>
      </c>
      <c r="J194" s="184"/>
      <c r="K194" s="228"/>
    </row>
    <row r="195" spans="2:11" customFormat="1" ht="15" customHeight="1">
      <c r="B195" s="207"/>
      <c r="C195" s="242" t="s">
        <v>571</v>
      </c>
      <c r="D195" s="184"/>
      <c r="E195" s="184"/>
      <c r="F195" s="205" t="s">
        <v>491</v>
      </c>
      <c r="G195" s="184"/>
      <c r="H195" s="184" t="s">
        <v>572</v>
      </c>
      <c r="I195" s="184" t="s">
        <v>573</v>
      </c>
      <c r="J195" s="243" t="s">
        <v>574</v>
      </c>
      <c r="K195" s="228"/>
    </row>
    <row r="196" spans="2:11" customFormat="1" ht="15" customHeight="1">
      <c r="B196" s="207"/>
      <c r="C196" s="242" t="s">
        <v>44</v>
      </c>
      <c r="D196" s="184"/>
      <c r="E196" s="184"/>
      <c r="F196" s="205" t="s">
        <v>485</v>
      </c>
      <c r="G196" s="184"/>
      <c r="H196" s="181" t="s">
        <v>575</v>
      </c>
      <c r="I196" s="184" t="s">
        <v>576</v>
      </c>
      <c r="J196" s="184"/>
      <c r="K196" s="228"/>
    </row>
    <row r="197" spans="2:11" customFormat="1" ht="15" customHeight="1">
      <c r="B197" s="207"/>
      <c r="C197" s="242" t="s">
        <v>577</v>
      </c>
      <c r="D197" s="184"/>
      <c r="E197" s="184"/>
      <c r="F197" s="205" t="s">
        <v>485</v>
      </c>
      <c r="G197" s="184"/>
      <c r="H197" s="184" t="s">
        <v>578</v>
      </c>
      <c r="I197" s="184" t="s">
        <v>520</v>
      </c>
      <c r="J197" s="184"/>
      <c r="K197" s="228"/>
    </row>
    <row r="198" spans="2:11" customFormat="1" ht="15" customHeight="1">
      <c r="B198" s="207"/>
      <c r="C198" s="242" t="s">
        <v>579</v>
      </c>
      <c r="D198" s="184"/>
      <c r="E198" s="184"/>
      <c r="F198" s="205" t="s">
        <v>485</v>
      </c>
      <c r="G198" s="184"/>
      <c r="H198" s="184" t="s">
        <v>580</v>
      </c>
      <c r="I198" s="184" t="s">
        <v>520</v>
      </c>
      <c r="J198" s="184"/>
      <c r="K198" s="228"/>
    </row>
    <row r="199" spans="2:11" customFormat="1" ht="15" customHeight="1">
      <c r="B199" s="207"/>
      <c r="C199" s="242" t="s">
        <v>581</v>
      </c>
      <c r="D199" s="184"/>
      <c r="E199" s="184"/>
      <c r="F199" s="205" t="s">
        <v>491</v>
      </c>
      <c r="G199" s="184"/>
      <c r="H199" s="184" t="s">
        <v>582</v>
      </c>
      <c r="I199" s="184" t="s">
        <v>520</v>
      </c>
      <c r="J199" s="184"/>
      <c r="K199" s="228"/>
    </row>
    <row r="200" spans="2:11" customFormat="1" ht="15" customHeight="1">
      <c r="B200" s="234"/>
      <c r="C200" s="244"/>
      <c r="D200" s="235"/>
      <c r="E200" s="235"/>
      <c r="F200" s="235"/>
      <c r="G200" s="235"/>
      <c r="H200" s="235"/>
      <c r="I200" s="235"/>
      <c r="J200" s="235"/>
      <c r="K200" s="236"/>
    </row>
    <row r="201" spans="2:11" customFormat="1" ht="18.75" customHeight="1">
      <c r="B201" s="216"/>
      <c r="C201" s="226"/>
      <c r="D201" s="226"/>
      <c r="E201" s="226"/>
      <c r="F201" s="237"/>
      <c r="G201" s="226"/>
      <c r="H201" s="226"/>
      <c r="I201" s="226"/>
      <c r="J201" s="226"/>
      <c r="K201" s="216"/>
    </row>
    <row r="202" spans="2:11" customFormat="1" ht="18.75" customHeight="1"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</row>
    <row r="203" spans="2:11" customFormat="1" ht="13.5">
      <c r="B203" s="173"/>
      <c r="C203" s="174"/>
      <c r="D203" s="174"/>
      <c r="E203" s="174"/>
      <c r="F203" s="174"/>
      <c r="G203" s="174"/>
      <c r="H203" s="174"/>
      <c r="I203" s="174"/>
      <c r="J203" s="174"/>
      <c r="K203" s="175"/>
    </row>
    <row r="204" spans="2:11" customFormat="1" ht="21" customHeight="1">
      <c r="B204" s="176"/>
      <c r="C204" s="294" t="s">
        <v>583</v>
      </c>
      <c r="D204" s="294"/>
      <c r="E204" s="294"/>
      <c r="F204" s="294"/>
      <c r="G204" s="294"/>
      <c r="H204" s="294"/>
      <c r="I204" s="294"/>
      <c r="J204" s="294"/>
      <c r="K204" s="177"/>
    </row>
    <row r="205" spans="2:11" customFormat="1" ht="25.5" customHeight="1">
      <c r="B205" s="176"/>
      <c r="C205" s="245" t="s">
        <v>584</v>
      </c>
      <c r="D205" s="245"/>
      <c r="E205" s="245"/>
      <c r="F205" s="245" t="s">
        <v>585</v>
      </c>
      <c r="G205" s="246"/>
      <c r="H205" s="295" t="s">
        <v>586</v>
      </c>
      <c r="I205" s="295"/>
      <c r="J205" s="295"/>
      <c r="K205" s="177"/>
    </row>
    <row r="206" spans="2:11" customFormat="1" ht="5.25" customHeight="1">
      <c r="B206" s="207"/>
      <c r="C206" s="202"/>
      <c r="D206" s="202"/>
      <c r="E206" s="202"/>
      <c r="F206" s="202"/>
      <c r="G206" s="226"/>
      <c r="H206" s="202"/>
      <c r="I206" s="202"/>
      <c r="J206" s="202"/>
      <c r="K206" s="228"/>
    </row>
    <row r="207" spans="2:11" customFormat="1" ht="15" customHeight="1">
      <c r="B207" s="207"/>
      <c r="C207" s="184" t="s">
        <v>576</v>
      </c>
      <c r="D207" s="184"/>
      <c r="E207" s="184"/>
      <c r="F207" s="205" t="s">
        <v>45</v>
      </c>
      <c r="G207" s="184"/>
      <c r="H207" s="296" t="s">
        <v>587</v>
      </c>
      <c r="I207" s="296"/>
      <c r="J207" s="296"/>
      <c r="K207" s="228"/>
    </row>
    <row r="208" spans="2:11" customFormat="1" ht="15" customHeight="1">
      <c r="B208" s="207"/>
      <c r="C208" s="184"/>
      <c r="D208" s="184"/>
      <c r="E208" s="184"/>
      <c r="F208" s="205" t="s">
        <v>46</v>
      </c>
      <c r="G208" s="184"/>
      <c r="H208" s="296" t="s">
        <v>588</v>
      </c>
      <c r="I208" s="296"/>
      <c r="J208" s="296"/>
      <c r="K208" s="228"/>
    </row>
    <row r="209" spans="2:11" customFormat="1" ht="15" customHeight="1">
      <c r="B209" s="207"/>
      <c r="C209" s="184"/>
      <c r="D209" s="184"/>
      <c r="E209" s="184"/>
      <c r="F209" s="205" t="s">
        <v>49</v>
      </c>
      <c r="G209" s="184"/>
      <c r="H209" s="296" t="s">
        <v>589</v>
      </c>
      <c r="I209" s="296"/>
      <c r="J209" s="296"/>
      <c r="K209" s="228"/>
    </row>
    <row r="210" spans="2:11" customFormat="1" ht="15" customHeight="1">
      <c r="B210" s="207"/>
      <c r="C210" s="184"/>
      <c r="D210" s="184"/>
      <c r="E210" s="184"/>
      <c r="F210" s="205" t="s">
        <v>47</v>
      </c>
      <c r="G210" s="184"/>
      <c r="H210" s="296" t="s">
        <v>590</v>
      </c>
      <c r="I210" s="296"/>
      <c r="J210" s="296"/>
      <c r="K210" s="228"/>
    </row>
    <row r="211" spans="2:11" customFormat="1" ht="15" customHeight="1">
      <c r="B211" s="207"/>
      <c r="C211" s="184"/>
      <c r="D211" s="184"/>
      <c r="E211" s="184"/>
      <c r="F211" s="205" t="s">
        <v>48</v>
      </c>
      <c r="G211" s="184"/>
      <c r="H211" s="296" t="s">
        <v>591</v>
      </c>
      <c r="I211" s="296"/>
      <c r="J211" s="296"/>
      <c r="K211" s="228"/>
    </row>
    <row r="212" spans="2:11" customFormat="1" ht="15" customHeight="1">
      <c r="B212" s="207"/>
      <c r="C212" s="184"/>
      <c r="D212" s="184"/>
      <c r="E212" s="184"/>
      <c r="F212" s="205"/>
      <c r="G212" s="184"/>
      <c r="H212" s="184"/>
      <c r="I212" s="184"/>
      <c r="J212" s="184"/>
      <c r="K212" s="228"/>
    </row>
    <row r="213" spans="2:11" customFormat="1" ht="15" customHeight="1">
      <c r="B213" s="207"/>
      <c r="C213" s="184" t="s">
        <v>532</v>
      </c>
      <c r="D213" s="184"/>
      <c r="E213" s="184"/>
      <c r="F213" s="205" t="s">
        <v>81</v>
      </c>
      <c r="G213" s="184"/>
      <c r="H213" s="296" t="s">
        <v>592</v>
      </c>
      <c r="I213" s="296"/>
      <c r="J213" s="296"/>
      <c r="K213" s="228"/>
    </row>
    <row r="214" spans="2:11" customFormat="1" ht="15" customHeight="1">
      <c r="B214" s="207"/>
      <c r="C214" s="184"/>
      <c r="D214" s="184"/>
      <c r="E214" s="184"/>
      <c r="F214" s="205" t="s">
        <v>427</v>
      </c>
      <c r="G214" s="184"/>
      <c r="H214" s="296" t="s">
        <v>428</v>
      </c>
      <c r="I214" s="296"/>
      <c r="J214" s="296"/>
      <c r="K214" s="228"/>
    </row>
    <row r="215" spans="2:11" customFormat="1" ht="15" customHeight="1">
      <c r="B215" s="207"/>
      <c r="C215" s="184"/>
      <c r="D215" s="184"/>
      <c r="E215" s="184"/>
      <c r="F215" s="205" t="s">
        <v>425</v>
      </c>
      <c r="G215" s="184"/>
      <c r="H215" s="296" t="s">
        <v>593</v>
      </c>
      <c r="I215" s="296"/>
      <c r="J215" s="296"/>
      <c r="K215" s="228"/>
    </row>
    <row r="216" spans="2:11" customFormat="1" ht="15" customHeight="1">
      <c r="B216" s="247"/>
      <c r="C216" s="184"/>
      <c r="D216" s="184"/>
      <c r="E216" s="184"/>
      <c r="F216" s="205" t="s">
        <v>429</v>
      </c>
      <c r="G216" s="242"/>
      <c r="H216" s="297" t="s">
        <v>430</v>
      </c>
      <c r="I216" s="297"/>
      <c r="J216" s="297"/>
      <c r="K216" s="248"/>
    </row>
    <row r="217" spans="2:11" customFormat="1" ht="15" customHeight="1">
      <c r="B217" s="247"/>
      <c r="C217" s="184"/>
      <c r="D217" s="184"/>
      <c r="E217" s="184"/>
      <c r="F217" s="205" t="s">
        <v>431</v>
      </c>
      <c r="G217" s="242"/>
      <c r="H217" s="297" t="s">
        <v>594</v>
      </c>
      <c r="I217" s="297"/>
      <c r="J217" s="297"/>
      <c r="K217" s="248"/>
    </row>
    <row r="218" spans="2:11" customFormat="1" ht="15" customHeight="1">
      <c r="B218" s="247"/>
      <c r="C218" s="184"/>
      <c r="D218" s="184"/>
      <c r="E218" s="184"/>
      <c r="F218" s="205"/>
      <c r="G218" s="242"/>
      <c r="H218" s="232"/>
      <c r="I218" s="232"/>
      <c r="J218" s="232"/>
      <c r="K218" s="248"/>
    </row>
    <row r="219" spans="2:11" customFormat="1" ht="15" customHeight="1">
      <c r="B219" s="247"/>
      <c r="C219" s="184" t="s">
        <v>556</v>
      </c>
      <c r="D219" s="184"/>
      <c r="E219" s="184"/>
      <c r="F219" s="205">
        <v>1</v>
      </c>
      <c r="G219" s="242"/>
      <c r="H219" s="297" t="s">
        <v>595</v>
      </c>
      <c r="I219" s="297"/>
      <c r="J219" s="297"/>
      <c r="K219" s="248"/>
    </row>
    <row r="220" spans="2:11" customFormat="1" ht="15" customHeight="1">
      <c r="B220" s="247"/>
      <c r="C220" s="184"/>
      <c r="D220" s="184"/>
      <c r="E220" s="184"/>
      <c r="F220" s="205">
        <v>2</v>
      </c>
      <c r="G220" s="242"/>
      <c r="H220" s="297" t="s">
        <v>596</v>
      </c>
      <c r="I220" s="297"/>
      <c r="J220" s="297"/>
      <c r="K220" s="248"/>
    </row>
    <row r="221" spans="2:11" customFormat="1" ht="15" customHeight="1">
      <c r="B221" s="247"/>
      <c r="C221" s="184"/>
      <c r="D221" s="184"/>
      <c r="E221" s="184"/>
      <c r="F221" s="205">
        <v>3</v>
      </c>
      <c r="G221" s="242"/>
      <c r="H221" s="297" t="s">
        <v>597</v>
      </c>
      <c r="I221" s="297"/>
      <c r="J221" s="297"/>
      <c r="K221" s="248"/>
    </row>
    <row r="222" spans="2:11" customFormat="1" ht="15" customHeight="1">
      <c r="B222" s="247"/>
      <c r="C222" s="184"/>
      <c r="D222" s="184"/>
      <c r="E222" s="184"/>
      <c r="F222" s="205">
        <v>4</v>
      </c>
      <c r="G222" s="242"/>
      <c r="H222" s="297" t="s">
        <v>598</v>
      </c>
      <c r="I222" s="297"/>
      <c r="J222" s="297"/>
      <c r="K222" s="248"/>
    </row>
    <row r="223" spans="2:11" customFormat="1" ht="12.75" customHeight="1">
      <c r="B223" s="249"/>
      <c r="C223" s="250"/>
      <c r="D223" s="250"/>
      <c r="E223" s="250"/>
      <c r="F223" s="250"/>
      <c r="G223" s="250"/>
      <c r="H223" s="250"/>
      <c r="I223" s="250"/>
      <c r="J223" s="250"/>
      <c r="K223" s="25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6:J6"/>
    <mergeCell ref="C7:J7"/>
    <mergeCell ref="D11:J11"/>
    <mergeCell ref="D15:J15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7:J217"/>
    <mergeCell ref="H219:J219"/>
    <mergeCell ref="H220:J220"/>
    <mergeCell ref="H221:J221"/>
    <mergeCell ref="H222:J222"/>
    <mergeCell ref="H211:J211"/>
    <mergeCell ref="H213:J213"/>
    <mergeCell ref="H214:J214"/>
    <mergeCell ref="H215:J215"/>
    <mergeCell ref="H216:J216"/>
    <mergeCell ref="H205:J205"/>
    <mergeCell ref="H207:J207"/>
    <mergeCell ref="H208:J208"/>
    <mergeCell ref="H209:J209"/>
    <mergeCell ref="H210:J210"/>
    <mergeCell ref="C102:J102"/>
    <mergeCell ref="C122:J122"/>
    <mergeCell ref="C147:J147"/>
    <mergeCell ref="C171:J171"/>
    <mergeCell ref="C204:J204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zakázky</vt:lpstr>
      <vt:lpstr>01 - Budova B - východní ...</vt:lpstr>
      <vt:lpstr>02 - Tělocvična - severní...</vt:lpstr>
      <vt:lpstr>Pokyny pro vyplnění</vt:lpstr>
      <vt:lpstr>'01 - Budova B - východní ...'!Názvy_tisku</vt:lpstr>
      <vt:lpstr>'02 - Tělocvična - severní...'!Názvy_tisku</vt:lpstr>
      <vt:lpstr>'Rekapitulace zakázky'!Názvy_tisku</vt:lpstr>
      <vt:lpstr>'01 - Budova B - východní ...'!Oblast_tisku</vt:lpstr>
      <vt:lpstr>'02 - Tělocvična - severní...'!Oblast_tisku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DESKTOP-GSLCHH2\Lukáš Hykyš</dc:creator>
  <cp:lastModifiedBy>Blovska Jitka</cp:lastModifiedBy>
  <cp:lastPrinted>2023-04-03T08:29:53Z</cp:lastPrinted>
  <dcterms:created xsi:type="dcterms:W3CDTF">2023-03-31T12:10:23Z</dcterms:created>
  <dcterms:modified xsi:type="dcterms:W3CDTF">2023-04-03T08:53:41Z</dcterms:modified>
</cp:coreProperties>
</file>