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25725"/>
</workbook>
</file>

<file path=xl/calcChain.xml><?xml version="1.0" encoding="utf-8"?>
<calcChain xmlns="http://schemas.openxmlformats.org/spreadsheetml/2006/main">
  <c r="C2" i="2"/>
  <c r="F2"/>
  <c r="C4"/>
  <c r="F4"/>
  <c r="C6"/>
  <c r="F6"/>
  <c r="C8"/>
  <c r="F8"/>
  <c r="C10"/>
  <c r="F10"/>
  <c r="I10"/>
  <c r="C14"/>
  <c r="C22" s="1"/>
  <c r="C15"/>
  <c r="C16"/>
  <c r="C17"/>
  <c r="C18"/>
  <c r="C19"/>
  <c r="C20"/>
  <c r="C21"/>
  <c r="F22"/>
  <c r="I22"/>
  <c r="C27"/>
  <c r="C28"/>
  <c r="F28"/>
  <c r="I28"/>
  <c r="I29" s="1"/>
  <c r="C29"/>
  <c r="F29" s="1"/>
  <c r="J12" i="1"/>
  <c r="K12"/>
  <c r="L12"/>
  <c r="AS12"/>
  <c r="AT12"/>
  <c r="AU12"/>
  <c r="J13"/>
  <c r="K13"/>
  <c r="L13"/>
  <c r="Z13"/>
  <c r="AB13"/>
  <c r="AC13"/>
  <c r="AD13"/>
  <c r="AE13"/>
  <c r="AF13"/>
  <c r="AG13"/>
  <c r="AH13"/>
  <c r="AJ13"/>
  <c r="AK13"/>
  <c r="AL13"/>
  <c r="AO13"/>
  <c r="AP13"/>
  <c r="AV13"/>
  <c r="AW13"/>
  <c r="AX13"/>
  <c r="BC13"/>
  <c r="BD13"/>
  <c r="BF13"/>
  <c r="BH13"/>
  <c r="BI13"/>
  <c r="BJ13"/>
  <c r="J16"/>
  <c r="K16"/>
  <c r="L16"/>
  <c r="AS16"/>
  <c r="AT16"/>
  <c r="AU16"/>
  <c r="J17"/>
  <c r="K17"/>
  <c r="L17"/>
  <c r="Z17"/>
  <c r="AB17"/>
  <c r="AC17"/>
  <c r="AD17"/>
  <c r="AE17"/>
  <c r="AF17"/>
  <c r="AG17"/>
  <c r="AH17"/>
  <c r="AJ17"/>
  <c r="AK17"/>
  <c r="AL17"/>
  <c r="AO17"/>
  <c r="AP17"/>
  <c r="AV17"/>
  <c r="AW17"/>
  <c r="AX17"/>
  <c r="BC17"/>
  <c r="BD17"/>
  <c r="BF17"/>
  <c r="BH17"/>
  <c r="BI17"/>
  <c r="BJ17"/>
  <c r="J19"/>
  <c r="K19"/>
  <c r="L19"/>
  <c r="Z19"/>
  <c r="AB19"/>
  <c r="AC19"/>
  <c r="AD19"/>
  <c r="AE19"/>
  <c r="AF19"/>
  <c r="AG19"/>
  <c r="AH19"/>
  <c r="AJ19"/>
  <c r="AK19"/>
  <c r="AL19"/>
  <c r="AO19"/>
  <c r="AP19"/>
  <c r="AV19"/>
  <c r="AW19"/>
  <c r="AX19"/>
  <c r="BC19"/>
  <c r="BD19"/>
  <c r="BF19"/>
  <c r="BH19"/>
  <c r="BI19"/>
  <c r="BJ19"/>
  <c r="J21"/>
  <c r="K21"/>
  <c r="L21"/>
  <c r="Z21"/>
  <c r="AB21"/>
  <c r="AC21"/>
  <c r="AD21"/>
  <c r="AE21"/>
  <c r="AF21"/>
  <c r="AG21"/>
  <c r="AH21"/>
  <c r="AJ21"/>
  <c r="AK21"/>
  <c r="AL21"/>
  <c r="AO21"/>
  <c r="AP21"/>
  <c r="AV21"/>
  <c r="AW21"/>
  <c r="AX21"/>
  <c r="BC21"/>
  <c r="BD21"/>
  <c r="BF21"/>
  <c r="BH21"/>
  <c r="BI21"/>
  <c r="BJ21"/>
  <c r="J23"/>
  <c r="K23"/>
  <c r="L23"/>
  <c r="Z23"/>
  <c r="AB23"/>
  <c r="AC23"/>
  <c r="AD23"/>
  <c r="AE23"/>
  <c r="AF23"/>
  <c r="AG23"/>
  <c r="AH23"/>
  <c r="AJ23"/>
  <c r="AK23"/>
  <c r="AL23"/>
  <c r="AO23"/>
  <c r="AP23"/>
  <c r="AV23"/>
  <c r="AW23"/>
  <c r="AX23"/>
  <c r="BC23"/>
  <c r="BD23"/>
  <c r="BF23"/>
  <c r="BH23"/>
  <c r="BI23"/>
  <c r="BJ23"/>
  <c r="J25"/>
  <c r="K25"/>
  <c r="L25"/>
  <c r="AS25"/>
  <c r="AT25"/>
  <c r="AU25"/>
  <c r="J26"/>
  <c r="K26"/>
  <c r="L26"/>
  <c r="Z26"/>
  <c r="AB26"/>
  <c r="AC26"/>
  <c r="AD26"/>
  <c r="AE26"/>
  <c r="AF26"/>
  <c r="AG26"/>
  <c r="AH26"/>
  <c r="AJ26"/>
  <c r="AK26"/>
  <c r="AL26"/>
  <c r="AO26"/>
  <c r="AP26"/>
  <c r="AV26"/>
  <c r="AW26"/>
  <c r="AX26"/>
  <c r="BC26"/>
  <c r="BD26"/>
  <c r="BF26"/>
  <c r="BH26"/>
  <c r="BI26"/>
  <c r="BJ26"/>
  <c r="J28"/>
  <c r="K28"/>
  <c r="L28"/>
  <c r="Z28"/>
  <c r="AB28"/>
  <c r="AC28"/>
  <c r="AD28"/>
  <c r="AE28"/>
  <c r="AF28"/>
  <c r="AG28"/>
  <c r="AH28"/>
  <c r="AJ28"/>
  <c r="AK28"/>
  <c r="AL28"/>
  <c r="AO28"/>
  <c r="AP28"/>
  <c r="AV28"/>
  <c r="AW28"/>
  <c r="AX28"/>
  <c r="BC28"/>
  <c r="BD28"/>
  <c r="BF28"/>
  <c r="BH28"/>
  <c r="BI28"/>
  <c r="BJ28"/>
  <c r="J30"/>
  <c r="K30"/>
  <c r="L30"/>
  <c r="AS30"/>
  <c r="AT30"/>
  <c r="AU30"/>
  <c r="J31"/>
  <c r="K31"/>
  <c r="L31"/>
  <c r="Z31"/>
  <c r="AB31"/>
  <c r="AC31"/>
  <c r="AD31"/>
  <c r="AE31"/>
  <c r="AF31"/>
  <c r="AG31"/>
  <c r="AH31"/>
  <c r="AJ31"/>
  <c r="AK31"/>
  <c r="AL31"/>
  <c r="AO31"/>
  <c r="AP31"/>
  <c r="AV31"/>
  <c r="AW31"/>
  <c r="AX31"/>
  <c r="BC31"/>
  <c r="BD31"/>
  <c r="BF31"/>
  <c r="BH31"/>
  <c r="BI31"/>
  <c r="BJ31"/>
  <c r="J33"/>
  <c r="K33"/>
  <c r="L33"/>
  <c r="Z33"/>
  <c r="AB33"/>
  <c r="AC33"/>
  <c r="AD33"/>
  <c r="AE33"/>
  <c r="AF33"/>
  <c r="AG33"/>
  <c r="AH33"/>
  <c r="AJ33"/>
  <c r="AK33"/>
  <c r="AL33"/>
  <c r="AO33"/>
  <c r="AP33"/>
  <c r="AV33"/>
  <c r="AW33"/>
  <c r="AX33"/>
  <c r="BC33"/>
  <c r="BD33"/>
  <c r="BF33"/>
  <c r="BH33"/>
  <c r="BI33"/>
  <c r="BJ33"/>
  <c r="J35"/>
  <c r="K35"/>
  <c r="L35"/>
  <c r="Z35"/>
  <c r="AB35"/>
  <c r="AC35"/>
  <c r="AD35"/>
  <c r="AE35"/>
  <c r="AF35"/>
  <c r="AG35"/>
  <c r="AH35"/>
  <c r="AJ35"/>
  <c r="AK35"/>
  <c r="AL35"/>
  <c r="AO35"/>
  <c r="AP35"/>
  <c r="AV35"/>
  <c r="AW35"/>
  <c r="AX35"/>
  <c r="BC35"/>
  <c r="BD35"/>
  <c r="BF35"/>
  <c r="BH35"/>
  <c r="BI35"/>
  <c r="BJ35"/>
  <c r="J37"/>
  <c r="K37"/>
  <c r="L37"/>
  <c r="AS37"/>
  <c r="AT37"/>
  <c r="AU37"/>
  <c r="J38"/>
  <c r="K38"/>
  <c r="L38"/>
  <c r="Z38"/>
  <c r="AB38"/>
  <c r="AC38"/>
  <c r="AD38"/>
  <c r="AE38"/>
  <c r="AF38"/>
  <c r="AG38"/>
  <c r="AH38"/>
  <c r="AJ38"/>
  <c r="AK38"/>
  <c r="AL38"/>
  <c r="AO38"/>
  <c r="AP38"/>
  <c r="AV38"/>
  <c r="AW38"/>
  <c r="AX38"/>
  <c r="BC38"/>
  <c r="BD38"/>
  <c r="BF38"/>
  <c r="BH38"/>
  <c r="BI38"/>
  <c r="BJ38"/>
  <c r="J41"/>
  <c r="K41"/>
  <c r="L41"/>
  <c r="AS41"/>
  <c r="AT41"/>
  <c r="AU41"/>
  <c r="J42"/>
  <c r="K42"/>
  <c r="L42"/>
  <c r="Z42"/>
  <c r="AB42"/>
  <c r="AC42"/>
  <c r="AD42"/>
  <c r="AE42"/>
  <c r="AF42"/>
  <c r="AG42"/>
  <c r="AH42"/>
  <c r="AJ42"/>
  <c r="AK42"/>
  <c r="AL42"/>
  <c r="AO42"/>
  <c r="AP42"/>
  <c r="AV42"/>
  <c r="AW42"/>
  <c r="AX42"/>
  <c r="BC42"/>
  <c r="BD42"/>
  <c r="BF42"/>
  <c r="BH42"/>
  <c r="BI42"/>
  <c r="BJ42"/>
  <c r="J44"/>
  <c r="K44"/>
  <c r="L44"/>
  <c r="AS44"/>
  <c r="AT44"/>
  <c r="AU44"/>
  <c r="J45"/>
  <c r="K45"/>
  <c r="L45"/>
  <c r="Z45"/>
  <c r="AB45"/>
  <c r="AC45"/>
  <c r="AD45"/>
  <c r="AE45"/>
  <c r="AF45"/>
  <c r="AG45"/>
  <c r="AH45"/>
  <c r="AJ45"/>
  <c r="AK45"/>
  <c r="AL45"/>
  <c r="AO45"/>
  <c r="AP45"/>
  <c r="AV45"/>
  <c r="AW45"/>
  <c r="AX45"/>
  <c r="BC45"/>
  <c r="BD45"/>
  <c r="BF45"/>
  <c r="BH45"/>
  <c r="BI45"/>
  <c r="BJ45"/>
  <c r="L47"/>
</calcChain>
</file>

<file path=xl/sharedStrings.xml><?xml version="1.0" encoding="utf-8"?>
<sst xmlns="http://schemas.openxmlformats.org/spreadsheetml/2006/main" count="311" uniqueCount="177">
  <si>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</si>
  <si>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</si>
  <si>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</si>
  <si>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</si>
  <si>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</si>
  <si>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</si>
  <si>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</si>
  <si>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</si>
  <si>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</si>
  <si>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</si>
  <si>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</si>
  <si>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</si>
  <si>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</si>
  <si>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</si>
  <si>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</si>
  <si>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</si>
  <si>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</si>
  <si>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</si>
  <si>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</si>
  <si>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</si>
  <si>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Poznámka:</t>
  </si>
  <si>
    <t>Kód</t>
  </si>
  <si>
    <t>139600013RA0</t>
  </si>
  <si>
    <t>16</t>
  </si>
  <si>
    <t>161101101R00</t>
  </si>
  <si>
    <t>167101101R00</t>
  </si>
  <si>
    <t>162301102R00</t>
  </si>
  <si>
    <t>162701109R00</t>
  </si>
  <si>
    <t>17</t>
  </si>
  <si>
    <t>171201201R00</t>
  </si>
  <si>
    <t>199000002R00</t>
  </si>
  <si>
    <t>27</t>
  </si>
  <si>
    <t>275313621R00</t>
  </si>
  <si>
    <t>275351215R00</t>
  </si>
  <si>
    <t>275351216R00</t>
  </si>
  <si>
    <t>38</t>
  </si>
  <si>
    <t>380320040RA0</t>
  </si>
  <si>
    <t>63</t>
  </si>
  <si>
    <t>631317120T00</t>
  </si>
  <si>
    <t>H01</t>
  </si>
  <si>
    <t>998012021R00</t>
  </si>
  <si>
    <t>AREÁL HAMR - SBĚRNÝ DVŮR - dokumentace pro provedení stavby</t>
  </si>
  <si>
    <t>SO 01 PROVOZNÍ OBJEKT A ZÁZEMÍ OBSLUHY</t>
  </si>
  <si>
    <t>Hamr</t>
  </si>
  <si>
    <t>Zkrácený popis</t>
  </si>
  <si>
    <t>Rozměry</t>
  </si>
  <si>
    <t>Hloubené vykopávky</t>
  </si>
  <si>
    <t>Ruční výkop</t>
  </si>
  <si>
    <t>0,6*0,6*0,7*9;patky;</t>
  </si>
  <si>
    <t>0,6*0,6*0,7;šachta;</t>
  </si>
  <si>
    <t>Přemístění výkopku</t>
  </si>
  <si>
    <t>Svislé přemístění výkopku z hor.1-4 do 2,5 m</t>
  </si>
  <si>
    <t>2,52;viz výkop;</t>
  </si>
  <si>
    <t>Nakládání výkopku z hor.1-4 v množství do 100 m3</t>
  </si>
  <si>
    <t>Vodorovné přemístění výkopku z hor.1-4 do 1000 m</t>
  </si>
  <si>
    <t>Příplatek k vod. přemístění hor.1-4 za další 1 km</t>
  </si>
  <si>
    <t>2,52*19;viz výkop-odvoz celkem do 20km;</t>
  </si>
  <si>
    <t>Konstrukce ze zemin</t>
  </si>
  <si>
    <t>Uložení sypaniny na skládku</t>
  </si>
  <si>
    <t xml:space="preserve">Poplatek za skládku zeminy	</t>
  </si>
  <si>
    <t>Základy</t>
  </si>
  <si>
    <t>Beton základových patek prostý C 20/25</t>
  </si>
  <si>
    <t>0,6*0,6*0,9*9;patky;</t>
  </si>
  <si>
    <t>Bednění stěn základových patek - zřízení</t>
  </si>
  <si>
    <t>0,6*4*0,1*9;patky nad terénem;</t>
  </si>
  <si>
    <t>Bednění stěn základových patek - odstranění</t>
  </si>
  <si>
    <t>2,16;viz bednění;</t>
  </si>
  <si>
    <t>Různé kompletní konstrukce nedělitelné do stav. dílů</t>
  </si>
  <si>
    <t>Kompletní konstrukce ze železobetonu C 20/25 - šachta</t>
  </si>
  <si>
    <t>0,6*0,6*0,15;podlaha;</t>
  </si>
  <si>
    <t>(0,6+0,3)*2*0,65*0,15;stěny;</t>
  </si>
  <si>
    <t>Podlahy a podlahové konstrukce</t>
  </si>
  <si>
    <t xml:space="preserve">Řezání hl. 0-200 mm, beton prostý	</t>
  </si>
  <si>
    <t>0,6*4*9;pro patky;</t>
  </si>
  <si>
    <t>Budovy občanské výstavby</t>
  </si>
  <si>
    <t>Přesun hmot pro konstrukce monolitické výšky do 6 m</t>
  </si>
  <si>
    <t>8,14844</t>
  </si>
  <si>
    <t>Doba výstavby:</t>
  </si>
  <si>
    <t>Začátek výstavby:</t>
  </si>
  <si>
    <t>Konec výstavby:</t>
  </si>
  <si>
    <t>Zpracováno dne:</t>
  </si>
  <si>
    <t>31.05.2022</t>
  </si>
  <si>
    <t>MJ</t>
  </si>
  <si>
    <t>m3</t>
  </si>
  <si>
    <t>m2</t>
  </si>
  <si>
    <t>m</t>
  </si>
  <si>
    <t>t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</si>
  <si>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</si>
  <si>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</si>
  <si>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</si>
  <si>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</si>
  <si>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</si>
  <si>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</si>
  <si>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</si>
  <si>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 </t>
  </si>
  <si>
    <t>Náklady (Kč)</t>
  </si>
  <si>
    <t>Dodávka</t>
  </si>
  <si>
    <t>Celkem:</t>
  </si>
  <si>
    <t>Montáž</t>
  </si>
  <si>
    <t>Celkem</t>
  </si>
  <si>
    <t>Cenová</t>
  </si>
  <si>
    <t>soustava</t>
  </si>
  <si>
    <t>RTS I / 2022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</si>
  <si>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</si>
  <si>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</si>
  <si>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</si>
  <si>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</si>
  <si>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</si>
  <si>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</si>
  <si>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</si>
  <si>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</si>
  <si>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</si>
  <si>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13_</t>
  </si>
  <si>
    <t>16_</t>
  </si>
  <si>
    <t>17_</t>
  </si>
  <si>
    <t>27_</t>
  </si>
  <si>
    <t>38_</t>
  </si>
  <si>
    <t>63_</t>
  </si>
  <si>
    <t>H01_</t>
  </si>
  <si>
    <t>1_</t>
  </si>
  <si>
    <t>2_</t>
  </si>
  <si>
    <t>3_</t>
  </si>
  <si>
    <t>6_</t>
  </si>
  <si>
    <t>9_</t>
  </si>
  <si>
    <t>_</t>
  </si>
  <si>
    <t>MAT</t>
  </si>
  <si>
    <t>WORK</t>
  </si>
  <si>
    <t>CELK</t>
  </si>
  <si>
    <t>ISWORK</t>
  </si>
  <si>
    <t>P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</si>
  <si>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</si>
  <si>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</si>
  <si>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</si>
  <si>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</si>
  <si>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</si>
  <si>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</si>
  <si>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</si>
  <si>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</si>
  <si>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</si>
  <si>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</si>
  <si>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</si>
  <si>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</si>
  <si>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</si>
  <si>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</si>
  <si>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</si>
  <si>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</si>
  <si>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</si>
  <si>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</si>
  <si>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</si>
  <si>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</si>
  <si>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</si>
  <si>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</si>
  <si>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</si>
  <si>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</si>
  <si>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</si>
  <si>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</si>
  <si>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</si>
  <si>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</si>
  <si>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</si>
  <si>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</si>
  <si>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</si>
  <si>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</si>
  <si>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</si>
  <si>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</si>
  <si>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</si>
  <si>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</si>
  <si>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</si>
  <si>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</si>
  <si>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</si>
  <si>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</si>
  <si>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</si>
  <si>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</si>
  <si>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</si>
  <si>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</si>
  <si>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</si>
  <si>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0</t>
  </si>
  <si>
    <t>Kamila Možná, 604833924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</si>
</sst>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i/>
      <sz val="10"/>
      <color indexed="50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Fill="1" applyBorder="1" applyAlignment="1" applyProtection="1">
      <alignment horizontal="left" vertical="center"/>
    </xf>
    <xf numFmtId="49" fontId="7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4" fillId="2" borderId="13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8" fillId="0" borderId="0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7" fillId="2" borderId="14" xfId="0" applyNumberFormat="1" applyFont="1" applyFill="1" applyBorder="1" applyAlignment="1" applyProtection="1">
      <alignment horizontal="right" vertical="center"/>
    </xf>
    <xf numFmtId="49" fontId="5" fillId="0" borderId="25" xfId="0" applyNumberFormat="1" applyFont="1" applyFill="1" applyBorder="1" applyAlignment="1" applyProtection="1">
      <alignment horizontal="right" vertical="center"/>
    </xf>
    <xf numFmtId="0" fontId="1" fillId="0" borderId="25" xfId="0" applyNumberFormat="1" applyFont="1" applyFill="1" applyBorder="1" applyAlignment="1" applyProtection="1">
      <alignment vertical="center"/>
    </xf>
    <xf numFmtId="49" fontId="7" fillId="2" borderId="25" xfId="0" applyNumberFormat="1" applyFont="1" applyFill="1" applyBorder="1" applyAlignment="1" applyProtection="1">
      <alignment horizontal="right" vertical="center"/>
    </xf>
    <xf numFmtId="0" fontId="1" fillId="0" borderId="28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" fontId="7" fillId="2" borderId="13" xfId="0" applyNumberFormat="1" applyFont="1" applyFill="1" applyBorder="1" applyAlignment="1" applyProtection="1">
      <alignment horizontal="right" vertical="center"/>
    </xf>
    <xf numFmtId="4" fontId="7" fillId="2" borderId="0" xfId="0" applyNumberFormat="1" applyFont="1" applyFill="1" applyBorder="1" applyAlignment="1" applyProtection="1">
      <alignment horizontal="right" vertical="center"/>
    </xf>
    <xf numFmtId="4" fontId="3" fillId="0" borderId="9" xfId="0" applyNumberFormat="1" applyFont="1" applyFill="1" applyBorder="1" applyAlignment="1" applyProtection="1">
      <alignment horizontal="right" vertical="center"/>
    </xf>
    <xf numFmtId="49" fontId="11" fillId="3" borderId="31" xfId="0" applyNumberFormat="1" applyFont="1" applyFill="1" applyBorder="1" applyAlignment="1" applyProtection="1">
      <alignment horizontal="center" vertical="center"/>
    </xf>
    <xf numFmtId="49" fontId="12" fillId="0" borderId="32" xfId="0" applyNumberFormat="1" applyFont="1" applyFill="1" applyBorder="1" applyAlignment="1" applyProtection="1">
      <alignment horizontal="left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1" fillId="0" borderId="35" xfId="0" applyNumberFormat="1" applyFont="1" applyFill="1" applyBorder="1" applyAlignment="1" applyProtection="1">
      <alignment vertical="center"/>
    </xf>
    <xf numFmtId="49" fontId="6" fillId="0" borderId="13" xfId="0" applyNumberFormat="1" applyFont="1" applyFill="1" applyBorder="1" applyAlignment="1" applyProtection="1">
      <alignment horizontal="left" vertical="center"/>
    </xf>
    <xf numFmtId="49" fontId="13" fillId="0" borderId="31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4" fontId="13" fillId="0" borderId="31" xfId="0" applyNumberFormat="1" applyFont="1" applyFill="1" applyBorder="1" applyAlignment="1" applyProtection="1">
      <alignment horizontal="right" vertical="center"/>
    </xf>
    <xf numFmtId="49" fontId="13" fillId="0" borderId="31" xfId="0" applyNumberFormat="1" applyFont="1" applyFill="1" applyBorder="1" applyAlignment="1" applyProtection="1">
      <alignment horizontal="right" vertical="center"/>
    </xf>
    <xf numFmtId="4" fontId="13" fillId="0" borderId="21" xfId="0" applyNumberFormat="1" applyFont="1" applyFill="1" applyBorder="1" applyAlignment="1" applyProtection="1">
      <alignment horizontal="right" vertical="center"/>
    </xf>
    <xf numFmtId="0" fontId="1" fillId="0" borderId="14" xfId="0" applyNumberFormat="1" applyFont="1" applyFill="1" applyBorder="1" applyAlignment="1" applyProtection="1">
      <alignment vertical="center"/>
    </xf>
    <xf numFmtId="0" fontId="1" fillId="0" borderId="34" xfId="0" applyNumberFormat="1" applyFont="1" applyFill="1" applyBorder="1" applyAlignment="1" applyProtection="1">
      <alignment vertical="center"/>
    </xf>
    <xf numFmtId="4" fontId="12" fillId="3" borderId="38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7" fillId="2" borderId="0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49" fontId="7" fillId="2" borderId="13" xfId="0" applyNumberFormat="1" applyFont="1" applyFill="1" applyBorder="1" applyAlignment="1" applyProtection="1">
      <alignment horizontal="left" vertical="center"/>
    </xf>
    <xf numFmtId="0" fontId="7" fillId="2" borderId="1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left" vertical="center"/>
    </xf>
    <xf numFmtId="49" fontId="13" fillId="0" borderId="29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40" xfId="0" applyNumberFormat="1" applyFont="1" applyFill="1" applyBorder="1" applyAlignment="1" applyProtection="1">
      <alignment horizontal="left" vertical="center"/>
    </xf>
    <xf numFmtId="49" fontId="13" fillId="0" borderId="37" xfId="0" applyNumberFormat="1" applyFont="1" applyFill="1" applyBorder="1" applyAlignment="1" applyProtection="1">
      <alignment horizontal="left" vertical="center"/>
    </xf>
    <xf numFmtId="0" fontId="13" fillId="0" borderId="10" xfId="0" applyNumberFormat="1" applyFont="1" applyFill="1" applyBorder="1" applyAlignment="1" applyProtection="1">
      <alignment horizontal="left" vertical="center"/>
    </xf>
    <xf numFmtId="0" fontId="13" fillId="0" borderId="41" xfId="0" applyNumberFormat="1" applyFont="1" applyFill="1" applyBorder="1" applyAlignment="1" applyProtection="1">
      <alignment horizontal="left" vertical="center"/>
    </xf>
    <xf numFmtId="49" fontId="12" fillId="3" borderId="34" xfId="0" applyNumberFormat="1" applyFont="1" applyFill="1" applyBorder="1" applyAlignment="1" applyProtection="1">
      <alignment horizontal="left" vertical="center"/>
    </xf>
    <xf numFmtId="0" fontId="12" fillId="3" borderId="30" xfId="0" applyNumberFormat="1" applyFont="1" applyFill="1" applyBorder="1" applyAlignment="1" applyProtection="1">
      <alignment horizontal="left" vertical="center"/>
    </xf>
    <xf numFmtId="49" fontId="13" fillId="0" borderId="36" xfId="0" applyNumberFormat="1" applyFont="1" applyFill="1" applyBorder="1" applyAlignment="1" applyProtection="1">
      <alignment horizontal="left" vertical="center"/>
    </xf>
    <xf numFmtId="0" fontId="13" fillId="0" borderId="13" xfId="0" applyNumberFormat="1" applyFont="1" applyFill="1" applyBorder="1" applyAlignment="1" applyProtection="1">
      <alignment horizontal="left" vertical="center"/>
    </xf>
    <xf numFmtId="0" fontId="13" fillId="0" borderId="39" xfId="0" applyNumberFormat="1" applyFont="1" applyFill="1" applyBorder="1" applyAlignment="1" applyProtection="1">
      <alignment horizontal="left" vertical="center"/>
    </xf>
    <xf numFmtId="49" fontId="12" fillId="0" borderId="34" xfId="0" applyNumberFormat="1" applyFont="1" applyFill="1" applyBorder="1" applyAlignment="1" applyProtection="1">
      <alignment horizontal="left" vertical="center"/>
    </xf>
    <xf numFmtId="0" fontId="12" fillId="0" borderId="38" xfId="0" applyNumberFormat="1" applyFont="1" applyFill="1" applyBorder="1" applyAlignment="1" applyProtection="1">
      <alignment horizontal="left" vertical="center"/>
    </xf>
    <xf numFmtId="49" fontId="13" fillId="0" borderId="34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0" fillId="0" borderId="30" xfId="0" applyNumberFormat="1" applyFont="1" applyFill="1" applyBorder="1" applyAlignment="1" applyProtection="1">
      <alignment horizontal="center" vertical="center"/>
    </xf>
    <xf numFmtId="0" fontId="10" fillId="0" borderId="30" xfId="0" applyNumberFormat="1" applyFont="1" applyFill="1" applyBorder="1" applyAlignment="1" applyProtection="1">
      <alignment horizontal="center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 wrapText="1"/>
    </xf>
    <xf numFmtId="0" fontId="1" fillId="0" borderId="28" xfId="0" applyNumberFormat="1" applyFont="1" applyFill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0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49"/>
  <sheetViews>
    <sheetView tabSelected="1" workbookViewId="0">
      <pane ySplit="11" topLeftCell="A12" activePane="bottomLeft" state="frozenSplit"/>
      <selection pane="bottomLeft" activeCell="J10" sqref="J10:L10"/>
    </sheetView>
  </sheetViews>
  <sheetFormatPr defaultColWidth="11.5703125" defaultRowHeight="12.75"/>
  <cols>
    <col min="1" max="1" width="3.7109375" customWidth="1"/>
    <col min="2" max="2" width="14.28515625" customWidth="1"/>
    <col min="3" max="3" width="35.85546875" customWidth="1"/>
    <col min="4" max="4" width="11.42578125" customWidth="1"/>
    <col min="7" max="7" width="4.28515625" customWidth="1"/>
    <col min="8" max="8" width="12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64">
      <c r="A2" s="90" t="s">
        <v>1</v>
      </c>
      <c r="B2" s="91"/>
      <c r="C2" s="92" t="s">
        <v>41</v>
      </c>
      <c r="D2" s="69"/>
      <c r="E2" s="94" t="s">
        <v>77</v>
      </c>
      <c r="F2" s="91"/>
      <c r="G2" s="94" t="s">
        <v>6</v>
      </c>
      <c r="H2" s="91"/>
      <c r="I2" s="95" t="s">
        <v>88</v>
      </c>
      <c r="J2" s="94" t="s">
        <v>94</v>
      </c>
      <c r="K2" s="91"/>
      <c r="L2" s="91"/>
      <c r="M2" s="96"/>
      <c r="N2" s="5"/>
    </row>
    <row r="3" spans="1:64">
      <c r="A3" s="87"/>
      <c r="B3" s="63"/>
      <c r="C3" s="93"/>
      <c r="D3" s="93"/>
      <c r="E3" s="63"/>
      <c r="F3" s="63"/>
      <c r="G3" s="63"/>
      <c r="H3" s="63"/>
      <c r="I3" s="63"/>
      <c r="J3" s="63"/>
      <c r="K3" s="63"/>
      <c r="L3" s="63"/>
      <c r="M3" s="85"/>
      <c r="N3" s="5"/>
    </row>
    <row r="4" spans="1:64">
      <c r="A4" s="81" t="s">
        <v>2</v>
      </c>
      <c r="B4" s="63"/>
      <c r="C4" s="62" t="s">
        <v>42</v>
      </c>
      <c r="D4" s="63"/>
      <c r="E4" s="84" t="s">
        <v>78</v>
      </c>
      <c r="F4" s="63"/>
      <c r="G4" s="84" t="s">
        <v>6</v>
      </c>
      <c r="H4" s="63"/>
      <c r="I4" s="62" t="s">
        <v>89</v>
      </c>
      <c r="J4" s="84" t="s">
        <v>94</v>
      </c>
      <c r="K4" s="63"/>
      <c r="L4" s="63"/>
      <c r="M4" s="85"/>
      <c r="N4" s="5"/>
    </row>
    <row r="5" spans="1:64">
      <c r="A5" s="87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85"/>
      <c r="N5" s="5"/>
    </row>
    <row r="6" spans="1:64">
      <c r="A6" s="81" t="s">
        <v>3</v>
      </c>
      <c r="B6" s="63"/>
      <c r="C6" s="62" t="s">
        <v>43</v>
      </c>
      <c r="D6" s="63"/>
      <c r="E6" s="84" t="s">
        <v>79</v>
      </c>
      <c r="F6" s="63"/>
      <c r="G6" s="84" t="s">
        <v>6</v>
      </c>
      <c r="H6" s="63"/>
      <c r="I6" s="62" t="s">
        <v>90</v>
      </c>
      <c r="J6" s="84" t="s">
        <v>94</v>
      </c>
      <c r="K6" s="63"/>
      <c r="L6" s="63"/>
      <c r="M6" s="85"/>
      <c r="N6" s="5"/>
    </row>
    <row r="7" spans="1:64">
      <c r="A7" s="87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85"/>
      <c r="N7" s="5"/>
    </row>
    <row r="8" spans="1:64">
      <c r="A8" s="81" t="s">
        <v>4</v>
      </c>
      <c r="B8" s="63"/>
      <c r="C8" s="62" t="s">
        <v>6</v>
      </c>
      <c r="D8" s="63"/>
      <c r="E8" s="84" t="s">
        <v>80</v>
      </c>
      <c r="F8" s="63"/>
      <c r="G8" s="84" t="s">
        <v>81</v>
      </c>
      <c r="H8" s="63"/>
      <c r="I8" s="62" t="s">
        <v>91</v>
      </c>
      <c r="J8" s="62" t="s">
        <v>176</v>
      </c>
      <c r="K8" s="63"/>
      <c r="L8" s="63"/>
      <c r="M8" s="85"/>
      <c r="N8" s="5"/>
    </row>
    <row r="9" spans="1:64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6"/>
      <c r="N9" s="5"/>
    </row>
    <row r="10" spans="1:64">
      <c r="A10" s="1" t="s">
        <v>5</v>
      </c>
      <c r="B10" s="10" t="s">
        <v>21</v>
      </c>
      <c r="C10" s="70" t="s">
        <v>44</v>
      </c>
      <c r="D10" s="71"/>
      <c r="E10" s="71"/>
      <c r="F10" s="72"/>
      <c r="G10" s="10" t="s">
        <v>82</v>
      </c>
      <c r="H10" s="22" t="s">
        <v>87</v>
      </c>
      <c r="I10" s="26" t="s">
        <v>92</v>
      </c>
      <c r="J10" s="73" t="s">
        <v>95</v>
      </c>
      <c r="K10" s="74"/>
      <c r="L10" s="75"/>
      <c r="M10" s="31" t="s">
        <v>100</v>
      </c>
      <c r="N10" s="38"/>
      <c r="BK10" s="39" t="s">
        <v>128</v>
      </c>
      <c r="BL10" s="43" t="s">
        <v>130</v>
      </c>
    </row>
    <row r="11" spans="1:64">
      <c r="A11" s="2" t="s">
        <v>6</v>
      </c>
      <c r="B11" s="11" t="s">
        <v>6</v>
      </c>
      <c r="C11" s="76" t="s">
        <v>45</v>
      </c>
      <c r="D11" s="77"/>
      <c r="E11" s="77"/>
      <c r="F11" s="78"/>
      <c r="G11" s="11" t="s">
        <v>6</v>
      </c>
      <c r="H11" s="11" t="s">
        <v>6</v>
      </c>
      <c r="I11" s="27" t="s">
        <v>93</v>
      </c>
      <c r="J11" s="28" t="s">
        <v>96</v>
      </c>
      <c r="K11" s="29" t="s">
        <v>98</v>
      </c>
      <c r="L11" s="30" t="s">
        <v>99</v>
      </c>
      <c r="M11" s="32" t="s">
        <v>101</v>
      </c>
      <c r="N11" s="38"/>
      <c r="Z11" s="39" t="s">
        <v>103</v>
      </c>
      <c r="AA11" s="39" t="s">
        <v>104</v>
      </c>
      <c r="AB11" s="39" t="s">
        <v>105</v>
      </c>
      <c r="AC11" s="39" t="s">
        <v>106</v>
      </c>
      <c r="AD11" s="39" t="s">
        <v>107</v>
      </c>
      <c r="AE11" s="39" t="s">
        <v>108</v>
      </c>
      <c r="AF11" s="39" t="s">
        <v>109</v>
      </c>
      <c r="AG11" s="39" t="s">
        <v>110</v>
      </c>
      <c r="AH11" s="39" t="s">
        <v>111</v>
      </c>
      <c r="BH11" s="39" t="s">
        <v>125</v>
      </c>
      <c r="BI11" s="39" t="s">
        <v>126</v>
      </c>
      <c r="BJ11" s="39" t="s">
        <v>127</v>
      </c>
    </row>
    <row r="12" spans="1:64">
      <c r="A12" s="3"/>
      <c r="B12" s="12" t="s">
        <v>19</v>
      </c>
      <c r="C12" s="79" t="s">
        <v>46</v>
      </c>
      <c r="D12" s="80"/>
      <c r="E12" s="80"/>
      <c r="F12" s="80"/>
      <c r="G12" s="20" t="s">
        <v>6</v>
      </c>
      <c r="H12" s="20" t="s">
        <v>6</v>
      </c>
      <c r="I12" s="20" t="s">
        <v>6</v>
      </c>
      <c r="J12" s="44">
        <f>SUM(J13:J13)</f>
        <v>0</v>
      </c>
      <c r="K12" s="44">
        <f>SUM(K13:K13)</f>
        <v>0</v>
      </c>
      <c r="L12" s="44">
        <f>SUM(L13:L13)</f>
        <v>0</v>
      </c>
      <c r="M12" s="33"/>
      <c r="N12" s="5"/>
      <c r="AI12" s="39"/>
      <c r="AS12" s="45">
        <f>SUM(AJ13:AJ13)</f>
        <v>0</v>
      </c>
      <c r="AT12" s="45">
        <f>SUM(AK13:AK13)</f>
        <v>0</v>
      </c>
      <c r="AU12" s="45">
        <f>SUM(AL13:AL13)</f>
        <v>0</v>
      </c>
    </row>
    <row r="13" spans="1:64">
      <c r="A13" s="4" t="s">
        <v>7</v>
      </c>
      <c r="B13" s="13" t="s">
        <v>22</v>
      </c>
      <c r="C13" s="64" t="s">
        <v>47</v>
      </c>
      <c r="D13" s="65"/>
      <c r="E13" s="65"/>
      <c r="F13" s="65"/>
      <c r="G13" s="13" t="s">
        <v>83</v>
      </c>
      <c r="H13" s="23">
        <v>2.52</v>
      </c>
      <c r="I13" s="23">
        <v>0</v>
      </c>
      <c r="J13" s="23">
        <f>H13*AO13</f>
        <v>0</v>
      </c>
      <c r="K13" s="23">
        <f>H13*AP13</f>
        <v>0</v>
      </c>
      <c r="L13" s="23">
        <f>H13*I13</f>
        <v>0</v>
      </c>
      <c r="M13" s="34" t="s">
        <v>102</v>
      </c>
      <c r="N13" s="5"/>
      <c r="Z13" s="40">
        <f>IF(AQ13="5",BJ13,0)</f>
        <v>0</v>
      </c>
      <c r="AB13" s="40">
        <f>IF(AQ13="1",BH13,0)</f>
        <v>0</v>
      </c>
      <c r="AC13" s="40">
        <f>IF(AQ13="1",BI13,0)</f>
        <v>0</v>
      </c>
      <c r="AD13" s="40">
        <f>IF(AQ13="7",BH13,0)</f>
        <v>0</v>
      </c>
      <c r="AE13" s="40">
        <f>IF(AQ13="7",BI13,0)</f>
        <v>0</v>
      </c>
      <c r="AF13" s="40">
        <f>IF(AQ13="2",BH13,0)</f>
        <v>0</v>
      </c>
      <c r="AG13" s="40">
        <f>IF(AQ13="2",BI13,0)</f>
        <v>0</v>
      </c>
      <c r="AH13" s="40">
        <f>IF(AQ13="0",BJ13,0)</f>
        <v>0</v>
      </c>
      <c r="AI13" s="39"/>
      <c r="AJ13" s="23">
        <f>IF(AN13=0,L13,0)</f>
        <v>0</v>
      </c>
      <c r="AK13" s="23">
        <f>IF(AN13=15,L13,0)</f>
        <v>0</v>
      </c>
      <c r="AL13" s="23">
        <f>IF(AN13=21,L13,0)</f>
        <v>0</v>
      </c>
      <c r="AN13" s="40">
        <v>21</v>
      </c>
      <c r="AO13" s="40">
        <f>I13*0</f>
        <v>0</v>
      </c>
      <c r="AP13" s="40">
        <f>I13*(1-0)</f>
        <v>0</v>
      </c>
      <c r="AQ13" s="41" t="s">
        <v>7</v>
      </c>
      <c r="AV13" s="40">
        <f>AW13+AX13</f>
        <v>0</v>
      </c>
      <c r="AW13" s="40">
        <f>H13*AO13</f>
        <v>0</v>
      </c>
      <c r="AX13" s="40">
        <f>H13*AP13</f>
        <v>0</v>
      </c>
      <c r="AY13" s="42" t="s">
        <v>112</v>
      </c>
      <c r="AZ13" s="42" t="s">
        <v>119</v>
      </c>
      <c r="BA13" s="39" t="s">
        <v>124</v>
      </c>
      <c r="BC13" s="40">
        <f>AW13+AX13</f>
        <v>0</v>
      </c>
      <c r="BD13" s="40">
        <f>I13/(100-BE13)*100</f>
        <v>0</v>
      </c>
      <c r="BE13" s="40">
        <v>0</v>
      </c>
      <c r="BF13" s="40">
        <f>13</f>
        <v>13</v>
      </c>
      <c r="BH13" s="23">
        <f>H13*AO13</f>
        <v>0</v>
      </c>
      <c r="BI13" s="23">
        <f>H13*AP13</f>
        <v>0</v>
      </c>
      <c r="BJ13" s="23">
        <f>H13*I13</f>
        <v>0</v>
      </c>
      <c r="BK13" s="23" t="s">
        <v>129</v>
      </c>
      <c r="BL13" s="40">
        <v>13</v>
      </c>
    </row>
    <row r="14" spans="1:64">
      <c r="A14" s="5"/>
      <c r="C14" s="16" t="s">
        <v>48</v>
      </c>
      <c r="F14" s="18"/>
      <c r="H14" s="24">
        <v>2.2679999999999998</v>
      </c>
      <c r="M14" s="35"/>
      <c r="N14" s="5"/>
    </row>
    <row r="15" spans="1:64">
      <c r="A15" s="5"/>
      <c r="C15" s="16" t="s">
        <v>49</v>
      </c>
      <c r="F15" s="18"/>
      <c r="H15" s="24">
        <v>0.252</v>
      </c>
      <c r="M15" s="35"/>
      <c r="N15" s="5"/>
    </row>
    <row r="16" spans="1:64">
      <c r="A16" s="6"/>
      <c r="B16" s="14" t="s">
        <v>23</v>
      </c>
      <c r="C16" s="66" t="s">
        <v>50</v>
      </c>
      <c r="D16" s="67"/>
      <c r="E16" s="67"/>
      <c r="F16" s="67"/>
      <c r="G16" s="21" t="s">
        <v>6</v>
      </c>
      <c r="H16" s="21" t="s">
        <v>6</v>
      </c>
      <c r="I16" s="21" t="s">
        <v>6</v>
      </c>
      <c r="J16" s="45">
        <f>SUM(J17:J23)</f>
        <v>0</v>
      </c>
      <c r="K16" s="45">
        <f>SUM(K17:K23)</f>
        <v>0</v>
      </c>
      <c r="L16" s="45">
        <f>SUM(L17:L23)</f>
        <v>0</v>
      </c>
      <c r="M16" s="36"/>
      <c r="N16" s="5"/>
      <c r="AI16" s="39"/>
      <c r="AS16" s="45">
        <f>SUM(AJ17:AJ23)</f>
        <v>0</v>
      </c>
      <c r="AT16" s="45">
        <f>SUM(AK17:AK23)</f>
        <v>0</v>
      </c>
      <c r="AU16" s="45">
        <f>SUM(AL17:AL23)</f>
        <v>0</v>
      </c>
    </row>
    <row r="17" spans="1:64">
      <c r="A17" s="4" t="s">
        <v>8</v>
      </c>
      <c r="B17" s="13" t="s">
        <v>24</v>
      </c>
      <c r="C17" s="64" t="s">
        <v>51</v>
      </c>
      <c r="D17" s="65"/>
      <c r="E17" s="65"/>
      <c r="F17" s="65"/>
      <c r="G17" s="13" t="s">
        <v>83</v>
      </c>
      <c r="H17" s="23">
        <v>2.52</v>
      </c>
      <c r="I17" s="23">
        <v>0</v>
      </c>
      <c r="J17" s="23">
        <f>H17*AO17</f>
        <v>0</v>
      </c>
      <c r="K17" s="23">
        <f>H17*AP17</f>
        <v>0</v>
      </c>
      <c r="L17" s="23">
        <f>H17*I17</f>
        <v>0</v>
      </c>
      <c r="M17" s="34" t="s">
        <v>102</v>
      </c>
      <c r="N17" s="5"/>
      <c r="Z17" s="40">
        <f>IF(AQ17="5",BJ17,0)</f>
        <v>0</v>
      </c>
      <c r="AB17" s="40">
        <f>IF(AQ17="1",BH17,0)</f>
        <v>0</v>
      </c>
      <c r="AC17" s="40">
        <f>IF(AQ17="1",BI17,0)</f>
        <v>0</v>
      </c>
      <c r="AD17" s="40">
        <f>IF(AQ17="7",BH17,0)</f>
        <v>0</v>
      </c>
      <c r="AE17" s="40">
        <f>IF(AQ17="7",BI17,0)</f>
        <v>0</v>
      </c>
      <c r="AF17" s="40">
        <f>IF(AQ17="2",BH17,0)</f>
        <v>0</v>
      </c>
      <c r="AG17" s="40">
        <f>IF(AQ17="2",BI17,0)</f>
        <v>0</v>
      </c>
      <c r="AH17" s="40">
        <f>IF(AQ17="0",BJ17,0)</f>
        <v>0</v>
      </c>
      <c r="AI17" s="39"/>
      <c r="AJ17" s="23">
        <f>IF(AN17=0,L17,0)</f>
        <v>0</v>
      </c>
      <c r="AK17" s="23">
        <f>IF(AN17=15,L17,0)</f>
        <v>0</v>
      </c>
      <c r="AL17" s="23">
        <f>IF(AN17=21,L17,0)</f>
        <v>0</v>
      </c>
      <c r="AN17" s="40">
        <v>21</v>
      </c>
      <c r="AO17" s="40">
        <f>I17*0</f>
        <v>0</v>
      </c>
      <c r="AP17" s="40">
        <f>I17*(1-0)</f>
        <v>0</v>
      </c>
      <c r="AQ17" s="41" t="s">
        <v>7</v>
      </c>
      <c r="AV17" s="40">
        <f>AW17+AX17</f>
        <v>0</v>
      </c>
      <c r="AW17" s="40">
        <f>H17*AO17</f>
        <v>0</v>
      </c>
      <c r="AX17" s="40">
        <f>H17*AP17</f>
        <v>0</v>
      </c>
      <c r="AY17" s="42" t="s">
        <v>113</v>
      </c>
      <c r="AZ17" s="42" t="s">
        <v>119</v>
      </c>
      <c r="BA17" s="39" t="s">
        <v>124</v>
      </c>
      <c r="BC17" s="40">
        <f>AW17+AX17</f>
        <v>0</v>
      </c>
      <c r="BD17" s="40">
        <f>I17/(100-BE17)*100</f>
        <v>0</v>
      </c>
      <c r="BE17" s="40">
        <v>0</v>
      </c>
      <c r="BF17" s="40">
        <f>17</f>
        <v>17</v>
      </c>
      <c r="BH17" s="23">
        <f>H17*AO17</f>
        <v>0</v>
      </c>
      <c r="BI17" s="23">
        <f>H17*AP17</f>
        <v>0</v>
      </c>
      <c r="BJ17" s="23">
        <f>H17*I17</f>
        <v>0</v>
      </c>
      <c r="BK17" s="23" t="s">
        <v>129</v>
      </c>
      <c r="BL17" s="40">
        <v>16</v>
      </c>
    </row>
    <row r="18" spans="1:64">
      <c r="A18" s="5"/>
      <c r="C18" s="16" t="s">
        <v>52</v>
      </c>
      <c r="F18" s="18"/>
      <c r="H18" s="24">
        <v>2.52</v>
      </c>
      <c r="M18" s="35"/>
      <c r="N18" s="5"/>
    </row>
    <row r="19" spans="1:64">
      <c r="A19" s="4" t="s">
        <v>9</v>
      </c>
      <c r="B19" s="13" t="s">
        <v>25</v>
      </c>
      <c r="C19" s="64" t="s">
        <v>53</v>
      </c>
      <c r="D19" s="65"/>
      <c r="E19" s="65"/>
      <c r="F19" s="65"/>
      <c r="G19" s="13" t="s">
        <v>83</v>
      </c>
      <c r="H19" s="23">
        <v>2.52</v>
      </c>
      <c r="I19" s="23">
        <v>0</v>
      </c>
      <c r="J19" s="23">
        <f>H19*AO19</f>
        <v>0</v>
      </c>
      <c r="K19" s="23">
        <f>H19*AP19</f>
        <v>0</v>
      </c>
      <c r="L19" s="23">
        <f>H19*I19</f>
        <v>0</v>
      </c>
      <c r="M19" s="34" t="s">
        <v>102</v>
      </c>
      <c r="N19" s="5"/>
      <c r="Z19" s="40">
        <f>IF(AQ19="5",BJ19,0)</f>
        <v>0</v>
      </c>
      <c r="AB19" s="40">
        <f>IF(AQ19="1",BH19,0)</f>
        <v>0</v>
      </c>
      <c r="AC19" s="40">
        <f>IF(AQ19="1",BI19,0)</f>
        <v>0</v>
      </c>
      <c r="AD19" s="40">
        <f>IF(AQ19="7",BH19,0)</f>
        <v>0</v>
      </c>
      <c r="AE19" s="40">
        <f>IF(AQ19="7",BI19,0)</f>
        <v>0</v>
      </c>
      <c r="AF19" s="40">
        <f>IF(AQ19="2",BH19,0)</f>
        <v>0</v>
      </c>
      <c r="AG19" s="40">
        <f>IF(AQ19="2",BI19,0)</f>
        <v>0</v>
      </c>
      <c r="AH19" s="40">
        <f>IF(AQ19="0",BJ19,0)</f>
        <v>0</v>
      </c>
      <c r="AI19" s="39"/>
      <c r="AJ19" s="23">
        <f>IF(AN19=0,L19,0)</f>
        <v>0</v>
      </c>
      <c r="AK19" s="23">
        <f>IF(AN19=15,L19,0)</f>
        <v>0</v>
      </c>
      <c r="AL19" s="23">
        <f>IF(AN19=21,L19,0)</f>
        <v>0</v>
      </c>
      <c r="AN19" s="40">
        <v>21</v>
      </c>
      <c r="AO19" s="40">
        <f>I19*0</f>
        <v>0</v>
      </c>
      <c r="AP19" s="40">
        <f>I19*(1-0)</f>
        <v>0</v>
      </c>
      <c r="AQ19" s="41" t="s">
        <v>7</v>
      </c>
      <c r="AV19" s="40">
        <f>AW19+AX19</f>
        <v>0</v>
      </c>
      <c r="AW19" s="40">
        <f>H19*AO19</f>
        <v>0</v>
      </c>
      <c r="AX19" s="40">
        <f>H19*AP19</f>
        <v>0</v>
      </c>
      <c r="AY19" s="42" t="s">
        <v>113</v>
      </c>
      <c r="AZ19" s="42" t="s">
        <v>119</v>
      </c>
      <c r="BA19" s="39" t="s">
        <v>124</v>
      </c>
      <c r="BC19" s="40">
        <f>AW19+AX19</f>
        <v>0</v>
      </c>
      <c r="BD19" s="40">
        <f>I19/(100-BE19)*100</f>
        <v>0</v>
      </c>
      <c r="BE19" s="40">
        <v>0</v>
      </c>
      <c r="BF19" s="40">
        <f>19</f>
        <v>19</v>
      </c>
      <c r="BH19" s="23">
        <f>H19*AO19</f>
        <v>0</v>
      </c>
      <c r="BI19" s="23">
        <f>H19*AP19</f>
        <v>0</v>
      </c>
      <c r="BJ19" s="23">
        <f>H19*I19</f>
        <v>0</v>
      </c>
      <c r="BK19" s="23" t="s">
        <v>129</v>
      </c>
      <c r="BL19" s="40">
        <v>16</v>
      </c>
    </row>
    <row r="20" spans="1:64">
      <c r="A20" s="5"/>
      <c r="C20" s="16" t="s">
        <v>52</v>
      </c>
      <c r="F20" s="18"/>
      <c r="H20" s="24">
        <v>2.52</v>
      </c>
      <c r="M20" s="35"/>
      <c r="N20" s="5"/>
    </row>
    <row r="21" spans="1:64">
      <c r="A21" s="4" t="s">
        <v>10</v>
      </c>
      <c r="B21" s="13" t="s">
        <v>26</v>
      </c>
      <c r="C21" s="64" t="s">
        <v>54</v>
      </c>
      <c r="D21" s="65"/>
      <c r="E21" s="65"/>
      <c r="F21" s="65"/>
      <c r="G21" s="13" t="s">
        <v>83</v>
      </c>
      <c r="H21" s="23">
        <v>2.52</v>
      </c>
      <c r="I21" s="23">
        <v>0</v>
      </c>
      <c r="J21" s="23">
        <f>H21*AO21</f>
        <v>0</v>
      </c>
      <c r="K21" s="23">
        <f>H21*AP21</f>
        <v>0</v>
      </c>
      <c r="L21" s="23">
        <f>H21*I21</f>
        <v>0</v>
      </c>
      <c r="M21" s="34" t="s">
        <v>102</v>
      </c>
      <c r="N21" s="5"/>
      <c r="Z21" s="40">
        <f>IF(AQ21="5",BJ21,0)</f>
        <v>0</v>
      </c>
      <c r="AB21" s="40">
        <f>IF(AQ21="1",BH21,0)</f>
        <v>0</v>
      </c>
      <c r="AC21" s="40">
        <f>IF(AQ21="1",BI21,0)</f>
        <v>0</v>
      </c>
      <c r="AD21" s="40">
        <f>IF(AQ21="7",BH21,0)</f>
        <v>0</v>
      </c>
      <c r="AE21" s="40">
        <f>IF(AQ21="7",BI21,0)</f>
        <v>0</v>
      </c>
      <c r="AF21" s="40">
        <f>IF(AQ21="2",BH21,0)</f>
        <v>0</v>
      </c>
      <c r="AG21" s="40">
        <f>IF(AQ21="2",BI21,0)</f>
        <v>0</v>
      </c>
      <c r="AH21" s="40">
        <f>IF(AQ21="0",BJ21,0)</f>
        <v>0</v>
      </c>
      <c r="AI21" s="39"/>
      <c r="AJ21" s="23">
        <f>IF(AN21=0,L21,0)</f>
        <v>0</v>
      </c>
      <c r="AK21" s="23">
        <f>IF(AN21=15,L21,0)</f>
        <v>0</v>
      </c>
      <c r="AL21" s="23">
        <f>IF(AN21=21,L21,0)</f>
        <v>0</v>
      </c>
      <c r="AN21" s="40">
        <v>21</v>
      </c>
      <c r="AO21" s="40">
        <f>I21*0</f>
        <v>0</v>
      </c>
      <c r="AP21" s="40">
        <f>I21*(1-0)</f>
        <v>0</v>
      </c>
      <c r="AQ21" s="41" t="s">
        <v>7</v>
      </c>
      <c r="AV21" s="40">
        <f>AW21+AX21</f>
        <v>0</v>
      </c>
      <c r="AW21" s="40">
        <f>H21*AO21</f>
        <v>0</v>
      </c>
      <c r="AX21" s="40">
        <f>H21*AP21</f>
        <v>0</v>
      </c>
      <c r="AY21" s="42" t="s">
        <v>113</v>
      </c>
      <c r="AZ21" s="42" t="s">
        <v>119</v>
      </c>
      <c r="BA21" s="39" t="s">
        <v>124</v>
      </c>
      <c r="BC21" s="40">
        <f>AW21+AX21</f>
        <v>0</v>
      </c>
      <c r="BD21" s="40">
        <f>I21/(100-BE21)*100</f>
        <v>0</v>
      </c>
      <c r="BE21" s="40">
        <v>0</v>
      </c>
      <c r="BF21" s="40">
        <f>21</f>
        <v>21</v>
      </c>
      <c r="BH21" s="23">
        <f>H21*AO21</f>
        <v>0</v>
      </c>
      <c r="BI21" s="23">
        <f>H21*AP21</f>
        <v>0</v>
      </c>
      <c r="BJ21" s="23">
        <f>H21*I21</f>
        <v>0</v>
      </c>
      <c r="BK21" s="23" t="s">
        <v>129</v>
      </c>
      <c r="BL21" s="40">
        <v>16</v>
      </c>
    </row>
    <row r="22" spans="1:64">
      <c r="A22" s="5"/>
      <c r="C22" s="16" t="s">
        <v>52</v>
      </c>
      <c r="F22" s="18"/>
      <c r="H22" s="24">
        <v>2.52</v>
      </c>
      <c r="M22" s="35"/>
      <c r="N22" s="5"/>
    </row>
    <row r="23" spans="1:64">
      <c r="A23" s="4" t="s">
        <v>11</v>
      </c>
      <c r="B23" s="13" t="s">
        <v>27</v>
      </c>
      <c r="C23" s="64" t="s">
        <v>55</v>
      </c>
      <c r="D23" s="65"/>
      <c r="E23" s="65"/>
      <c r="F23" s="65"/>
      <c r="G23" s="13" t="s">
        <v>83</v>
      </c>
      <c r="H23" s="23">
        <v>47.88</v>
      </c>
      <c r="I23" s="23">
        <v>0</v>
      </c>
      <c r="J23" s="23">
        <f>H23*AO23</f>
        <v>0</v>
      </c>
      <c r="K23" s="23">
        <f>H23*AP23</f>
        <v>0</v>
      </c>
      <c r="L23" s="23">
        <f>H23*I23</f>
        <v>0</v>
      </c>
      <c r="M23" s="34" t="s">
        <v>102</v>
      </c>
      <c r="N23" s="5"/>
      <c r="Z23" s="40">
        <f>IF(AQ23="5",BJ23,0)</f>
        <v>0</v>
      </c>
      <c r="AB23" s="40">
        <f>IF(AQ23="1",BH23,0)</f>
        <v>0</v>
      </c>
      <c r="AC23" s="40">
        <f>IF(AQ23="1",BI23,0)</f>
        <v>0</v>
      </c>
      <c r="AD23" s="40">
        <f>IF(AQ23="7",BH23,0)</f>
        <v>0</v>
      </c>
      <c r="AE23" s="40">
        <f>IF(AQ23="7",BI23,0)</f>
        <v>0</v>
      </c>
      <c r="AF23" s="40">
        <f>IF(AQ23="2",BH23,0)</f>
        <v>0</v>
      </c>
      <c r="AG23" s="40">
        <f>IF(AQ23="2",BI23,0)</f>
        <v>0</v>
      </c>
      <c r="AH23" s="40">
        <f>IF(AQ23="0",BJ23,0)</f>
        <v>0</v>
      </c>
      <c r="AI23" s="39"/>
      <c r="AJ23" s="23">
        <f>IF(AN23=0,L23,0)</f>
        <v>0</v>
      </c>
      <c r="AK23" s="23">
        <f>IF(AN23=15,L23,0)</f>
        <v>0</v>
      </c>
      <c r="AL23" s="23">
        <f>IF(AN23=21,L23,0)</f>
        <v>0</v>
      </c>
      <c r="AN23" s="40">
        <v>21</v>
      </c>
      <c r="AO23" s="40">
        <f>I23*0</f>
        <v>0</v>
      </c>
      <c r="AP23" s="40">
        <f>I23*(1-0)</f>
        <v>0</v>
      </c>
      <c r="AQ23" s="41" t="s">
        <v>7</v>
      </c>
      <c r="AV23" s="40">
        <f>AW23+AX23</f>
        <v>0</v>
      </c>
      <c r="AW23" s="40">
        <f>H23*AO23</f>
        <v>0</v>
      </c>
      <c r="AX23" s="40">
        <f>H23*AP23</f>
        <v>0</v>
      </c>
      <c r="AY23" s="42" t="s">
        <v>113</v>
      </c>
      <c r="AZ23" s="42" t="s">
        <v>119</v>
      </c>
      <c r="BA23" s="39" t="s">
        <v>124</v>
      </c>
      <c r="BC23" s="40">
        <f>AW23+AX23</f>
        <v>0</v>
      </c>
      <c r="BD23" s="40">
        <f>I23/(100-BE23)*100</f>
        <v>0</v>
      </c>
      <c r="BE23" s="40">
        <v>0</v>
      </c>
      <c r="BF23" s="40">
        <f>23</f>
        <v>23</v>
      </c>
      <c r="BH23" s="23">
        <f>H23*AO23</f>
        <v>0</v>
      </c>
      <c r="BI23" s="23">
        <f>H23*AP23</f>
        <v>0</v>
      </c>
      <c r="BJ23" s="23">
        <f>H23*I23</f>
        <v>0</v>
      </c>
      <c r="BK23" s="23" t="s">
        <v>129</v>
      </c>
      <c r="BL23" s="40">
        <v>16</v>
      </c>
    </row>
    <row r="24" spans="1:64">
      <c r="A24" s="5"/>
      <c r="C24" s="16" t="s">
        <v>56</v>
      </c>
      <c r="F24" s="18"/>
      <c r="H24" s="24">
        <v>47.88</v>
      </c>
      <c r="M24" s="35"/>
      <c r="N24" s="5"/>
    </row>
    <row r="25" spans="1:64">
      <c r="A25" s="6"/>
      <c r="B25" s="14" t="s">
        <v>28</v>
      </c>
      <c r="C25" s="66" t="s">
        <v>57</v>
      </c>
      <c r="D25" s="67"/>
      <c r="E25" s="67"/>
      <c r="F25" s="67"/>
      <c r="G25" s="21" t="s">
        <v>6</v>
      </c>
      <c r="H25" s="21" t="s">
        <v>6</v>
      </c>
      <c r="I25" s="21" t="s">
        <v>6</v>
      </c>
      <c r="J25" s="45">
        <f>SUM(J26:J28)</f>
        <v>0</v>
      </c>
      <c r="K25" s="45">
        <f>SUM(K26:K28)</f>
        <v>0</v>
      </c>
      <c r="L25" s="45">
        <f>SUM(L26:L28)</f>
        <v>0</v>
      </c>
      <c r="M25" s="36"/>
      <c r="N25" s="5"/>
      <c r="AI25" s="39"/>
      <c r="AS25" s="45">
        <f>SUM(AJ26:AJ28)</f>
        <v>0</v>
      </c>
      <c r="AT25" s="45">
        <f>SUM(AK26:AK28)</f>
        <v>0</v>
      </c>
      <c r="AU25" s="45">
        <f>SUM(AL26:AL28)</f>
        <v>0</v>
      </c>
    </row>
    <row r="26" spans="1:64">
      <c r="A26" s="4" t="s">
        <v>12</v>
      </c>
      <c r="B26" s="13" t="s">
        <v>29</v>
      </c>
      <c r="C26" s="64" t="s">
        <v>58</v>
      </c>
      <c r="D26" s="65"/>
      <c r="E26" s="65"/>
      <c r="F26" s="65"/>
      <c r="G26" s="13" t="s">
        <v>83</v>
      </c>
      <c r="H26" s="23">
        <v>2.52</v>
      </c>
      <c r="I26" s="23">
        <v>0</v>
      </c>
      <c r="J26" s="23">
        <f>H26*AO26</f>
        <v>0</v>
      </c>
      <c r="K26" s="23">
        <f>H26*AP26</f>
        <v>0</v>
      </c>
      <c r="L26" s="23">
        <f>H26*I26</f>
        <v>0</v>
      </c>
      <c r="M26" s="34" t="s">
        <v>102</v>
      </c>
      <c r="N26" s="5"/>
      <c r="Z26" s="40">
        <f>IF(AQ26="5",BJ26,0)</f>
        <v>0</v>
      </c>
      <c r="AB26" s="40">
        <f>IF(AQ26="1",BH26,0)</f>
        <v>0</v>
      </c>
      <c r="AC26" s="40">
        <f>IF(AQ26="1",BI26,0)</f>
        <v>0</v>
      </c>
      <c r="AD26" s="40">
        <f>IF(AQ26="7",BH26,0)</f>
        <v>0</v>
      </c>
      <c r="AE26" s="40">
        <f>IF(AQ26="7",BI26,0)</f>
        <v>0</v>
      </c>
      <c r="AF26" s="40">
        <f>IF(AQ26="2",BH26,0)</f>
        <v>0</v>
      </c>
      <c r="AG26" s="40">
        <f>IF(AQ26="2",BI26,0)</f>
        <v>0</v>
      </c>
      <c r="AH26" s="40">
        <f>IF(AQ26="0",BJ26,0)</f>
        <v>0</v>
      </c>
      <c r="AI26" s="39"/>
      <c r="AJ26" s="23">
        <f>IF(AN26=0,L26,0)</f>
        <v>0</v>
      </c>
      <c r="AK26" s="23">
        <f>IF(AN26=15,L26,0)</f>
        <v>0</v>
      </c>
      <c r="AL26" s="23">
        <f>IF(AN26=21,L26,0)</f>
        <v>0</v>
      </c>
      <c r="AN26" s="40">
        <v>21</v>
      </c>
      <c r="AO26" s="40">
        <f>I26*0</f>
        <v>0</v>
      </c>
      <c r="AP26" s="40">
        <f>I26*(1-0)</f>
        <v>0</v>
      </c>
      <c r="AQ26" s="41" t="s">
        <v>7</v>
      </c>
      <c r="AV26" s="40">
        <f>AW26+AX26</f>
        <v>0</v>
      </c>
      <c r="AW26" s="40">
        <f>H26*AO26</f>
        <v>0</v>
      </c>
      <c r="AX26" s="40">
        <f>H26*AP26</f>
        <v>0</v>
      </c>
      <c r="AY26" s="42" t="s">
        <v>114</v>
      </c>
      <c r="AZ26" s="42" t="s">
        <v>119</v>
      </c>
      <c r="BA26" s="39" t="s">
        <v>124</v>
      </c>
      <c r="BC26" s="40">
        <f>AW26+AX26</f>
        <v>0</v>
      </c>
      <c r="BD26" s="40">
        <f>I26/(100-BE26)*100</f>
        <v>0</v>
      </c>
      <c r="BE26" s="40">
        <v>0</v>
      </c>
      <c r="BF26" s="40">
        <f>26</f>
        <v>26</v>
      </c>
      <c r="BH26" s="23">
        <f>H26*AO26</f>
        <v>0</v>
      </c>
      <c r="BI26" s="23">
        <f>H26*AP26</f>
        <v>0</v>
      </c>
      <c r="BJ26" s="23">
        <f>H26*I26</f>
        <v>0</v>
      </c>
      <c r="BK26" s="23" t="s">
        <v>129</v>
      </c>
      <c r="BL26" s="40">
        <v>17</v>
      </c>
    </row>
    <row r="27" spans="1:64">
      <c r="A27" s="5"/>
      <c r="C27" s="16" t="s">
        <v>52</v>
      </c>
      <c r="F27" s="18"/>
      <c r="H27" s="24">
        <v>2.52</v>
      </c>
      <c r="M27" s="35"/>
      <c r="N27" s="5"/>
    </row>
    <row r="28" spans="1:64">
      <c r="A28" s="4" t="s">
        <v>13</v>
      </c>
      <c r="B28" s="13" t="s">
        <v>30</v>
      </c>
      <c r="C28" s="64" t="s">
        <v>59</v>
      </c>
      <c r="D28" s="65"/>
      <c r="E28" s="65"/>
      <c r="F28" s="65"/>
      <c r="G28" s="13" t="s">
        <v>83</v>
      </c>
      <c r="H28" s="23">
        <v>2.52</v>
      </c>
      <c r="I28" s="23">
        <v>0</v>
      </c>
      <c r="J28" s="23">
        <f>H28*AO28</f>
        <v>0</v>
      </c>
      <c r="K28" s="23">
        <f>H28*AP28</f>
        <v>0</v>
      </c>
      <c r="L28" s="23">
        <f>H28*I28</f>
        <v>0</v>
      </c>
      <c r="M28" s="34" t="s">
        <v>102</v>
      </c>
      <c r="N28" s="5"/>
      <c r="Z28" s="40">
        <f>IF(AQ28="5",BJ28,0)</f>
        <v>0</v>
      </c>
      <c r="AB28" s="40">
        <f>IF(AQ28="1",BH28,0)</f>
        <v>0</v>
      </c>
      <c r="AC28" s="40">
        <f>IF(AQ28="1",BI28,0)</f>
        <v>0</v>
      </c>
      <c r="AD28" s="40">
        <f>IF(AQ28="7",BH28,0)</f>
        <v>0</v>
      </c>
      <c r="AE28" s="40">
        <f>IF(AQ28="7",BI28,0)</f>
        <v>0</v>
      </c>
      <c r="AF28" s="40">
        <f>IF(AQ28="2",BH28,0)</f>
        <v>0</v>
      </c>
      <c r="AG28" s="40">
        <f>IF(AQ28="2",BI28,0)</f>
        <v>0</v>
      </c>
      <c r="AH28" s="40">
        <f>IF(AQ28="0",BJ28,0)</f>
        <v>0</v>
      </c>
      <c r="AI28" s="39"/>
      <c r="AJ28" s="23">
        <f>IF(AN28=0,L28,0)</f>
        <v>0</v>
      </c>
      <c r="AK28" s="23">
        <f>IF(AN28=15,L28,0)</f>
        <v>0</v>
      </c>
      <c r="AL28" s="23">
        <f>IF(AN28=21,L28,0)</f>
        <v>0</v>
      </c>
      <c r="AN28" s="40">
        <v>21</v>
      </c>
      <c r="AO28" s="40">
        <f>I28*0</f>
        <v>0</v>
      </c>
      <c r="AP28" s="40">
        <f>I28*(1-0)</f>
        <v>0</v>
      </c>
      <c r="AQ28" s="41" t="s">
        <v>7</v>
      </c>
      <c r="AV28" s="40">
        <f>AW28+AX28</f>
        <v>0</v>
      </c>
      <c r="AW28" s="40">
        <f>H28*AO28</f>
        <v>0</v>
      </c>
      <c r="AX28" s="40">
        <f>H28*AP28</f>
        <v>0</v>
      </c>
      <c r="AY28" s="42" t="s">
        <v>114</v>
      </c>
      <c r="AZ28" s="42" t="s">
        <v>119</v>
      </c>
      <c r="BA28" s="39" t="s">
        <v>124</v>
      </c>
      <c r="BC28" s="40">
        <f>AW28+AX28</f>
        <v>0</v>
      </c>
      <c r="BD28" s="40">
        <f>I28/(100-BE28)*100</f>
        <v>0</v>
      </c>
      <c r="BE28" s="40">
        <v>0</v>
      </c>
      <c r="BF28" s="40">
        <f>28</f>
        <v>28</v>
      </c>
      <c r="BH28" s="23">
        <f>H28*AO28</f>
        <v>0</v>
      </c>
      <c r="BI28" s="23">
        <f>H28*AP28</f>
        <v>0</v>
      </c>
      <c r="BJ28" s="23">
        <f>H28*I28</f>
        <v>0</v>
      </c>
      <c r="BK28" s="23" t="s">
        <v>129</v>
      </c>
      <c r="BL28" s="40">
        <v>17</v>
      </c>
    </row>
    <row r="29" spans="1:64">
      <c r="A29" s="5"/>
      <c r="C29" s="16" t="s">
        <v>52</v>
      </c>
      <c r="F29" s="18"/>
      <c r="H29" s="24">
        <v>2.52</v>
      </c>
      <c r="M29" s="35"/>
      <c r="N29" s="5"/>
    </row>
    <row r="30" spans="1:64">
      <c r="A30" s="6"/>
      <c r="B30" s="14" t="s">
        <v>31</v>
      </c>
      <c r="C30" s="66" t="s">
        <v>60</v>
      </c>
      <c r="D30" s="67"/>
      <c r="E30" s="67"/>
      <c r="F30" s="67"/>
      <c r="G30" s="21" t="s">
        <v>6</v>
      </c>
      <c r="H30" s="21" t="s">
        <v>6</v>
      </c>
      <c r="I30" s="21" t="s">
        <v>6</v>
      </c>
      <c r="J30" s="45">
        <f>SUM(J31:J35)</f>
        <v>0</v>
      </c>
      <c r="K30" s="45">
        <f>SUM(K31:K35)</f>
        <v>0</v>
      </c>
      <c r="L30" s="45">
        <f>SUM(L31:L35)</f>
        <v>0</v>
      </c>
      <c r="M30" s="36"/>
      <c r="N30" s="5"/>
      <c r="AI30" s="39"/>
      <c r="AS30" s="45">
        <f>SUM(AJ31:AJ35)</f>
        <v>0</v>
      </c>
      <c r="AT30" s="45">
        <f>SUM(AK31:AK35)</f>
        <v>0</v>
      </c>
      <c r="AU30" s="45">
        <f>SUM(AL31:AL35)</f>
        <v>0</v>
      </c>
    </row>
    <row r="31" spans="1:64">
      <c r="A31" s="4" t="s">
        <v>14</v>
      </c>
      <c r="B31" s="13" t="s">
        <v>32</v>
      </c>
      <c r="C31" s="64" t="s">
        <v>61</v>
      </c>
      <c r="D31" s="65"/>
      <c r="E31" s="65"/>
      <c r="F31" s="65"/>
      <c r="G31" s="13" t="s">
        <v>83</v>
      </c>
      <c r="H31" s="23">
        <v>2.9159999999999999</v>
      </c>
      <c r="I31" s="23">
        <v>0</v>
      </c>
      <c r="J31" s="23">
        <f>H31*AO31</f>
        <v>0</v>
      </c>
      <c r="K31" s="23">
        <f>H31*AP31</f>
        <v>0</v>
      </c>
      <c r="L31" s="23">
        <f>H31*I31</f>
        <v>0</v>
      </c>
      <c r="M31" s="34" t="s">
        <v>102</v>
      </c>
      <c r="N31" s="5"/>
      <c r="Z31" s="40">
        <f>IF(AQ31="5",BJ31,0)</f>
        <v>0</v>
      </c>
      <c r="AB31" s="40">
        <f>IF(AQ31="1",BH31,0)</f>
        <v>0</v>
      </c>
      <c r="AC31" s="40">
        <f>IF(AQ31="1",BI31,0)</f>
        <v>0</v>
      </c>
      <c r="AD31" s="40">
        <f>IF(AQ31="7",BH31,0)</f>
        <v>0</v>
      </c>
      <c r="AE31" s="40">
        <f>IF(AQ31="7",BI31,0)</f>
        <v>0</v>
      </c>
      <c r="AF31" s="40">
        <f>IF(AQ31="2",BH31,0)</f>
        <v>0</v>
      </c>
      <c r="AG31" s="40">
        <f>IF(AQ31="2",BI31,0)</f>
        <v>0</v>
      </c>
      <c r="AH31" s="40">
        <f>IF(AQ31="0",BJ31,0)</f>
        <v>0</v>
      </c>
      <c r="AI31" s="39"/>
      <c r="AJ31" s="23">
        <f>IF(AN31=0,L31,0)</f>
        <v>0</v>
      </c>
      <c r="AK31" s="23">
        <f>IF(AN31=15,L31,0)</f>
        <v>0</v>
      </c>
      <c r="AL31" s="23">
        <f>IF(AN31=21,L31,0)</f>
        <v>0</v>
      </c>
      <c r="AN31" s="40">
        <v>21</v>
      </c>
      <c r="AO31" s="40">
        <f>I31*0.900701342281879</f>
        <v>0</v>
      </c>
      <c r="AP31" s="40">
        <f>I31*(1-0.900701342281879)</f>
        <v>0</v>
      </c>
      <c r="AQ31" s="41" t="s">
        <v>7</v>
      </c>
      <c r="AV31" s="40">
        <f>AW31+AX31</f>
        <v>0</v>
      </c>
      <c r="AW31" s="40">
        <f>H31*AO31</f>
        <v>0</v>
      </c>
      <c r="AX31" s="40">
        <f>H31*AP31</f>
        <v>0</v>
      </c>
      <c r="AY31" s="42" t="s">
        <v>115</v>
      </c>
      <c r="AZ31" s="42" t="s">
        <v>120</v>
      </c>
      <c r="BA31" s="39" t="s">
        <v>124</v>
      </c>
      <c r="BC31" s="40">
        <f>AW31+AX31</f>
        <v>0</v>
      </c>
      <c r="BD31" s="40">
        <f>I31/(100-BE31)*100</f>
        <v>0</v>
      </c>
      <c r="BE31" s="40">
        <v>0</v>
      </c>
      <c r="BF31" s="40">
        <f>31</f>
        <v>31</v>
      </c>
      <c r="BH31" s="23">
        <f>H31*AO31</f>
        <v>0</v>
      </c>
      <c r="BI31" s="23">
        <f>H31*AP31</f>
        <v>0</v>
      </c>
      <c r="BJ31" s="23">
        <f>H31*I31</f>
        <v>0</v>
      </c>
      <c r="BK31" s="23" t="s">
        <v>129</v>
      </c>
      <c r="BL31" s="40">
        <v>27</v>
      </c>
    </row>
    <row r="32" spans="1:64">
      <c r="A32" s="5"/>
      <c r="C32" s="16" t="s">
        <v>62</v>
      </c>
      <c r="F32" s="18"/>
      <c r="H32" s="24">
        <v>2.9159999999999999</v>
      </c>
      <c r="M32" s="35"/>
      <c r="N32" s="5"/>
    </row>
    <row r="33" spans="1:64">
      <c r="A33" s="4" t="s">
        <v>15</v>
      </c>
      <c r="B33" s="13" t="s">
        <v>33</v>
      </c>
      <c r="C33" s="64" t="s">
        <v>63</v>
      </c>
      <c r="D33" s="65"/>
      <c r="E33" s="65"/>
      <c r="F33" s="65"/>
      <c r="G33" s="13" t="s">
        <v>84</v>
      </c>
      <c r="H33" s="23">
        <v>2.16</v>
      </c>
      <c r="I33" s="23">
        <v>0</v>
      </c>
      <c r="J33" s="23">
        <f>H33*AO33</f>
        <v>0</v>
      </c>
      <c r="K33" s="23">
        <f>H33*AP33</f>
        <v>0</v>
      </c>
      <c r="L33" s="23">
        <f>H33*I33</f>
        <v>0</v>
      </c>
      <c r="M33" s="34" t="s">
        <v>102</v>
      </c>
      <c r="N33" s="5"/>
      <c r="Z33" s="40">
        <f>IF(AQ33="5",BJ33,0)</f>
        <v>0</v>
      </c>
      <c r="AB33" s="40">
        <f>IF(AQ33="1",BH33,0)</f>
        <v>0</v>
      </c>
      <c r="AC33" s="40">
        <f>IF(AQ33="1",BI33,0)</f>
        <v>0</v>
      </c>
      <c r="AD33" s="40">
        <f>IF(AQ33="7",BH33,0)</f>
        <v>0</v>
      </c>
      <c r="AE33" s="40">
        <f>IF(AQ33="7",BI33,0)</f>
        <v>0</v>
      </c>
      <c r="AF33" s="40">
        <f>IF(AQ33="2",BH33,0)</f>
        <v>0</v>
      </c>
      <c r="AG33" s="40">
        <f>IF(AQ33="2",BI33,0)</f>
        <v>0</v>
      </c>
      <c r="AH33" s="40">
        <f>IF(AQ33="0",BJ33,0)</f>
        <v>0</v>
      </c>
      <c r="AI33" s="39"/>
      <c r="AJ33" s="23">
        <f>IF(AN33=0,L33,0)</f>
        <v>0</v>
      </c>
      <c r="AK33" s="23">
        <f>IF(AN33=15,L33,0)</f>
        <v>0</v>
      </c>
      <c r="AL33" s="23">
        <f>IF(AN33=21,L33,0)</f>
        <v>0</v>
      </c>
      <c r="AN33" s="40">
        <v>21</v>
      </c>
      <c r="AO33" s="40">
        <f>I33*0.276818923327896</f>
        <v>0</v>
      </c>
      <c r="AP33" s="40">
        <f>I33*(1-0.276818923327896)</f>
        <v>0</v>
      </c>
      <c r="AQ33" s="41" t="s">
        <v>7</v>
      </c>
      <c r="AV33" s="40">
        <f>AW33+AX33</f>
        <v>0</v>
      </c>
      <c r="AW33" s="40">
        <f>H33*AO33</f>
        <v>0</v>
      </c>
      <c r="AX33" s="40">
        <f>H33*AP33</f>
        <v>0</v>
      </c>
      <c r="AY33" s="42" t="s">
        <v>115</v>
      </c>
      <c r="AZ33" s="42" t="s">
        <v>120</v>
      </c>
      <c r="BA33" s="39" t="s">
        <v>124</v>
      </c>
      <c r="BC33" s="40">
        <f>AW33+AX33</f>
        <v>0</v>
      </c>
      <c r="BD33" s="40">
        <f>I33/(100-BE33)*100</f>
        <v>0</v>
      </c>
      <c r="BE33" s="40">
        <v>0</v>
      </c>
      <c r="BF33" s="40">
        <f>33</f>
        <v>33</v>
      </c>
      <c r="BH33" s="23">
        <f>H33*AO33</f>
        <v>0</v>
      </c>
      <c r="BI33" s="23">
        <f>H33*AP33</f>
        <v>0</v>
      </c>
      <c r="BJ33" s="23">
        <f>H33*I33</f>
        <v>0</v>
      </c>
      <c r="BK33" s="23" t="s">
        <v>129</v>
      </c>
      <c r="BL33" s="40">
        <v>27</v>
      </c>
    </row>
    <row r="34" spans="1:64">
      <c r="A34" s="5"/>
      <c r="C34" s="16" t="s">
        <v>64</v>
      </c>
      <c r="F34" s="18"/>
      <c r="H34" s="24">
        <v>2.16</v>
      </c>
      <c r="M34" s="35"/>
      <c r="N34" s="5"/>
    </row>
    <row r="35" spans="1:64">
      <c r="A35" s="4" t="s">
        <v>16</v>
      </c>
      <c r="B35" s="13" t="s">
        <v>34</v>
      </c>
      <c r="C35" s="64" t="s">
        <v>65</v>
      </c>
      <c r="D35" s="65"/>
      <c r="E35" s="65"/>
      <c r="F35" s="65"/>
      <c r="G35" s="13" t="s">
        <v>84</v>
      </c>
      <c r="H35" s="23">
        <v>2.16</v>
      </c>
      <c r="I35" s="23">
        <v>0</v>
      </c>
      <c r="J35" s="23">
        <f>H35*AO35</f>
        <v>0</v>
      </c>
      <c r="K35" s="23">
        <f>H35*AP35</f>
        <v>0</v>
      </c>
      <c r="L35" s="23">
        <f>H35*I35</f>
        <v>0</v>
      </c>
      <c r="M35" s="34" t="s">
        <v>102</v>
      </c>
      <c r="N35" s="5"/>
      <c r="Z35" s="40">
        <f>IF(AQ35="5",BJ35,0)</f>
        <v>0</v>
      </c>
      <c r="AB35" s="40">
        <f>IF(AQ35="1",BH35,0)</f>
        <v>0</v>
      </c>
      <c r="AC35" s="40">
        <f>IF(AQ35="1",BI35,0)</f>
        <v>0</v>
      </c>
      <c r="AD35" s="40">
        <f>IF(AQ35="7",BH35,0)</f>
        <v>0</v>
      </c>
      <c r="AE35" s="40">
        <f>IF(AQ35="7",BI35,0)</f>
        <v>0</v>
      </c>
      <c r="AF35" s="40">
        <f>IF(AQ35="2",BH35,0)</f>
        <v>0</v>
      </c>
      <c r="AG35" s="40">
        <f>IF(AQ35="2",BI35,0)</f>
        <v>0</v>
      </c>
      <c r="AH35" s="40">
        <f>IF(AQ35="0",BJ35,0)</f>
        <v>0</v>
      </c>
      <c r="AI35" s="39"/>
      <c r="AJ35" s="23">
        <f>IF(AN35=0,L35,0)</f>
        <v>0</v>
      </c>
      <c r="AK35" s="23">
        <f>IF(AN35=15,L35,0)</f>
        <v>0</v>
      </c>
      <c r="AL35" s="23">
        <f>IF(AN35=21,L35,0)</f>
        <v>0</v>
      </c>
      <c r="AN35" s="40">
        <v>21</v>
      </c>
      <c r="AO35" s="40">
        <f>I35*0</f>
        <v>0</v>
      </c>
      <c r="AP35" s="40">
        <f>I35*(1-0)</f>
        <v>0</v>
      </c>
      <c r="AQ35" s="41" t="s">
        <v>7</v>
      </c>
      <c r="AV35" s="40">
        <f>AW35+AX35</f>
        <v>0</v>
      </c>
      <c r="AW35" s="40">
        <f>H35*AO35</f>
        <v>0</v>
      </c>
      <c r="AX35" s="40">
        <f>H35*AP35</f>
        <v>0</v>
      </c>
      <c r="AY35" s="42" t="s">
        <v>115</v>
      </c>
      <c r="AZ35" s="42" t="s">
        <v>120</v>
      </c>
      <c r="BA35" s="39" t="s">
        <v>124</v>
      </c>
      <c r="BC35" s="40">
        <f>AW35+AX35</f>
        <v>0</v>
      </c>
      <c r="BD35" s="40">
        <f>I35/(100-BE35)*100</f>
        <v>0</v>
      </c>
      <c r="BE35" s="40">
        <v>0</v>
      </c>
      <c r="BF35" s="40">
        <f>35</f>
        <v>35</v>
      </c>
      <c r="BH35" s="23">
        <f>H35*AO35</f>
        <v>0</v>
      </c>
      <c r="BI35" s="23">
        <f>H35*AP35</f>
        <v>0</v>
      </c>
      <c r="BJ35" s="23">
        <f>H35*I35</f>
        <v>0</v>
      </c>
      <c r="BK35" s="23" t="s">
        <v>129</v>
      </c>
      <c r="BL35" s="40">
        <v>27</v>
      </c>
    </row>
    <row r="36" spans="1:64">
      <c r="A36" s="5"/>
      <c r="C36" s="16" t="s">
        <v>66</v>
      </c>
      <c r="F36" s="18"/>
      <c r="H36" s="24">
        <v>2.16</v>
      </c>
      <c r="M36" s="35"/>
      <c r="N36" s="5"/>
    </row>
    <row r="37" spans="1:64">
      <c r="A37" s="6"/>
      <c r="B37" s="14" t="s">
        <v>35</v>
      </c>
      <c r="C37" s="66" t="s">
        <v>67</v>
      </c>
      <c r="D37" s="67"/>
      <c r="E37" s="67"/>
      <c r="F37" s="67"/>
      <c r="G37" s="21" t="s">
        <v>6</v>
      </c>
      <c r="H37" s="21" t="s">
        <v>6</v>
      </c>
      <c r="I37" s="21" t="s">
        <v>6</v>
      </c>
      <c r="J37" s="45">
        <f>SUM(J38:J38)</f>
        <v>0</v>
      </c>
      <c r="K37" s="45">
        <f>SUM(K38:K38)</f>
        <v>0</v>
      </c>
      <c r="L37" s="45">
        <f>SUM(L38:L38)</f>
        <v>0</v>
      </c>
      <c r="M37" s="36"/>
      <c r="N37" s="5"/>
      <c r="AI37" s="39"/>
      <c r="AS37" s="45">
        <f>SUM(AJ38:AJ38)</f>
        <v>0</v>
      </c>
      <c r="AT37" s="45">
        <f>SUM(AK38:AK38)</f>
        <v>0</v>
      </c>
      <c r="AU37" s="45">
        <f>SUM(AL38:AL38)</f>
        <v>0</v>
      </c>
    </row>
    <row r="38" spans="1:64">
      <c r="A38" s="4" t="s">
        <v>17</v>
      </c>
      <c r="B38" s="13" t="s">
        <v>36</v>
      </c>
      <c r="C38" s="64" t="s">
        <v>68</v>
      </c>
      <c r="D38" s="65"/>
      <c r="E38" s="65"/>
      <c r="F38" s="65"/>
      <c r="G38" s="13" t="s">
        <v>83</v>
      </c>
      <c r="H38" s="23">
        <v>0.22950000000000001</v>
      </c>
      <c r="I38" s="23">
        <v>0</v>
      </c>
      <c r="J38" s="23">
        <f>H38*AO38</f>
        <v>0</v>
      </c>
      <c r="K38" s="23">
        <f>H38*AP38</f>
        <v>0</v>
      </c>
      <c r="L38" s="23">
        <f>H38*I38</f>
        <v>0</v>
      </c>
      <c r="M38" s="34" t="s">
        <v>102</v>
      </c>
      <c r="N38" s="5"/>
      <c r="Z38" s="40">
        <f>IF(AQ38="5",BJ38,0)</f>
        <v>0</v>
      </c>
      <c r="AB38" s="40">
        <f>IF(AQ38="1",BH38,0)</f>
        <v>0</v>
      </c>
      <c r="AC38" s="40">
        <f>IF(AQ38="1",BI38,0)</f>
        <v>0</v>
      </c>
      <c r="AD38" s="40">
        <f>IF(AQ38="7",BH38,0)</f>
        <v>0</v>
      </c>
      <c r="AE38" s="40">
        <f>IF(AQ38="7",BI38,0)</f>
        <v>0</v>
      </c>
      <c r="AF38" s="40">
        <f>IF(AQ38="2",BH38,0)</f>
        <v>0</v>
      </c>
      <c r="AG38" s="40">
        <f>IF(AQ38="2",BI38,0)</f>
        <v>0</v>
      </c>
      <c r="AH38" s="40">
        <f>IF(AQ38="0",BJ38,0)</f>
        <v>0</v>
      </c>
      <c r="AI38" s="39"/>
      <c r="AJ38" s="23">
        <f>IF(AN38=0,L38,0)</f>
        <v>0</v>
      </c>
      <c r="AK38" s="23">
        <f>IF(AN38=15,L38,0)</f>
        <v>0</v>
      </c>
      <c r="AL38" s="23">
        <f>IF(AN38=21,L38,0)</f>
        <v>0</v>
      </c>
      <c r="AN38" s="40">
        <v>21</v>
      </c>
      <c r="AO38" s="40">
        <f>I38*0.465280852409595</f>
        <v>0</v>
      </c>
      <c r="AP38" s="40">
        <f>I38*(1-0.465280852409595)</f>
        <v>0</v>
      </c>
      <c r="AQ38" s="41" t="s">
        <v>7</v>
      </c>
      <c r="AV38" s="40">
        <f>AW38+AX38</f>
        <v>0</v>
      </c>
      <c r="AW38" s="40">
        <f>H38*AO38</f>
        <v>0</v>
      </c>
      <c r="AX38" s="40">
        <f>H38*AP38</f>
        <v>0</v>
      </c>
      <c r="AY38" s="42" t="s">
        <v>116</v>
      </c>
      <c r="AZ38" s="42" t="s">
        <v>121</v>
      </c>
      <c r="BA38" s="39" t="s">
        <v>124</v>
      </c>
      <c r="BC38" s="40">
        <f>AW38+AX38</f>
        <v>0</v>
      </c>
      <c r="BD38" s="40">
        <f>I38/(100-BE38)*100</f>
        <v>0</v>
      </c>
      <c r="BE38" s="40">
        <v>0</v>
      </c>
      <c r="BF38" s="40">
        <f>38</f>
        <v>38</v>
      </c>
      <c r="BH38" s="23">
        <f>H38*AO38</f>
        <v>0</v>
      </c>
      <c r="BI38" s="23">
        <f>H38*AP38</f>
        <v>0</v>
      </c>
      <c r="BJ38" s="23">
        <f>H38*I38</f>
        <v>0</v>
      </c>
      <c r="BK38" s="23" t="s">
        <v>129</v>
      </c>
      <c r="BL38" s="40">
        <v>38</v>
      </c>
    </row>
    <row r="39" spans="1:64">
      <c r="A39" s="5"/>
      <c r="C39" s="16" t="s">
        <v>69</v>
      </c>
      <c r="F39" s="18"/>
      <c r="H39" s="24">
        <v>5.3999999999999999E-2</v>
      </c>
      <c r="M39" s="35"/>
      <c r="N39" s="5"/>
    </row>
    <row r="40" spans="1:64">
      <c r="A40" s="5"/>
      <c r="C40" s="16" t="s">
        <v>70</v>
      </c>
      <c r="F40" s="18"/>
      <c r="H40" s="24">
        <v>0.17549999999999999</v>
      </c>
      <c r="M40" s="35"/>
      <c r="N40" s="5"/>
    </row>
    <row r="41" spans="1:64">
      <c r="A41" s="6"/>
      <c r="B41" s="14" t="s">
        <v>37</v>
      </c>
      <c r="C41" s="66" t="s">
        <v>71</v>
      </c>
      <c r="D41" s="67"/>
      <c r="E41" s="67"/>
      <c r="F41" s="67"/>
      <c r="G41" s="21" t="s">
        <v>6</v>
      </c>
      <c r="H41" s="21" t="s">
        <v>6</v>
      </c>
      <c r="I41" s="21" t="s">
        <v>6</v>
      </c>
      <c r="J41" s="45">
        <f>SUM(J42:J42)</f>
        <v>0</v>
      </c>
      <c r="K41" s="45">
        <f>SUM(K42:K42)</f>
        <v>0</v>
      </c>
      <c r="L41" s="45">
        <f>SUM(L42:L42)</f>
        <v>0</v>
      </c>
      <c r="M41" s="36"/>
      <c r="N41" s="5"/>
      <c r="AI41" s="39"/>
      <c r="AS41" s="45">
        <f>SUM(AJ42:AJ42)</f>
        <v>0</v>
      </c>
      <c r="AT41" s="45">
        <f>SUM(AK42:AK42)</f>
        <v>0</v>
      </c>
      <c r="AU41" s="45">
        <f>SUM(AL42:AL42)</f>
        <v>0</v>
      </c>
    </row>
    <row r="42" spans="1:64">
      <c r="A42" s="4" t="s">
        <v>18</v>
      </c>
      <c r="B42" s="13" t="s">
        <v>38</v>
      </c>
      <c r="C42" s="64" t="s">
        <v>72</v>
      </c>
      <c r="D42" s="65"/>
      <c r="E42" s="65"/>
      <c r="F42" s="65"/>
      <c r="G42" s="13" t="s">
        <v>85</v>
      </c>
      <c r="H42" s="23">
        <v>21.6</v>
      </c>
      <c r="I42" s="23">
        <v>0</v>
      </c>
      <c r="J42" s="23">
        <f>H42*AO42</f>
        <v>0</v>
      </c>
      <c r="K42" s="23">
        <f>H42*AP42</f>
        <v>0</v>
      </c>
      <c r="L42" s="23">
        <f>H42*I42</f>
        <v>0</v>
      </c>
      <c r="M42" s="34" t="s">
        <v>102</v>
      </c>
      <c r="N42" s="5"/>
      <c r="Z42" s="40">
        <f>IF(AQ42="5",BJ42,0)</f>
        <v>0</v>
      </c>
      <c r="AB42" s="40">
        <f>IF(AQ42="1",BH42,0)</f>
        <v>0</v>
      </c>
      <c r="AC42" s="40">
        <f>IF(AQ42="1",BI42,0)</f>
        <v>0</v>
      </c>
      <c r="AD42" s="40">
        <f>IF(AQ42="7",BH42,0)</f>
        <v>0</v>
      </c>
      <c r="AE42" s="40">
        <f>IF(AQ42="7",BI42,0)</f>
        <v>0</v>
      </c>
      <c r="AF42" s="40">
        <f>IF(AQ42="2",BH42,0)</f>
        <v>0</v>
      </c>
      <c r="AG42" s="40">
        <f>IF(AQ42="2",BI42,0)</f>
        <v>0</v>
      </c>
      <c r="AH42" s="40">
        <f>IF(AQ42="0",BJ42,0)</f>
        <v>0</v>
      </c>
      <c r="AI42" s="39"/>
      <c r="AJ42" s="23">
        <f>IF(AN42=0,L42,0)</f>
        <v>0</v>
      </c>
      <c r="AK42" s="23">
        <f>IF(AN42=15,L42,0)</f>
        <v>0</v>
      </c>
      <c r="AL42" s="23">
        <f>IF(AN42=21,L42,0)</f>
        <v>0</v>
      </c>
      <c r="AN42" s="40">
        <v>21</v>
      </c>
      <c r="AO42" s="40">
        <f>I42*0.661538461538462</f>
        <v>0</v>
      </c>
      <c r="AP42" s="40">
        <f>I42*(1-0.661538461538462)</f>
        <v>0</v>
      </c>
      <c r="AQ42" s="41" t="s">
        <v>7</v>
      </c>
      <c r="AV42" s="40">
        <f>AW42+AX42</f>
        <v>0</v>
      </c>
      <c r="AW42" s="40">
        <f>H42*AO42</f>
        <v>0</v>
      </c>
      <c r="AX42" s="40">
        <f>H42*AP42</f>
        <v>0</v>
      </c>
      <c r="AY42" s="42" t="s">
        <v>117</v>
      </c>
      <c r="AZ42" s="42" t="s">
        <v>122</v>
      </c>
      <c r="BA42" s="39" t="s">
        <v>124</v>
      </c>
      <c r="BC42" s="40">
        <f>AW42+AX42</f>
        <v>0</v>
      </c>
      <c r="BD42" s="40">
        <f>I42/(100-BE42)*100</f>
        <v>0</v>
      </c>
      <c r="BE42" s="40">
        <v>0</v>
      </c>
      <c r="BF42" s="40">
        <f>42</f>
        <v>42</v>
      </c>
      <c r="BH42" s="23">
        <f>H42*AO42</f>
        <v>0</v>
      </c>
      <c r="BI42" s="23">
        <f>H42*AP42</f>
        <v>0</v>
      </c>
      <c r="BJ42" s="23">
        <f>H42*I42</f>
        <v>0</v>
      </c>
      <c r="BK42" s="23" t="s">
        <v>129</v>
      </c>
      <c r="BL42" s="40">
        <v>63</v>
      </c>
    </row>
    <row r="43" spans="1:64">
      <c r="A43" s="5"/>
      <c r="C43" s="16" t="s">
        <v>73</v>
      </c>
      <c r="F43" s="18"/>
      <c r="H43" s="24">
        <v>21.6</v>
      </c>
      <c r="M43" s="35"/>
      <c r="N43" s="5"/>
    </row>
    <row r="44" spans="1:64">
      <c r="A44" s="6"/>
      <c r="B44" s="14" t="s">
        <v>39</v>
      </c>
      <c r="C44" s="66" t="s">
        <v>74</v>
      </c>
      <c r="D44" s="67"/>
      <c r="E44" s="67"/>
      <c r="F44" s="67"/>
      <c r="G44" s="21" t="s">
        <v>6</v>
      </c>
      <c r="H44" s="21" t="s">
        <v>6</v>
      </c>
      <c r="I44" s="21" t="s">
        <v>6</v>
      </c>
      <c r="J44" s="45">
        <f>SUM(J45:J45)</f>
        <v>0</v>
      </c>
      <c r="K44" s="45">
        <f>SUM(K45:K45)</f>
        <v>0</v>
      </c>
      <c r="L44" s="45">
        <f>SUM(L45:L45)</f>
        <v>0</v>
      </c>
      <c r="M44" s="36"/>
      <c r="N44" s="5"/>
      <c r="AI44" s="39"/>
      <c r="AS44" s="45">
        <f>SUM(AJ45:AJ45)</f>
        <v>0</v>
      </c>
      <c r="AT44" s="45">
        <f>SUM(AK45:AK45)</f>
        <v>0</v>
      </c>
      <c r="AU44" s="45">
        <f>SUM(AL45:AL45)</f>
        <v>0</v>
      </c>
    </row>
    <row r="45" spans="1:64">
      <c r="A45" s="4" t="s">
        <v>19</v>
      </c>
      <c r="B45" s="13" t="s">
        <v>40</v>
      </c>
      <c r="C45" s="64" t="s">
        <v>75</v>
      </c>
      <c r="D45" s="65"/>
      <c r="E45" s="65"/>
      <c r="F45" s="65"/>
      <c r="G45" s="13" t="s">
        <v>86</v>
      </c>
      <c r="H45" s="23">
        <v>8.1484400000000008</v>
      </c>
      <c r="I45" s="23">
        <v>0</v>
      </c>
      <c r="J45" s="23">
        <f>H45*AO45</f>
        <v>0</v>
      </c>
      <c r="K45" s="23">
        <f>H45*AP45</f>
        <v>0</v>
      </c>
      <c r="L45" s="23">
        <f>H45*I45</f>
        <v>0</v>
      </c>
      <c r="M45" s="34" t="s">
        <v>102</v>
      </c>
      <c r="N45" s="5"/>
      <c r="Z45" s="40">
        <f>IF(AQ45="5",BJ45,0)</f>
        <v>0</v>
      </c>
      <c r="AB45" s="40">
        <f>IF(AQ45="1",BH45,0)</f>
        <v>0</v>
      </c>
      <c r="AC45" s="40">
        <f>IF(AQ45="1",BI45,0)</f>
        <v>0</v>
      </c>
      <c r="AD45" s="40">
        <f>IF(AQ45="7",BH45,0)</f>
        <v>0</v>
      </c>
      <c r="AE45" s="40">
        <f>IF(AQ45="7",BI45,0)</f>
        <v>0</v>
      </c>
      <c r="AF45" s="40">
        <f>IF(AQ45="2",BH45,0)</f>
        <v>0</v>
      </c>
      <c r="AG45" s="40">
        <f>IF(AQ45="2",BI45,0)</f>
        <v>0</v>
      </c>
      <c r="AH45" s="40">
        <f>IF(AQ45="0",BJ45,0)</f>
        <v>0</v>
      </c>
      <c r="AI45" s="39"/>
      <c r="AJ45" s="23">
        <f>IF(AN45=0,L45,0)</f>
        <v>0</v>
      </c>
      <c r="AK45" s="23">
        <f>IF(AN45=15,L45,0)</f>
        <v>0</v>
      </c>
      <c r="AL45" s="23">
        <f>IF(AN45=21,L45,0)</f>
        <v>0</v>
      </c>
      <c r="AN45" s="40">
        <v>21</v>
      </c>
      <c r="AO45" s="40">
        <f>I45*0</f>
        <v>0</v>
      </c>
      <c r="AP45" s="40">
        <f>I45*(1-0)</f>
        <v>0</v>
      </c>
      <c r="AQ45" s="41" t="s">
        <v>11</v>
      </c>
      <c r="AV45" s="40">
        <f>AW45+AX45</f>
        <v>0</v>
      </c>
      <c r="AW45" s="40">
        <f>H45*AO45</f>
        <v>0</v>
      </c>
      <c r="AX45" s="40">
        <f>H45*AP45</f>
        <v>0</v>
      </c>
      <c r="AY45" s="42" t="s">
        <v>118</v>
      </c>
      <c r="AZ45" s="42" t="s">
        <v>123</v>
      </c>
      <c r="BA45" s="39" t="s">
        <v>124</v>
      </c>
      <c r="BC45" s="40">
        <f>AW45+AX45</f>
        <v>0</v>
      </c>
      <c r="BD45" s="40">
        <f>I45/(100-BE45)*100</f>
        <v>0</v>
      </c>
      <c r="BE45" s="40">
        <v>0</v>
      </c>
      <c r="BF45" s="40">
        <f>45</f>
        <v>45</v>
      </c>
      <c r="BH45" s="23">
        <f>H45*AO45</f>
        <v>0</v>
      </c>
      <c r="BI45" s="23">
        <f>H45*AP45</f>
        <v>0</v>
      </c>
      <c r="BJ45" s="23">
        <f>H45*I45</f>
        <v>0</v>
      </c>
      <c r="BK45" s="23" t="s">
        <v>129</v>
      </c>
      <c r="BL45" s="40" t="s">
        <v>39</v>
      </c>
    </row>
    <row r="46" spans="1:64">
      <c r="A46" s="7"/>
      <c r="B46" s="15"/>
      <c r="C46" s="17" t="s">
        <v>76</v>
      </c>
      <c r="D46" s="15"/>
      <c r="E46" s="15"/>
      <c r="F46" s="19"/>
      <c r="G46" s="15"/>
      <c r="H46" s="25">
        <v>8.1484400000000008</v>
      </c>
      <c r="I46" s="15"/>
      <c r="J46" s="15"/>
      <c r="K46" s="15"/>
      <c r="L46" s="15"/>
      <c r="M46" s="37"/>
      <c r="N46" s="5"/>
    </row>
    <row r="47" spans="1:64">
      <c r="A47" s="8"/>
      <c r="B47" s="8"/>
      <c r="C47" s="8"/>
      <c r="D47" s="8"/>
      <c r="E47" s="8"/>
      <c r="F47" s="8"/>
      <c r="G47" s="8"/>
      <c r="H47" s="8"/>
      <c r="I47" s="8"/>
      <c r="J47" s="68" t="s">
        <v>97</v>
      </c>
      <c r="K47" s="69"/>
      <c r="L47" s="46">
        <f>L12+L16+L25+L30+L37+L41+L44</f>
        <v>0</v>
      </c>
      <c r="M47" s="8"/>
    </row>
    <row r="48" spans="1:64" ht="11.25" customHeight="1">
      <c r="A48" s="9" t="s">
        <v>20</v>
      </c>
    </row>
    <row r="49" spans="1:13">
      <c r="A49" s="62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</row>
  </sheetData>
  <mergeCells count="50">
    <mergeCell ref="J4:M5"/>
    <mergeCell ref="A1:M1"/>
    <mergeCell ref="A2:B3"/>
    <mergeCell ref="C2:D3"/>
    <mergeCell ref="E2:F3"/>
    <mergeCell ref="G2:H3"/>
    <mergeCell ref="I2:I3"/>
    <mergeCell ref="J2:M3"/>
    <mergeCell ref="A4:B5"/>
    <mergeCell ref="C4:D5"/>
    <mergeCell ref="E4:F5"/>
    <mergeCell ref="G4:H5"/>
    <mergeCell ref="I4:I5"/>
    <mergeCell ref="I8:I9"/>
    <mergeCell ref="J8:M9"/>
    <mergeCell ref="A6:B7"/>
    <mergeCell ref="C6:D7"/>
    <mergeCell ref="E6:F7"/>
    <mergeCell ref="G6:H7"/>
    <mergeCell ref="I6:I7"/>
    <mergeCell ref="J6:M7"/>
    <mergeCell ref="C16:F16"/>
    <mergeCell ref="A8:B9"/>
    <mergeCell ref="C8:D9"/>
    <mergeCell ref="E8:F9"/>
    <mergeCell ref="G8:H9"/>
    <mergeCell ref="C10:F10"/>
    <mergeCell ref="J10:L10"/>
    <mergeCell ref="C11:F11"/>
    <mergeCell ref="C12:F12"/>
    <mergeCell ref="C13:F13"/>
    <mergeCell ref="C37:F37"/>
    <mergeCell ref="C17:F17"/>
    <mergeCell ref="C19:F19"/>
    <mergeCell ref="C21:F21"/>
    <mergeCell ref="C23:F23"/>
    <mergeCell ref="C25:F25"/>
    <mergeCell ref="C26:F26"/>
    <mergeCell ref="C28:F28"/>
    <mergeCell ref="C30:F30"/>
    <mergeCell ref="C31:F31"/>
    <mergeCell ref="C33:F33"/>
    <mergeCell ref="C35:F35"/>
    <mergeCell ref="A49:M49"/>
    <mergeCell ref="C38:F38"/>
    <mergeCell ref="C41:F41"/>
    <mergeCell ref="C42:F42"/>
    <mergeCell ref="C44:F44"/>
    <mergeCell ref="C45:F45"/>
    <mergeCell ref="J47:K47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workbookViewId="0"/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>
      <c r="A1" s="61"/>
      <c r="B1" s="15"/>
      <c r="C1" s="121" t="s">
        <v>146</v>
      </c>
      <c r="D1" s="89"/>
      <c r="E1" s="89"/>
      <c r="F1" s="89"/>
      <c r="G1" s="89"/>
      <c r="H1" s="89"/>
      <c r="I1" s="89"/>
    </row>
    <row r="2" spans="1:10">
      <c r="A2" s="90" t="s">
        <v>1</v>
      </c>
      <c r="B2" s="91"/>
      <c r="C2" s="92" t="str">
        <f>'Stavební rozpočet'!C2</f>
        <v>AREÁL HAMR - SBĚRNÝ DVŮR - dokumentace pro provedení stavby</v>
      </c>
      <c r="D2" s="69"/>
      <c r="E2" s="95" t="s">
        <v>88</v>
      </c>
      <c r="F2" s="95" t="str">
        <f>'Stavební rozpočet'!J2</f>
        <v> </v>
      </c>
      <c r="G2" s="91"/>
      <c r="H2" s="95" t="s">
        <v>171</v>
      </c>
      <c r="I2" s="122"/>
      <c r="J2" s="5"/>
    </row>
    <row r="3" spans="1:10" ht="25.7" customHeight="1">
      <c r="A3" s="87"/>
      <c r="B3" s="63"/>
      <c r="C3" s="93"/>
      <c r="D3" s="93"/>
      <c r="E3" s="63"/>
      <c r="F3" s="63"/>
      <c r="G3" s="63"/>
      <c r="H3" s="63"/>
      <c r="I3" s="85"/>
      <c r="J3" s="5"/>
    </row>
    <row r="4" spans="1:10">
      <c r="A4" s="81" t="s">
        <v>2</v>
      </c>
      <c r="B4" s="63"/>
      <c r="C4" s="62" t="str">
        <f>'Stavební rozpočet'!C4</f>
        <v>SO 01 PROVOZNÍ OBJEKT A ZÁZEMÍ OBSLUHY</v>
      </c>
      <c r="D4" s="63"/>
      <c r="E4" s="62" t="s">
        <v>89</v>
      </c>
      <c r="F4" s="62" t="str">
        <f>'Stavební rozpočet'!J4</f>
        <v> </v>
      </c>
      <c r="G4" s="63"/>
      <c r="H4" s="62" t="s">
        <v>171</v>
      </c>
      <c r="I4" s="120"/>
      <c r="J4" s="5"/>
    </row>
    <row r="5" spans="1:10">
      <c r="A5" s="87"/>
      <c r="B5" s="63"/>
      <c r="C5" s="63"/>
      <c r="D5" s="63"/>
      <c r="E5" s="63"/>
      <c r="F5" s="63"/>
      <c r="G5" s="63"/>
      <c r="H5" s="63"/>
      <c r="I5" s="85"/>
      <c r="J5" s="5"/>
    </row>
    <row r="6" spans="1:10">
      <c r="A6" s="81" t="s">
        <v>3</v>
      </c>
      <c r="B6" s="63"/>
      <c r="C6" s="62" t="str">
        <f>'Stavební rozpočet'!C6</f>
        <v>Hamr</v>
      </c>
      <c r="D6" s="63"/>
      <c r="E6" s="62" t="s">
        <v>90</v>
      </c>
      <c r="F6" s="62" t="str">
        <f>'Stavební rozpočet'!J6</f>
        <v> </v>
      </c>
      <c r="G6" s="63"/>
      <c r="H6" s="62" t="s">
        <v>171</v>
      </c>
      <c r="I6" s="120"/>
      <c r="J6" s="5"/>
    </row>
    <row r="7" spans="1:10">
      <c r="A7" s="87"/>
      <c r="B7" s="63"/>
      <c r="C7" s="63"/>
      <c r="D7" s="63"/>
      <c r="E7" s="63"/>
      <c r="F7" s="63"/>
      <c r="G7" s="63"/>
      <c r="H7" s="63"/>
      <c r="I7" s="85"/>
      <c r="J7" s="5"/>
    </row>
    <row r="8" spans="1:10">
      <c r="A8" s="81" t="s">
        <v>78</v>
      </c>
      <c r="B8" s="63"/>
      <c r="C8" s="62" t="str">
        <f>'Stavební rozpočet'!G4</f>
        <v xml:space="preserve"> </v>
      </c>
      <c r="D8" s="63"/>
      <c r="E8" s="62" t="s">
        <v>79</v>
      </c>
      <c r="F8" s="62" t="str">
        <f>'Stavební rozpočet'!G6</f>
        <v xml:space="preserve"> </v>
      </c>
      <c r="G8" s="63"/>
      <c r="H8" s="84" t="s">
        <v>172</v>
      </c>
      <c r="I8" s="120" t="s">
        <v>19</v>
      </c>
      <c r="J8" s="5"/>
    </row>
    <row r="9" spans="1:10">
      <c r="A9" s="87"/>
      <c r="B9" s="63"/>
      <c r="C9" s="63"/>
      <c r="D9" s="63"/>
      <c r="E9" s="63"/>
      <c r="F9" s="63"/>
      <c r="G9" s="63"/>
      <c r="H9" s="63"/>
      <c r="I9" s="85"/>
      <c r="J9" s="5"/>
    </row>
    <row r="10" spans="1:10">
      <c r="A10" s="81" t="s">
        <v>4</v>
      </c>
      <c r="B10" s="63"/>
      <c r="C10" s="62" t="str">
        <f>'Stavební rozpočet'!C8</f>
        <v xml:space="preserve"> </v>
      </c>
      <c r="D10" s="63"/>
      <c r="E10" s="62" t="s">
        <v>91</v>
      </c>
      <c r="F10" s="62" t="str">
        <f>'Stavební rozpočet'!J8</f>
        <v>Kamila Možná, 604833924</v>
      </c>
      <c r="G10" s="63"/>
      <c r="H10" s="84" t="s">
        <v>173</v>
      </c>
      <c r="I10" s="118" t="str">
        <f>'Stavební rozpočet'!G8</f>
        <v>31.05.2022</v>
      </c>
      <c r="J10" s="5"/>
    </row>
    <row r="11" spans="1:10">
      <c r="A11" s="116"/>
      <c r="B11" s="117"/>
      <c r="C11" s="117"/>
      <c r="D11" s="117"/>
      <c r="E11" s="117"/>
      <c r="F11" s="117"/>
      <c r="G11" s="117"/>
      <c r="H11" s="117"/>
      <c r="I11" s="119"/>
      <c r="J11" s="5"/>
    </row>
    <row r="12" spans="1:10" ht="23.45" customHeight="1">
      <c r="A12" s="112" t="s">
        <v>131</v>
      </c>
      <c r="B12" s="113"/>
      <c r="C12" s="113"/>
      <c r="D12" s="113"/>
      <c r="E12" s="113"/>
      <c r="F12" s="113"/>
      <c r="G12" s="113"/>
      <c r="H12" s="113"/>
      <c r="I12" s="113"/>
    </row>
    <row r="13" spans="1:10" ht="26.45" customHeight="1">
      <c r="A13" s="47" t="s">
        <v>132</v>
      </c>
      <c r="B13" s="114" t="s">
        <v>144</v>
      </c>
      <c r="C13" s="115"/>
      <c r="D13" s="47" t="s">
        <v>147</v>
      </c>
      <c r="E13" s="114" t="s">
        <v>156</v>
      </c>
      <c r="F13" s="115"/>
      <c r="G13" s="47" t="s">
        <v>157</v>
      </c>
      <c r="H13" s="114" t="s">
        <v>174</v>
      </c>
      <c r="I13" s="115"/>
      <c r="J13" s="5"/>
    </row>
    <row r="14" spans="1:10" ht="15.2" customHeight="1">
      <c r="A14" s="48" t="s">
        <v>133</v>
      </c>
      <c r="B14" s="52" t="s">
        <v>145</v>
      </c>
      <c r="C14" s="55">
        <f>SUM('Stavební rozpočet'!AB12:AB46)</f>
        <v>0</v>
      </c>
      <c r="D14" s="110" t="s">
        <v>148</v>
      </c>
      <c r="E14" s="111"/>
      <c r="F14" s="55">
        <v>0</v>
      </c>
      <c r="G14" s="110" t="s">
        <v>158</v>
      </c>
      <c r="H14" s="111"/>
      <c r="I14" s="56" t="s">
        <v>175</v>
      </c>
      <c r="J14" s="5"/>
    </row>
    <row r="15" spans="1:10" ht="15.2" customHeight="1">
      <c r="A15" s="49"/>
      <c r="B15" s="52" t="s">
        <v>98</v>
      </c>
      <c r="C15" s="55">
        <f>SUM('Stavební rozpočet'!AC12:AC46)</f>
        <v>0</v>
      </c>
      <c r="D15" s="110" t="s">
        <v>149</v>
      </c>
      <c r="E15" s="111"/>
      <c r="F15" s="55">
        <v>0</v>
      </c>
      <c r="G15" s="110" t="s">
        <v>159</v>
      </c>
      <c r="H15" s="111"/>
      <c r="I15" s="56" t="s">
        <v>175</v>
      </c>
      <c r="J15" s="5"/>
    </row>
    <row r="16" spans="1:10" ht="15.2" customHeight="1">
      <c r="A16" s="48" t="s">
        <v>134</v>
      </c>
      <c r="B16" s="52" t="s">
        <v>145</v>
      </c>
      <c r="C16" s="55">
        <f>SUM('Stavební rozpočet'!AD12:AD46)</f>
        <v>0</v>
      </c>
      <c r="D16" s="110" t="s">
        <v>150</v>
      </c>
      <c r="E16" s="111"/>
      <c r="F16" s="55">
        <v>0</v>
      </c>
      <c r="G16" s="110" t="s">
        <v>160</v>
      </c>
      <c r="H16" s="111"/>
      <c r="I16" s="56" t="s">
        <v>175</v>
      </c>
      <c r="J16" s="5"/>
    </row>
    <row r="17" spans="1:10" ht="15.2" customHeight="1">
      <c r="A17" s="49"/>
      <c r="B17" s="52" t="s">
        <v>98</v>
      </c>
      <c r="C17" s="55">
        <f>SUM('Stavební rozpočet'!AE12:AE46)</f>
        <v>0</v>
      </c>
      <c r="D17" s="110"/>
      <c r="E17" s="111"/>
      <c r="F17" s="56"/>
      <c r="G17" s="110" t="s">
        <v>161</v>
      </c>
      <c r="H17" s="111"/>
      <c r="I17" s="56" t="s">
        <v>175</v>
      </c>
      <c r="J17" s="5"/>
    </row>
    <row r="18" spans="1:10" ht="15.2" customHeight="1">
      <c r="A18" s="48" t="s">
        <v>135</v>
      </c>
      <c r="B18" s="52" t="s">
        <v>145</v>
      </c>
      <c r="C18" s="55">
        <f>SUM('Stavební rozpočet'!AF12:AF46)</f>
        <v>0</v>
      </c>
      <c r="D18" s="110"/>
      <c r="E18" s="111"/>
      <c r="F18" s="56"/>
      <c r="G18" s="110" t="s">
        <v>162</v>
      </c>
      <c r="H18" s="111"/>
      <c r="I18" s="56" t="s">
        <v>175</v>
      </c>
      <c r="J18" s="5"/>
    </row>
    <row r="19" spans="1:10" ht="15.2" customHeight="1">
      <c r="A19" s="49"/>
      <c r="B19" s="52" t="s">
        <v>98</v>
      </c>
      <c r="C19" s="55">
        <f>SUM('Stavební rozpočet'!AG12:AG46)</f>
        <v>0</v>
      </c>
      <c r="D19" s="110"/>
      <c r="E19" s="111"/>
      <c r="F19" s="56"/>
      <c r="G19" s="110" t="s">
        <v>163</v>
      </c>
      <c r="H19" s="111"/>
      <c r="I19" s="56" t="s">
        <v>175</v>
      </c>
      <c r="J19" s="5"/>
    </row>
    <row r="20" spans="1:10" ht="15.2" customHeight="1">
      <c r="A20" s="108" t="s">
        <v>136</v>
      </c>
      <c r="B20" s="109"/>
      <c r="C20" s="55">
        <f>SUM('Stavební rozpočet'!AH12:AH46)</f>
        <v>0</v>
      </c>
      <c r="D20" s="110"/>
      <c r="E20" s="111"/>
      <c r="F20" s="56"/>
      <c r="G20" s="110"/>
      <c r="H20" s="111"/>
      <c r="I20" s="56"/>
      <c r="J20" s="5"/>
    </row>
    <row r="21" spans="1:10" ht="15.2" customHeight="1">
      <c r="A21" s="108" t="s">
        <v>137</v>
      </c>
      <c r="B21" s="109"/>
      <c r="C21" s="55">
        <f>SUM('Stavební rozpočet'!Z12:Z46)</f>
        <v>0</v>
      </c>
      <c r="D21" s="110"/>
      <c r="E21" s="111"/>
      <c r="F21" s="56"/>
      <c r="G21" s="110"/>
      <c r="H21" s="111"/>
      <c r="I21" s="56"/>
      <c r="J21" s="5"/>
    </row>
    <row r="22" spans="1:10" ht="16.7" customHeight="1">
      <c r="A22" s="108" t="s">
        <v>138</v>
      </c>
      <c r="B22" s="109"/>
      <c r="C22" s="55">
        <f>SUM(C14:C21)</f>
        <v>0</v>
      </c>
      <c r="D22" s="108" t="s">
        <v>151</v>
      </c>
      <c r="E22" s="109"/>
      <c r="F22" s="55">
        <f>SUM(F14:F21)</f>
        <v>0</v>
      </c>
      <c r="G22" s="108" t="s">
        <v>164</v>
      </c>
      <c r="H22" s="109"/>
      <c r="I22" s="55">
        <f>SUM(I14:I21)</f>
        <v>0</v>
      </c>
      <c r="J22" s="5"/>
    </row>
    <row r="23" spans="1:10" ht="15.2" customHeight="1">
      <c r="A23" s="8"/>
      <c r="B23" s="8"/>
      <c r="C23" s="54"/>
      <c r="D23" s="108" t="s">
        <v>152</v>
      </c>
      <c r="E23" s="109"/>
      <c r="F23" s="57">
        <v>0</v>
      </c>
      <c r="G23" s="108" t="s">
        <v>165</v>
      </c>
      <c r="H23" s="109"/>
      <c r="I23" s="55">
        <v>0</v>
      </c>
      <c r="J23" s="5"/>
    </row>
    <row r="24" spans="1:10" ht="15.2" customHeight="1">
      <c r="D24" s="8"/>
      <c r="E24" s="8"/>
      <c r="F24" s="58"/>
      <c r="G24" s="108" t="s">
        <v>166</v>
      </c>
      <c r="H24" s="109"/>
      <c r="I24" s="59"/>
    </row>
    <row r="25" spans="1:10" ht="15.2" customHeight="1">
      <c r="F25" s="35"/>
      <c r="G25" s="108" t="s">
        <v>167</v>
      </c>
      <c r="H25" s="109"/>
      <c r="I25" s="55">
        <v>0</v>
      </c>
      <c r="J25" s="5"/>
    </row>
    <row r="26" spans="1:10">
      <c r="A26" s="15"/>
      <c r="B26" s="15"/>
      <c r="C26" s="15"/>
      <c r="G26" s="8"/>
      <c r="H26" s="8"/>
      <c r="I26" s="8"/>
    </row>
    <row r="27" spans="1:10" ht="15.2" customHeight="1">
      <c r="A27" s="103" t="s">
        <v>139</v>
      </c>
      <c r="B27" s="104"/>
      <c r="C27" s="60">
        <f>SUM('Stavební rozpočet'!AJ12:AJ46)</f>
        <v>0</v>
      </c>
      <c r="D27" s="7"/>
      <c r="E27" s="15"/>
      <c r="F27" s="15"/>
      <c r="G27" s="15"/>
      <c r="H27" s="15"/>
      <c r="I27" s="15"/>
    </row>
    <row r="28" spans="1:10" ht="15.2" customHeight="1">
      <c r="A28" s="103" t="s">
        <v>140</v>
      </c>
      <c r="B28" s="104"/>
      <c r="C28" s="60">
        <f>SUM('Stavební rozpočet'!AK12:AK46)</f>
        <v>0</v>
      </c>
      <c r="D28" s="103" t="s">
        <v>153</v>
      </c>
      <c r="E28" s="104"/>
      <c r="F28" s="60">
        <f>ROUND(C28*(15/100),2)</f>
        <v>0</v>
      </c>
      <c r="G28" s="103" t="s">
        <v>168</v>
      </c>
      <c r="H28" s="104"/>
      <c r="I28" s="60">
        <f>SUM(C27:C29)</f>
        <v>0</v>
      </c>
      <c r="J28" s="5"/>
    </row>
    <row r="29" spans="1:10" ht="15.2" customHeight="1">
      <c r="A29" s="103" t="s">
        <v>141</v>
      </c>
      <c r="B29" s="104"/>
      <c r="C29" s="60">
        <f>SUM('Stavební rozpočet'!AL12:AL46)+(F22+I22+F23+I23+I24+I25)</f>
        <v>0</v>
      </c>
      <c r="D29" s="103" t="s">
        <v>154</v>
      </c>
      <c r="E29" s="104"/>
      <c r="F29" s="60">
        <f>ROUND(C29*(21/100),2)</f>
        <v>0</v>
      </c>
      <c r="G29" s="103" t="s">
        <v>169</v>
      </c>
      <c r="H29" s="104"/>
      <c r="I29" s="60">
        <f>SUM(F28:F29)+I28</f>
        <v>0</v>
      </c>
      <c r="J29" s="5"/>
    </row>
    <row r="30" spans="1:10">
      <c r="A30" s="50"/>
      <c r="B30" s="50"/>
      <c r="C30" s="50"/>
      <c r="D30" s="50"/>
      <c r="E30" s="50"/>
      <c r="F30" s="50"/>
      <c r="G30" s="50"/>
      <c r="H30" s="50"/>
      <c r="I30" s="50"/>
    </row>
    <row r="31" spans="1:10" ht="14.45" customHeight="1">
      <c r="A31" s="105" t="s">
        <v>142</v>
      </c>
      <c r="B31" s="106"/>
      <c r="C31" s="107"/>
      <c r="D31" s="105" t="s">
        <v>155</v>
      </c>
      <c r="E31" s="106"/>
      <c r="F31" s="107"/>
      <c r="G31" s="105" t="s">
        <v>170</v>
      </c>
      <c r="H31" s="106"/>
      <c r="I31" s="107"/>
      <c r="J31" s="38"/>
    </row>
    <row r="32" spans="1:10" ht="14.45" customHeight="1">
      <c r="A32" s="97"/>
      <c r="B32" s="98"/>
      <c r="C32" s="99"/>
      <c r="D32" s="97"/>
      <c r="E32" s="98"/>
      <c r="F32" s="99"/>
      <c r="G32" s="97"/>
      <c r="H32" s="98"/>
      <c r="I32" s="99"/>
      <c r="J32" s="38"/>
    </row>
    <row r="33" spans="1:10" ht="14.45" customHeight="1">
      <c r="A33" s="97"/>
      <c r="B33" s="98"/>
      <c r="C33" s="99"/>
      <c r="D33" s="97"/>
      <c r="E33" s="98"/>
      <c r="F33" s="99"/>
      <c r="G33" s="97"/>
      <c r="H33" s="98"/>
      <c r="I33" s="99"/>
      <c r="J33" s="38"/>
    </row>
    <row r="34" spans="1:10" ht="14.45" customHeight="1">
      <c r="A34" s="97"/>
      <c r="B34" s="98"/>
      <c r="C34" s="99"/>
      <c r="D34" s="97"/>
      <c r="E34" s="98"/>
      <c r="F34" s="99"/>
      <c r="G34" s="97"/>
      <c r="H34" s="98"/>
      <c r="I34" s="99"/>
      <c r="J34" s="38"/>
    </row>
    <row r="35" spans="1:10" ht="14.45" customHeight="1">
      <c r="A35" s="100" t="s">
        <v>143</v>
      </c>
      <c r="B35" s="101"/>
      <c r="C35" s="102"/>
      <c r="D35" s="100" t="s">
        <v>143</v>
      </c>
      <c r="E35" s="101"/>
      <c r="F35" s="102"/>
      <c r="G35" s="100" t="s">
        <v>143</v>
      </c>
      <c r="H35" s="101"/>
      <c r="I35" s="102"/>
      <c r="J35" s="38"/>
    </row>
    <row r="36" spans="1:10" ht="11.25" customHeight="1">
      <c r="A36" s="51" t="s">
        <v>20</v>
      </c>
      <c r="B36" s="53"/>
      <c r="C36" s="53"/>
      <c r="D36" s="53"/>
      <c r="E36" s="53"/>
      <c r="F36" s="53"/>
      <c r="G36" s="53"/>
      <c r="H36" s="53"/>
      <c r="I36" s="53"/>
    </row>
    <row r="37" spans="1:10">
      <c r="A37" s="62"/>
      <c r="B37" s="63"/>
      <c r="C37" s="63"/>
      <c r="D37" s="63"/>
      <c r="E37" s="63"/>
      <c r="F37" s="63"/>
      <c r="G37" s="63"/>
      <c r="H37" s="63"/>
      <c r="I37" s="63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Kamila</cp:lastModifiedBy>
  <dcterms:created xsi:type="dcterms:W3CDTF">2022-07-19T07:01:12Z</dcterms:created>
  <dcterms:modified xsi:type="dcterms:W3CDTF">2022-07-19T09:44:29Z</dcterms:modified>
</cp:coreProperties>
</file>