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/>
  <bookViews>
    <workbookView xWindow="480" yWindow="585" windowWidth="15975" windowHeight="7110" activeTab="1"/>
  </bookViews>
  <sheets>
    <sheet name="Rekapitulace stavby" sheetId="1" r:id="rId1"/>
    <sheet name="D1.4.2 - Doplnění energos..." sheetId="2" r:id="rId2"/>
  </sheets>
  <definedNames>
    <definedName name="_xlnm._FilterDatabase" localSheetId="1" hidden="1">'D1.4.2 - Doplnění energos...'!$C$118:$K$166</definedName>
    <definedName name="_xlnm.Print_Titles" localSheetId="1">'D1.4.2 - Doplnění energos...'!$118:$118</definedName>
    <definedName name="_xlnm.Print_Titles" localSheetId="0">'Rekapitulace stavby'!$92:$92</definedName>
    <definedName name="_xlnm.Print_Area" localSheetId="1">'D1.4.2 - Doplnění energos...'!$C$4:$J$76,'D1.4.2 - Doplnění energos...'!$C$82:$J$100,'D1.4.2 - Doplnění energos...'!$C$106:$K$166</definedName>
    <definedName name="_xlnm.Print_Area" localSheetId="0">'Rekapitulace stavby'!$D$4:$AO$76,'Rekapitulace stavby'!$C$82:$AQ$96</definedName>
  </definedNames>
  <calcPr calcId="124519"/>
</workbook>
</file>

<file path=xl/calcChain.xml><?xml version="1.0" encoding="utf-8"?>
<calcChain xmlns="http://schemas.openxmlformats.org/spreadsheetml/2006/main">
  <c r="J37" i="2"/>
  <c r="J36"/>
  <c r="AY95" i="1"/>
  <c r="J35" i="2"/>
  <c r="AX95" i="1"/>
  <c r="BI166" i="2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F115"/>
  <c r="F113"/>
  <c r="E111"/>
  <c r="J91"/>
  <c r="F91"/>
  <c r="F89"/>
  <c r="E87"/>
  <c r="J24"/>
  <c r="E24"/>
  <c r="J116" s="1"/>
  <c r="J23"/>
  <c r="J18"/>
  <c r="E18"/>
  <c r="F92" s="1"/>
  <c r="J17"/>
  <c r="J12"/>
  <c r="J89" s="1"/>
  <c r="E7"/>
  <c r="E85" s="1"/>
  <c r="L90" i="1"/>
  <c r="AM90"/>
  <c r="AM89"/>
  <c r="L89"/>
  <c r="AM87"/>
  <c r="L87"/>
  <c r="L85"/>
  <c r="L84"/>
  <c r="BK164" i="2"/>
  <c r="J159"/>
  <c r="J152"/>
  <c r="J146"/>
  <c r="J138"/>
  <c r="J129"/>
  <c r="J163"/>
  <c r="J153"/>
  <c r="BK147"/>
  <c r="J139"/>
  <c r="J145"/>
  <c r="BK134"/>
  <c r="J127"/>
  <c r="BK136"/>
  <c r="J126"/>
  <c r="J166"/>
  <c r="BK162"/>
  <c r="J156"/>
  <c r="J151"/>
  <c r="BK145"/>
  <c r="J134"/>
  <c r="BK123"/>
  <c r="BK159"/>
  <c r="BK152"/>
  <c r="BK149"/>
  <c r="J140"/>
  <c r="J121"/>
  <c r="J136"/>
  <c r="BK129"/>
  <c r="AS94" i="1"/>
  <c r="BK165" i="2"/>
  <c r="BK163"/>
  <c r="BK157"/>
  <c r="BK150"/>
  <c r="J143"/>
  <c r="BK130"/>
  <c r="J161"/>
  <c r="J155"/>
  <c r="BK148"/>
  <c r="BK141"/>
  <c r="BK126"/>
  <c r="BK138"/>
  <c r="J131"/>
  <c r="J123"/>
  <c r="BK127"/>
  <c r="BK166"/>
  <c r="J162"/>
  <c r="J154"/>
  <c r="J149"/>
  <c r="BK144"/>
  <c r="BK132"/>
  <c r="J124"/>
  <c r="J157"/>
  <c r="BK151"/>
  <c r="BK146"/>
  <c r="J133"/>
  <c r="J141"/>
  <c r="J132"/>
  <c r="BK121"/>
  <c r="BK124"/>
  <c r="J164"/>
  <c r="BK161"/>
  <c r="BK153"/>
  <c r="J148"/>
  <c r="BK142"/>
  <c r="J128"/>
  <c r="BK160"/>
  <c r="BK154"/>
  <c r="J150"/>
  <c r="J142"/>
  <c r="BK135"/>
  <c r="BK143"/>
  <c r="J135"/>
  <c r="BK128"/>
  <c r="BK131"/>
  <c r="BK122"/>
  <c r="J165"/>
  <c r="J160"/>
  <c r="BK155"/>
  <c r="J147"/>
  <c r="BK139"/>
  <c r="BK125"/>
  <c r="BK156"/>
  <c r="J144"/>
  <c r="J125"/>
  <c r="BK140"/>
  <c r="BK133"/>
  <c r="J122"/>
  <c r="J130"/>
  <c r="T137" l="1"/>
  <c r="R120"/>
  <c r="BK158"/>
  <c r="J158" s="1"/>
  <c r="J99" s="1"/>
  <c r="R137"/>
  <c r="BK120"/>
  <c r="J120" s="1"/>
  <c r="J97" s="1"/>
  <c r="T120"/>
  <c r="P158"/>
  <c r="BK137"/>
  <c r="J137"/>
  <c r="J98" s="1"/>
  <c r="R158"/>
  <c r="P120"/>
  <c r="P137"/>
  <c r="T158"/>
  <c r="J113"/>
  <c r="E109"/>
  <c r="BE121"/>
  <c r="BE123"/>
  <c r="BE125"/>
  <c r="F116"/>
  <c r="BE124"/>
  <c r="BE126"/>
  <c r="BE130"/>
  <c r="BE138"/>
  <c r="BE142"/>
  <c r="BE144"/>
  <c r="BE127"/>
  <c r="BE128"/>
  <c r="BE129"/>
  <c r="BE131"/>
  <c r="BE132"/>
  <c r="BE133"/>
  <c r="BE134"/>
  <c r="BE136"/>
  <c r="BE139"/>
  <c r="BE145"/>
  <c r="BE147"/>
  <c r="BE148"/>
  <c r="BE150"/>
  <c r="BE151"/>
  <c r="BE152"/>
  <c r="BE153"/>
  <c r="BE162"/>
  <c r="J92"/>
  <c r="BE122"/>
  <c r="BE135"/>
  <c r="BE140"/>
  <c r="BE141"/>
  <c r="BE143"/>
  <c r="BE146"/>
  <c r="BE149"/>
  <c r="BE154"/>
  <c r="BE155"/>
  <c r="BE156"/>
  <c r="BE157"/>
  <c r="BE159"/>
  <c r="BE160"/>
  <c r="BE161"/>
  <c r="BE163"/>
  <c r="BE164"/>
  <c r="BE165"/>
  <c r="BE166"/>
  <c r="F34"/>
  <c r="BA95" i="1" s="1"/>
  <c r="BA94" s="1"/>
  <c r="W30" s="1"/>
  <c r="J34" i="2"/>
  <c r="AW95" i="1" s="1"/>
  <c r="F35" i="2"/>
  <c r="BB95" i="1" s="1"/>
  <c r="BB94" s="1"/>
  <c r="AX94" s="1"/>
  <c r="F36" i="2"/>
  <c r="BC95" i="1" s="1"/>
  <c r="BC94" s="1"/>
  <c r="W32" s="1"/>
  <c r="F37" i="2"/>
  <c r="BD95" i="1" s="1"/>
  <c r="BD94" s="1"/>
  <c r="W33" s="1"/>
  <c r="T119" i="2" l="1"/>
  <c r="P119"/>
  <c r="AU95" i="1" s="1"/>
  <c r="AU94" s="1"/>
  <c r="R119" i="2"/>
  <c r="BK119"/>
  <c r="J119" s="1"/>
  <c r="J30" s="1"/>
  <c r="AG95" i="1" s="1"/>
  <c r="W31"/>
  <c r="AY94"/>
  <c r="J33" i="2"/>
  <c r="AV95" i="1" s="1"/>
  <c r="AT95" s="1"/>
  <c r="AW94"/>
  <c r="AK30" s="1"/>
  <c r="F33" i="2"/>
  <c r="AZ95" i="1" s="1"/>
  <c r="AZ94" s="1"/>
  <c r="W29" s="1"/>
  <c r="AG94" l="1"/>
  <c r="AK26" s="1"/>
  <c r="AN95"/>
  <c r="J96" i="2"/>
  <c r="J39"/>
  <c r="AV94" i="1"/>
  <c r="AK29" s="1"/>
  <c r="AK35" l="1"/>
  <c r="AT94"/>
  <c r="AN94" s="1"/>
</calcChain>
</file>

<file path=xl/sharedStrings.xml><?xml version="1.0" encoding="utf-8"?>
<sst xmlns="http://schemas.openxmlformats.org/spreadsheetml/2006/main" count="927" uniqueCount="302">
  <si>
    <t>Export Komplet</t>
  </si>
  <si>
    <t/>
  </si>
  <si>
    <t>2.0</t>
  </si>
  <si>
    <t>False</t>
  </si>
  <si>
    <t>{1da24faf-2f7c-45ec-a3d7-c01fbd8260bc}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</si>
  <si>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</si>
  <si>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</si>
  <si>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</si>
  <si>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</si>
  <si>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</si>
  <si>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</si>
  <si>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Kód:</t>
  </si>
  <si>
    <t>4392021</t>
  </si>
  <si>
    <t>Stavba:</t>
  </si>
  <si>
    <t>Přesun 16 ks stožárů veřejného osvětlení a doplnění energosloupků na náměstí Míru v Litvínově</t>
  </si>
  <si>
    <t>KSO:</t>
  </si>
  <si>
    <t>CC-CZ:</t>
  </si>
  <si>
    <t>Místo:</t>
  </si>
  <si>
    <t xml:space="preserve"> </t>
  </si>
  <si>
    <t>Datum:</t>
  </si>
  <si>
    <t>14. 9. 2021</t>
  </si>
  <si>
    <t>Zadavatel:</t>
  </si>
  <si>
    <t>IČ:</t>
  </si>
  <si>
    <t>00266027</t>
  </si>
  <si>
    <t>Město Litvínov</t>
  </si>
  <si>
    <t>DIČ:</t>
  </si>
  <si>
    <t>Zhotovitel:</t>
  </si>
  <si>
    <t>Projektant:</t>
  </si>
  <si>
    <t>63756943</t>
  </si>
  <si>
    <t>Tomáš Behina</t>
  </si>
  <si>
    <t>CZ7409282793</t>
  </si>
  <si>
    <t>True</t>
  </si>
  <si>
    <t>Zpracovatel:</t>
  </si>
  <si>
    <t>Poznámka:</t>
  </si>
  <si>
    <t>Je-li v technických specifikacích uveden odkaz na konkrétní výrobek, materiál, technologii příp. na obchodní firmu, tak se má za to, že se jedná o vymezení minimálních požadovaných standardů výrobku, technologie či materiálu. V tomto případě je účastník ZŘ oprávněn v nabídce uvést i jiné, kvalitativně a technicky obdobné řešení, které splňuje minimálně požadované standardy a odpovídá uvedeným parametrům.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</si>
  <si>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</si>
  <si>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</si>
  <si>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</si>
  <si>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</si>
  <si>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</si>
  <si>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</si>
  <si>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</si>
  <si>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</si>
  <si>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</si>
  <si>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</si>
  <si>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</si>
  <si>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</si>
  <si>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</si>
  <si>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</si>
  <si>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</si>
  <si>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</si>
  <si>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</si>
  <si>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</si>
  <si>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</si>
  <si>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</si>
  <si>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</si>
  <si>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</si>
  <si>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</si>
  <si>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</si>
  <si>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</si>
  <si>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</si>
  <si>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</si>
  <si>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</si>
  <si>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</si>
  <si>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</si>
  <si>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</si>
  <si>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</si>
  <si>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</si>
  <si>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</si>
  <si>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</si>
  <si>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</si>
  <si>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</si>
  <si>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</si>
  <si>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</si>
  <si>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</si>
  <si>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</si>
  <si>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</si>
  <si>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</si>
  <si>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</si>
  <si>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</si>
  <si>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D1.4.2</t>
  </si>
  <si>
    <t>Doplnění energosloupků</t>
  </si>
  <si>
    <t>STA</t>
  </si>
  <si>
    <t>1</t>
  </si>
  <si>
    <t>{d10cccfd-efca-4635-b0a9-82ee7c8a6d45}</t>
  </si>
  <si>
    <t>2</t>
  </si>
  <si>
    <t>KRYCÍ LIST SOUPISU PRACÍ</t>
  </si>
  <si>
    <t>Objekt:</t>
  </si>
  <si>
    <t>D1.4.2 - Doplnění energosloupků</t>
  </si>
  <si>
    <t>REKAPITULACE ČLENĚNÍ SOUPISU PRACÍ</t>
  </si>
  <si>
    <t>Kód dílu - Popis</t>
  </si>
  <si>
    <t>Cena celkem [CZK]</t>
  </si>
  <si>
    <t>Náklady ze soupisu prací</t>
  </si>
  <si>
    <t>-1</t>
  </si>
  <si>
    <t>21-M - Elektromontáže</t>
  </si>
  <si>
    <t>46-M - Zemní práce při extr.mont.pracích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</si>
  <si>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</si>
  <si>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</si>
  <si>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</si>
  <si>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</si>
  <si>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</si>
  <si>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</si>
  <si>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</si>
  <si>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</si>
  <si>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</si>
  <si>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</si>
  <si>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</si>
  <si>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</si>
  <si>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</si>
  <si>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</si>
  <si>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21-M</t>
  </si>
  <si>
    <t>Elektromontáže</t>
  </si>
  <si>
    <t>3</t>
  </si>
  <si>
    <t>ROZPOCET</t>
  </si>
  <si>
    <t>K</t>
  </si>
  <si>
    <t>K024</t>
  </si>
  <si>
    <t>Navýšení jističe na 80A - investor</t>
  </si>
  <si>
    <t>kpl</t>
  </si>
  <si>
    <t>512</t>
  </si>
  <si>
    <t>-2141789008</t>
  </si>
  <si>
    <t>K022</t>
  </si>
  <si>
    <t>Demontáž energosloupku</t>
  </si>
  <si>
    <t>-902617973</t>
  </si>
  <si>
    <t>210100151</t>
  </si>
  <si>
    <t>Ukončení kabelů smršťovací záklopkou nebo páskou se zapojením bez letování žíly do 4x16 mm2</t>
  </si>
  <si>
    <t>kus</t>
  </si>
  <si>
    <t>CS ÚRS 2021 02</t>
  </si>
  <si>
    <t>4</t>
  </si>
  <si>
    <t>817940543</t>
  </si>
  <si>
    <t>M</t>
  </si>
  <si>
    <t>KTK 23/8</t>
  </si>
  <si>
    <t>Kabelová čepička KTK 23/8</t>
  </si>
  <si>
    <t>ks</t>
  </si>
  <si>
    <t>-547114527</t>
  </si>
  <si>
    <t>5</t>
  </si>
  <si>
    <t>-901506556</t>
  </si>
  <si>
    <t>6</t>
  </si>
  <si>
    <t>35436314</t>
  </si>
  <si>
    <t>hlava rozdělovací smršťovaná přímá do 1kV SKE 4f/1+2 kabel 12-32mm/průřez 1,5-35mm</t>
  </si>
  <si>
    <t>8</t>
  </si>
  <si>
    <t>2027814322</t>
  </si>
  <si>
    <t>7</t>
  </si>
  <si>
    <t>210220022</t>
  </si>
  <si>
    <t>Montáž uzemňovacího vedení vodičů FeZn pomocí svorek v zemi drátem průměru do 10 mm ve městské zástavbě</t>
  </si>
  <si>
    <t>m</t>
  </si>
  <si>
    <t>581583759</t>
  </si>
  <si>
    <t>35441073</t>
  </si>
  <si>
    <t>drát D 10mm FeZn</t>
  </si>
  <si>
    <t>kg</t>
  </si>
  <si>
    <t>558718389</t>
  </si>
  <si>
    <t>9</t>
  </si>
  <si>
    <t>210812035</t>
  </si>
  <si>
    <t>Montáž kabelu Cu plného nebo laněného do 1 kV žíly 4x16 mm2 (např. CYKY) bez ukončení uloženého volně nebo v liště</t>
  </si>
  <si>
    <t>-1094451299</t>
  </si>
  <si>
    <t>10</t>
  </si>
  <si>
    <t>34111080</t>
  </si>
  <si>
    <t>kabel instalační jádro Cu plné izolace PVC plášť PVC 450/750V (CYKY) 4x16mm2</t>
  </si>
  <si>
    <t>-1177849781</t>
  </si>
  <si>
    <t>11</t>
  </si>
  <si>
    <t>220182021</t>
  </si>
  <si>
    <t>Uložení HDPE trubky do výkopu včetně fixace</t>
  </si>
  <si>
    <t>64</t>
  </si>
  <si>
    <t>-2081283126</t>
  </si>
  <si>
    <t>12</t>
  </si>
  <si>
    <t>M030</t>
  </si>
  <si>
    <t>Trubka HDPE 50</t>
  </si>
  <si>
    <t>597732178</t>
  </si>
  <si>
    <t>13</t>
  </si>
  <si>
    <t>K025</t>
  </si>
  <si>
    <t>Úprava stávajícího elektroměrového rozvaděče včetně materiálů dle technické zprávy</t>
  </si>
  <si>
    <t>1103085391</t>
  </si>
  <si>
    <t>14</t>
  </si>
  <si>
    <t>K026</t>
  </si>
  <si>
    <t>Nový podružný rozvaděč s pojistkami 40A a ampérmetrem - dodávka včetně montáže dle technické zprávy</t>
  </si>
  <si>
    <t>-2113648247</t>
  </si>
  <si>
    <t>K028</t>
  </si>
  <si>
    <t>97128418</t>
  </si>
  <si>
    <t>16</t>
  </si>
  <si>
    <t>741810002</t>
  </si>
  <si>
    <t>Celková prohlídka elektrického rozvodu a zařízení přes 100 000 do 500 000,- Kč</t>
  </si>
  <si>
    <t>1367008615</t>
  </si>
  <si>
    <t>46-M</t>
  </si>
  <si>
    <t>Zemní práce při extr.mont.pracích</t>
  </si>
  <si>
    <t>17</t>
  </si>
  <si>
    <t>01200200R</t>
  </si>
  <si>
    <t>Geodetické práce</t>
  </si>
  <si>
    <t>-22076926</t>
  </si>
  <si>
    <t>18</t>
  </si>
  <si>
    <t>46001001R</t>
  </si>
  <si>
    <t>Vytyčení trasy vedení</t>
  </si>
  <si>
    <t>-937991699</t>
  </si>
  <si>
    <t>19</t>
  </si>
  <si>
    <t>460131113</t>
  </si>
  <si>
    <t>Hloubení nezapažených jam při elektromontážích ručně v hornině tř I skupiny 3</t>
  </si>
  <si>
    <t>m3</t>
  </si>
  <si>
    <t>2144759723</t>
  </si>
  <si>
    <t>20</t>
  </si>
  <si>
    <t>460161142</t>
  </si>
  <si>
    <t>Hloubení kabelových rýh ručně š 35 cm hl 50 cm v hornině tř I skupiny 3</t>
  </si>
  <si>
    <t>-187745007</t>
  </si>
  <si>
    <t>460431152</t>
  </si>
  <si>
    <t>Zásyp kabelových rýh ručně se zhutněním š 35 cm hl 50 cm z horniny tř I skupiny 3</t>
  </si>
  <si>
    <t>-257008351</t>
  </si>
  <si>
    <t>22</t>
  </si>
  <si>
    <t>460490013</t>
  </si>
  <si>
    <t>Výstražná fólie pro krytí kabelů šířky 34 cm</t>
  </si>
  <si>
    <t>-1047044645</t>
  </si>
  <si>
    <t>23</t>
  </si>
  <si>
    <t>34575113</t>
  </si>
  <si>
    <t>deska kabelová krycí PE červená, 300x2mm</t>
  </si>
  <si>
    <t>-619428300</t>
  </si>
  <si>
    <t>24</t>
  </si>
  <si>
    <t>460520172</t>
  </si>
  <si>
    <t>Montáž trubek ochranných plastových uložených volně do rýhy ohebných přes 32 do 50 mm uložených do rýhy</t>
  </si>
  <si>
    <t>922261666</t>
  </si>
  <si>
    <t>25</t>
  </si>
  <si>
    <t>34571351</t>
  </si>
  <si>
    <t>trubka elektroinstalační ohebná dvouplášťová korugovaná (chránička) D 41/50mm, HDPE+LDPE</t>
  </si>
  <si>
    <t>128</t>
  </si>
  <si>
    <t>1352629278</t>
  </si>
  <si>
    <t>26</t>
  </si>
  <si>
    <t>460631115</t>
  </si>
  <si>
    <t>Neřízený zemní protlak při elektromontážích v hornině tř. těžitelnosti I skupiny 1 a 2 vnějšího průměru přes 90 do 110 mm</t>
  </si>
  <si>
    <t>739314583</t>
  </si>
  <si>
    <t>27</t>
  </si>
  <si>
    <t>460632113</t>
  </si>
  <si>
    <t>Startovací jáma pro protlak výkop včetně zásypu ručně v hornině tř. těžitelnosti I skupiny 3</t>
  </si>
  <si>
    <t>-2028924888</t>
  </si>
  <si>
    <t>28</t>
  </si>
  <si>
    <t>460632213</t>
  </si>
  <si>
    <t>Koncová jáma pro protlak výkop včetně zásypu ručně v hornině tř. těžitelnosti I skupiny 3</t>
  </si>
  <si>
    <t>192556702</t>
  </si>
  <si>
    <t>29</t>
  </si>
  <si>
    <t>460641112</t>
  </si>
  <si>
    <t>Základové konstrukce při elektromontážích z monolitického betonu tř. C 12/15</t>
  </si>
  <si>
    <t>1094709274</t>
  </si>
  <si>
    <t>30</t>
  </si>
  <si>
    <t>460791214</t>
  </si>
  <si>
    <t>Montáž trubek ochranných plastových uložených volně do rýhy ohebných přes 90 do 110 mm uložených do rýhy</t>
  </si>
  <si>
    <t>1668527227</t>
  </si>
  <si>
    <t>31</t>
  </si>
  <si>
    <t>34571355</t>
  </si>
  <si>
    <t>trubka elektroinstalační ohebná dvouplášťová korugovaná (chránička) D 94/110mm, HDPE+LDPE</t>
  </si>
  <si>
    <t>163108166</t>
  </si>
  <si>
    <t>32</t>
  </si>
  <si>
    <t>460911113</t>
  </si>
  <si>
    <t>Očištění kostek kamenných mozaikových z rozebraných dlažeb při elektromontážích</t>
  </si>
  <si>
    <t>m2</t>
  </si>
  <si>
    <t>-1947117505</t>
  </si>
  <si>
    <t>33</t>
  </si>
  <si>
    <t>451571111</t>
  </si>
  <si>
    <t>Lože pod dlažby ze štěrkopísku vrstva tl do 100 mm</t>
  </si>
  <si>
    <t>-1694835468</t>
  </si>
  <si>
    <t>34</t>
  </si>
  <si>
    <t>460921213</t>
  </si>
  <si>
    <t>Kladení dlažby po překopech při elektromontážích z kostek mozaikových do lože z kameniva těženého</t>
  </si>
  <si>
    <t>1891903927</t>
  </si>
  <si>
    <t>35</t>
  </si>
  <si>
    <t>468021131</t>
  </si>
  <si>
    <t>Rozebrání dlažeb při elektromontážích ručně z kostek mozaikových do písku spáry zalité</t>
  </si>
  <si>
    <t>-302973205</t>
  </si>
  <si>
    <t>36</t>
  </si>
  <si>
    <t>460581121</t>
  </si>
  <si>
    <t>Zatravnění včetně zalití vodou na rovině</t>
  </si>
  <si>
    <t>137300014</t>
  </si>
  <si>
    <t>VRN</t>
  </si>
  <si>
    <t>Vedlejší rozpočtové náklady</t>
  </si>
  <si>
    <t>37</t>
  </si>
  <si>
    <t>141R00</t>
  </si>
  <si>
    <t>Přirážka za podružný materiál</t>
  </si>
  <si>
    <t>%</t>
  </si>
  <si>
    <t>-259671035</t>
  </si>
  <si>
    <t>38</t>
  </si>
  <si>
    <t>013254000</t>
  </si>
  <si>
    <t>Dokumentace skutečného provedení stavby</t>
  </si>
  <si>
    <t>1024</t>
  </si>
  <si>
    <t>1629069011</t>
  </si>
  <si>
    <t>39</t>
  </si>
  <si>
    <t>034002000</t>
  </si>
  <si>
    <t>Zabezpečení staveniště</t>
  </si>
  <si>
    <t>1184981263</t>
  </si>
  <si>
    <t>40</t>
  </si>
  <si>
    <t>065002000</t>
  </si>
  <si>
    <t>Mimostaveništní doprava materiálů</t>
  </si>
  <si>
    <t>2045754278</t>
  </si>
  <si>
    <t>41</t>
  </si>
  <si>
    <t>071103000</t>
  </si>
  <si>
    <t>Provoz investora</t>
  </si>
  <si>
    <t>1735063966</t>
  </si>
  <si>
    <t>42</t>
  </si>
  <si>
    <t>201R00</t>
  </si>
  <si>
    <t>Podíl přidružených výkonů</t>
  </si>
  <si>
    <t>1425698220</t>
  </si>
  <si>
    <t>43</t>
  </si>
  <si>
    <t>202R00</t>
  </si>
  <si>
    <t>Zednické výpomoci</t>
  </si>
  <si>
    <t>531873797</t>
  </si>
  <si>
    <t>44</t>
  </si>
  <si>
    <t>00R00</t>
  </si>
  <si>
    <t>Likvidace odpadu, odvoz suti a vybouraných hmot na skládku,</t>
  </si>
  <si>
    <t>-392790486</t>
  </si>
  <si>
    <t xml:space="preserve">Nový energosloupek, min.4x zásuvka 230V/16A 1x 400V/16A, s jističi a prouvovými chrániči   - dodávka včetně montáže, specifikace dle technické zprávy. 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</si>
</sst>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1" customFormat="1" ht="36.950000000000003" customHeight="1">
      <c r="AR2" s="183" t="s">
        <v>5</v>
      </c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6"/>
      <c r="D4" s="17" t="s">
        <v>9</v>
      </c>
      <c r="AR4" s="16"/>
      <c r="AS4" s="18" t="s">
        <v>10</v>
      </c>
      <c r="BS4" s="13" t="s">
        <v>6</v>
      </c>
    </row>
    <row r="5" spans="1:74" s="1" customFormat="1" ht="12" customHeight="1">
      <c r="B5" s="16"/>
      <c r="D5" s="19" t="s">
        <v>11</v>
      </c>
      <c r="K5" s="150" t="s">
        <v>12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R5" s="16"/>
      <c r="BS5" s="13" t="s">
        <v>6</v>
      </c>
    </row>
    <row r="6" spans="1:74" s="1" customFormat="1" ht="36.950000000000003" customHeight="1">
      <c r="B6" s="16"/>
      <c r="D6" s="21" t="s">
        <v>13</v>
      </c>
      <c r="K6" s="152" t="s">
        <v>14</v>
      </c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R6" s="16"/>
      <c r="BS6" s="13" t="s">
        <v>6</v>
      </c>
    </row>
    <row r="7" spans="1:74" s="1" customFormat="1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s="1" customFormat="1" ht="12" customHeight="1">
      <c r="B8" s="16"/>
      <c r="D8" s="22" t="s">
        <v>17</v>
      </c>
      <c r="K8" s="20" t="s">
        <v>18</v>
      </c>
      <c r="AK8" s="22" t="s">
        <v>19</v>
      </c>
      <c r="AN8" s="20" t="s">
        <v>20</v>
      </c>
      <c r="AR8" s="16"/>
      <c r="BS8" s="13" t="s">
        <v>6</v>
      </c>
    </row>
    <row r="9" spans="1:74" s="1" customFormat="1" ht="14.45" customHeight="1">
      <c r="B9" s="16"/>
      <c r="AR9" s="16"/>
      <c r="BS9" s="13" t="s">
        <v>6</v>
      </c>
    </row>
    <row r="10" spans="1:74" s="1" customFormat="1" ht="12" customHeight="1">
      <c r="B10" s="16"/>
      <c r="D10" s="22" t="s">
        <v>21</v>
      </c>
      <c r="AK10" s="22" t="s">
        <v>22</v>
      </c>
      <c r="AN10" s="20" t="s">
        <v>23</v>
      </c>
      <c r="AR10" s="16"/>
      <c r="BS10" s="13" t="s">
        <v>6</v>
      </c>
    </row>
    <row r="11" spans="1:74" s="1" customFormat="1" ht="18.399999999999999" customHeight="1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6</v>
      </c>
    </row>
    <row r="12" spans="1:74" s="1" customFormat="1" ht="6.95" customHeight="1">
      <c r="B12" s="16"/>
      <c r="AR12" s="16"/>
      <c r="BS12" s="13" t="s">
        <v>6</v>
      </c>
    </row>
    <row r="13" spans="1:74" s="1" customFormat="1" ht="12" customHeight="1">
      <c r="B13" s="16"/>
      <c r="D13" s="22" t="s">
        <v>26</v>
      </c>
      <c r="AK13" s="22" t="s">
        <v>22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18</v>
      </c>
      <c r="AK14" s="22" t="s">
        <v>25</v>
      </c>
      <c r="AN14" s="20" t="s">
        <v>1</v>
      </c>
      <c r="AR14" s="16"/>
      <c r="BS14" s="13" t="s">
        <v>6</v>
      </c>
    </row>
    <row r="15" spans="1:74" s="1" customFormat="1" ht="6.95" customHeight="1">
      <c r="B15" s="16"/>
      <c r="AR15" s="16"/>
      <c r="BS15" s="13" t="s">
        <v>3</v>
      </c>
    </row>
    <row r="16" spans="1:74" s="1" customFormat="1" ht="12" customHeight="1">
      <c r="B16" s="16"/>
      <c r="D16" s="22" t="s">
        <v>27</v>
      </c>
      <c r="AK16" s="22" t="s">
        <v>22</v>
      </c>
      <c r="AN16" s="20" t="s">
        <v>28</v>
      </c>
      <c r="AR16" s="16"/>
      <c r="BS16" s="13" t="s">
        <v>3</v>
      </c>
    </row>
    <row r="17" spans="1:71" s="1" customFormat="1" ht="18.399999999999999" customHeight="1">
      <c r="B17" s="16"/>
      <c r="E17" s="20" t="s">
        <v>29</v>
      </c>
      <c r="AK17" s="22" t="s">
        <v>25</v>
      </c>
      <c r="AN17" s="20" t="s">
        <v>30</v>
      </c>
      <c r="AR17" s="16"/>
      <c r="BS17" s="13" t="s">
        <v>31</v>
      </c>
    </row>
    <row r="18" spans="1:71" s="1" customFormat="1" ht="6.95" customHeight="1">
      <c r="B18" s="16"/>
      <c r="AR18" s="16"/>
      <c r="BS18" s="13" t="s">
        <v>6</v>
      </c>
    </row>
    <row r="19" spans="1:71" s="1" customFormat="1" ht="12" customHeight="1">
      <c r="B19" s="16"/>
      <c r="D19" s="22" t="s">
        <v>32</v>
      </c>
      <c r="AK19" s="22" t="s">
        <v>22</v>
      </c>
      <c r="AN19" s="20" t="s">
        <v>1</v>
      </c>
      <c r="AR19" s="16"/>
      <c r="BS19" s="13" t="s">
        <v>6</v>
      </c>
    </row>
    <row r="20" spans="1:71" s="1" customFormat="1" ht="18.399999999999999" customHeight="1">
      <c r="B20" s="16"/>
      <c r="E20" s="20" t="s">
        <v>18</v>
      </c>
      <c r="AK20" s="22" t="s">
        <v>25</v>
      </c>
      <c r="AN20" s="20" t="s">
        <v>1</v>
      </c>
      <c r="AR20" s="16"/>
      <c r="BS20" s="13" t="s">
        <v>31</v>
      </c>
    </row>
    <row r="21" spans="1:71" s="1" customFormat="1" ht="6.95" customHeight="1">
      <c r="B21" s="16"/>
      <c r="AR21" s="16"/>
    </row>
    <row r="22" spans="1:71" s="1" customFormat="1" ht="12" customHeight="1">
      <c r="B22" s="16"/>
      <c r="D22" s="22" t="s">
        <v>33</v>
      </c>
      <c r="AR22" s="16"/>
    </row>
    <row r="23" spans="1:71" s="1" customFormat="1" ht="47.25" customHeight="1">
      <c r="B23" s="16"/>
      <c r="E23" s="153" t="s">
        <v>34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R23" s="16"/>
    </row>
    <row r="24" spans="1:71" s="1" customFormat="1" ht="6.95" customHeight="1">
      <c r="B24" s="16"/>
      <c r="AR24" s="16"/>
    </row>
    <row r="25" spans="1:71" s="1" customFormat="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1:71" s="2" customFormat="1" ht="25.9" customHeight="1">
      <c r="A26" s="25"/>
      <c r="B26" s="26"/>
      <c r="C26" s="25"/>
      <c r="D26" s="27" t="s">
        <v>35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54">
        <f>ROUND(AG94,2)</f>
        <v>0</v>
      </c>
      <c r="AL26" s="155"/>
      <c r="AM26" s="155"/>
      <c r="AN26" s="155"/>
      <c r="AO26" s="155"/>
      <c r="AP26" s="25"/>
      <c r="AQ26" s="25"/>
      <c r="AR26" s="26"/>
      <c r="BE26" s="25"/>
    </row>
    <row r="27" spans="1:71" s="2" customFormat="1" ht="6.95" customHeight="1">
      <c r="A27" s="25"/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6"/>
      <c r="BE27" s="25"/>
    </row>
    <row r="28" spans="1:71" s="2" customFormat="1" ht="12.75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156" t="s">
        <v>36</v>
      </c>
      <c r="M28" s="156"/>
      <c r="N28" s="156"/>
      <c r="O28" s="156"/>
      <c r="P28" s="156"/>
      <c r="Q28" s="25"/>
      <c r="R28" s="25"/>
      <c r="S28" s="25"/>
      <c r="T28" s="25"/>
      <c r="U28" s="25"/>
      <c r="V28" s="25"/>
      <c r="W28" s="156" t="s">
        <v>37</v>
      </c>
      <c r="X28" s="156"/>
      <c r="Y28" s="156"/>
      <c r="Z28" s="156"/>
      <c r="AA28" s="156"/>
      <c r="AB28" s="156"/>
      <c r="AC28" s="156"/>
      <c r="AD28" s="156"/>
      <c r="AE28" s="156"/>
      <c r="AF28" s="25"/>
      <c r="AG28" s="25"/>
      <c r="AH28" s="25"/>
      <c r="AI28" s="25"/>
      <c r="AJ28" s="25"/>
      <c r="AK28" s="156" t="s">
        <v>38</v>
      </c>
      <c r="AL28" s="156"/>
      <c r="AM28" s="156"/>
      <c r="AN28" s="156"/>
      <c r="AO28" s="156"/>
      <c r="AP28" s="25"/>
      <c r="AQ28" s="25"/>
      <c r="AR28" s="26"/>
      <c r="BE28" s="25"/>
    </row>
    <row r="29" spans="1:71" s="3" customFormat="1" ht="14.45" customHeight="1">
      <c r="B29" s="30"/>
      <c r="D29" s="22" t="s">
        <v>39</v>
      </c>
      <c r="F29" s="22" t="s">
        <v>40</v>
      </c>
      <c r="L29" s="159">
        <v>0.21</v>
      </c>
      <c r="M29" s="158"/>
      <c r="N29" s="158"/>
      <c r="O29" s="158"/>
      <c r="P29" s="158"/>
      <c r="W29" s="157">
        <f>ROUND(AZ94, 2)</f>
        <v>0</v>
      </c>
      <c r="X29" s="158"/>
      <c r="Y29" s="158"/>
      <c r="Z29" s="158"/>
      <c r="AA29" s="158"/>
      <c r="AB29" s="158"/>
      <c r="AC29" s="158"/>
      <c r="AD29" s="158"/>
      <c r="AE29" s="158"/>
      <c r="AK29" s="157">
        <f>ROUND(AV94, 2)</f>
        <v>0</v>
      </c>
      <c r="AL29" s="158"/>
      <c r="AM29" s="158"/>
      <c r="AN29" s="158"/>
      <c r="AO29" s="158"/>
      <c r="AR29" s="30"/>
    </row>
    <row r="30" spans="1:71" s="3" customFormat="1" ht="14.45" customHeight="1">
      <c r="B30" s="30"/>
      <c r="F30" s="22" t="s">
        <v>41</v>
      </c>
      <c r="L30" s="159">
        <v>0.15</v>
      </c>
      <c r="M30" s="158"/>
      <c r="N30" s="158"/>
      <c r="O30" s="158"/>
      <c r="P30" s="158"/>
      <c r="W30" s="157">
        <f>ROUND(BA94, 2)</f>
        <v>0</v>
      </c>
      <c r="X30" s="158"/>
      <c r="Y30" s="158"/>
      <c r="Z30" s="158"/>
      <c r="AA30" s="158"/>
      <c r="AB30" s="158"/>
      <c r="AC30" s="158"/>
      <c r="AD30" s="158"/>
      <c r="AE30" s="158"/>
      <c r="AK30" s="157">
        <f>ROUND(AW94, 2)</f>
        <v>0</v>
      </c>
      <c r="AL30" s="158"/>
      <c r="AM30" s="158"/>
      <c r="AN30" s="158"/>
      <c r="AO30" s="158"/>
      <c r="AR30" s="30"/>
    </row>
    <row r="31" spans="1:71" s="3" customFormat="1" ht="14.45" hidden="1" customHeight="1">
      <c r="B31" s="30"/>
      <c r="F31" s="22" t="s">
        <v>42</v>
      </c>
      <c r="L31" s="159">
        <v>0.21</v>
      </c>
      <c r="M31" s="158"/>
      <c r="N31" s="158"/>
      <c r="O31" s="158"/>
      <c r="P31" s="158"/>
      <c r="W31" s="157">
        <f>ROUND(BB94, 2)</f>
        <v>0</v>
      </c>
      <c r="X31" s="158"/>
      <c r="Y31" s="158"/>
      <c r="Z31" s="158"/>
      <c r="AA31" s="158"/>
      <c r="AB31" s="158"/>
      <c r="AC31" s="158"/>
      <c r="AD31" s="158"/>
      <c r="AE31" s="158"/>
      <c r="AK31" s="157">
        <v>0</v>
      </c>
      <c r="AL31" s="158"/>
      <c r="AM31" s="158"/>
      <c r="AN31" s="158"/>
      <c r="AO31" s="158"/>
      <c r="AR31" s="30"/>
    </row>
    <row r="32" spans="1:71" s="3" customFormat="1" ht="14.45" hidden="1" customHeight="1">
      <c r="B32" s="30"/>
      <c r="F32" s="22" t="s">
        <v>43</v>
      </c>
      <c r="L32" s="159">
        <v>0.15</v>
      </c>
      <c r="M32" s="158"/>
      <c r="N32" s="158"/>
      <c r="O32" s="158"/>
      <c r="P32" s="158"/>
      <c r="W32" s="157">
        <f>ROUND(BC94, 2)</f>
        <v>0</v>
      </c>
      <c r="X32" s="158"/>
      <c r="Y32" s="158"/>
      <c r="Z32" s="158"/>
      <c r="AA32" s="158"/>
      <c r="AB32" s="158"/>
      <c r="AC32" s="158"/>
      <c r="AD32" s="158"/>
      <c r="AE32" s="158"/>
      <c r="AK32" s="157">
        <v>0</v>
      </c>
      <c r="AL32" s="158"/>
      <c r="AM32" s="158"/>
      <c r="AN32" s="158"/>
      <c r="AO32" s="158"/>
      <c r="AR32" s="30"/>
    </row>
    <row r="33" spans="1:57" s="3" customFormat="1" ht="14.45" hidden="1" customHeight="1">
      <c r="B33" s="30"/>
      <c r="F33" s="22" t="s">
        <v>44</v>
      </c>
      <c r="L33" s="159">
        <v>0</v>
      </c>
      <c r="M33" s="158"/>
      <c r="N33" s="158"/>
      <c r="O33" s="158"/>
      <c r="P33" s="158"/>
      <c r="W33" s="157">
        <f>ROUND(BD94, 2)</f>
        <v>0</v>
      </c>
      <c r="X33" s="158"/>
      <c r="Y33" s="158"/>
      <c r="Z33" s="158"/>
      <c r="AA33" s="158"/>
      <c r="AB33" s="158"/>
      <c r="AC33" s="158"/>
      <c r="AD33" s="158"/>
      <c r="AE33" s="158"/>
      <c r="AK33" s="157">
        <v>0</v>
      </c>
      <c r="AL33" s="158"/>
      <c r="AM33" s="158"/>
      <c r="AN33" s="158"/>
      <c r="AO33" s="158"/>
      <c r="AR33" s="30"/>
    </row>
    <row r="34" spans="1:57" s="2" customFormat="1" ht="6.95" customHeight="1">
      <c r="A34" s="25"/>
      <c r="B34" s="2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6"/>
      <c r="BE34" s="25"/>
    </row>
    <row r="35" spans="1:57" s="2" customFormat="1" ht="25.9" customHeight="1">
      <c r="A35" s="25"/>
      <c r="B35" s="26"/>
      <c r="C35" s="31"/>
      <c r="D35" s="32" t="s">
        <v>45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46</v>
      </c>
      <c r="U35" s="33"/>
      <c r="V35" s="33"/>
      <c r="W35" s="33"/>
      <c r="X35" s="160" t="s">
        <v>47</v>
      </c>
      <c r="Y35" s="161"/>
      <c r="Z35" s="161"/>
      <c r="AA35" s="161"/>
      <c r="AB35" s="161"/>
      <c r="AC35" s="33"/>
      <c r="AD35" s="33"/>
      <c r="AE35" s="33"/>
      <c r="AF35" s="33"/>
      <c r="AG35" s="33"/>
      <c r="AH35" s="33"/>
      <c r="AI35" s="33"/>
      <c r="AJ35" s="33"/>
      <c r="AK35" s="162">
        <f>SUM(AK26:AK33)</f>
        <v>0</v>
      </c>
      <c r="AL35" s="161"/>
      <c r="AM35" s="161"/>
      <c r="AN35" s="161"/>
      <c r="AO35" s="163"/>
      <c r="AP35" s="31"/>
      <c r="AQ35" s="31"/>
      <c r="AR35" s="26"/>
      <c r="BE35" s="25"/>
    </row>
    <row r="36" spans="1:57" s="2" customFormat="1" ht="6.95" customHeight="1">
      <c r="A36" s="25"/>
      <c r="B36" s="2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6"/>
      <c r="BE36" s="25"/>
    </row>
    <row r="37" spans="1:57" s="2" customFormat="1" ht="14.45" customHeight="1">
      <c r="A37" s="25"/>
      <c r="B37" s="2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6"/>
      <c r="BE37" s="25"/>
    </row>
    <row r="38" spans="1:57" s="1" customFormat="1" ht="14.45" customHeight="1">
      <c r="B38" s="16"/>
      <c r="AR38" s="16"/>
    </row>
    <row r="39" spans="1:57" s="1" customFormat="1" ht="14.45" customHeight="1">
      <c r="B39" s="16"/>
      <c r="AR39" s="16"/>
    </row>
    <row r="40" spans="1:57" s="1" customFormat="1" ht="14.45" customHeight="1">
      <c r="B40" s="16"/>
      <c r="AR40" s="16"/>
    </row>
    <row r="41" spans="1:57" s="1" customFormat="1" ht="14.45" customHeight="1">
      <c r="B41" s="16"/>
      <c r="AR41" s="16"/>
    </row>
    <row r="42" spans="1:57" s="1" customFormat="1" ht="14.45" customHeight="1">
      <c r="B42" s="16"/>
      <c r="AR42" s="16"/>
    </row>
    <row r="43" spans="1:57" s="1" customFormat="1" ht="14.45" customHeight="1">
      <c r="B43" s="16"/>
      <c r="AR43" s="16"/>
    </row>
    <row r="44" spans="1:57" s="1" customFormat="1" ht="14.45" customHeight="1">
      <c r="B44" s="16"/>
      <c r="AR44" s="16"/>
    </row>
    <row r="45" spans="1:57" s="1" customFormat="1" ht="14.45" customHeight="1">
      <c r="B45" s="16"/>
      <c r="AR45" s="16"/>
    </row>
    <row r="46" spans="1:57" s="1" customFormat="1" ht="14.45" customHeight="1">
      <c r="B46" s="16"/>
      <c r="AR46" s="16"/>
    </row>
    <row r="47" spans="1:57" s="1" customFormat="1" ht="14.45" customHeight="1">
      <c r="B47" s="16"/>
      <c r="AR47" s="16"/>
    </row>
    <row r="48" spans="1:57" s="1" customFormat="1" ht="14.45" customHeight="1">
      <c r="B48" s="16"/>
      <c r="AR48" s="16"/>
    </row>
    <row r="49" spans="1:57" s="2" customFormat="1" ht="14.45" customHeight="1">
      <c r="B49" s="35"/>
      <c r="D49" s="36" t="s">
        <v>48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49</v>
      </c>
      <c r="AI49" s="37"/>
      <c r="AJ49" s="37"/>
      <c r="AK49" s="37"/>
      <c r="AL49" s="37"/>
      <c r="AM49" s="37"/>
      <c r="AN49" s="37"/>
      <c r="AO49" s="37"/>
      <c r="AR49" s="35"/>
    </row>
    <row r="50" spans="1:57" ht="11.25">
      <c r="B50" s="16"/>
      <c r="AR50" s="16"/>
    </row>
    <row r="51" spans="1:57" ht="11.25">
      <c r="B51" s="16"/>
      <c r="AR51" s="16"/>
    </row>
    <row r="52" spans="1:57" ht="11.25">
      <c r="B52" s="16"/>
      <c r="AR52" s="16"/>
    </row>
    <row r="53" spans="1:57" ht="11.25">
      <c r="B53" s="16"/>
      <c r="AR53" s="16"/>
    </row>
    <row r="54" spans="1:57" ht="11.25">
      <c r="B54" s="16"/>
      <c r="AR54" s="16"/>
    </row>
    <row r="55" spans="1:57" ht="11.25">
      <c r="B55" s="16"/>
      <c r="AR55" s="16"/>
    </row>
    <row r="56" spans="1:57" ht="11.25">
      <c r="B56" s="16"/>
      <c r="AR56" s="16"/>
    </row>
    <row r="57" spans="1:57" ht="11.25">
      <c r="B57" s="16"/>
      <c r="AR57" s="16"/>
    </row>
    <row r="58" spans="1:57" ht="11.25">
      <c r="B58" s="16"/>
      <c r="AR58" s="16"/>
    </row>
    <row r="59" spans="1:57" ht="11.25">
      <c r="B59" s="16"/>
      <c r="AR59" s="16"/>
    </row>
    <row r="60" spans="1:57" s="2" customFormat="1" ht="12.75">
      <c r="A60" s="25"/>
      <c r="B60" s="26"/>
      <c r="C60" s="25"/>
      <c r="D60" s="38" t="s">
        <v>50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8" t="s">
        <v>51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8" t="s">
        <v>50</v>
      </c>
      <c r="AI60" s="28"/>
      <c r="AJ60" s="28"/>
      <c r="AK60" s="28"/>
      <c r="AL60" s="28"/>
      <c r="AM60" s="38" t="s">
        <v>51</v>
      </c>
      <c r="AN60" s="28"/>
      <c r="AO60" s="28"/>
      <c r="AP60" s="25"/>
      <c r="AQ60" s="25"/>
      <c r="AR60" s="26"/>
      <c r="BE60" s="25"/>
    </row>
    <row r="61" spans="1:57" ht="11.25">
      <c r="B61" s="16"/>
      <c r="AR61" s="16"/>
    </row>
    <row r="62" spans="1:57" ht="11.25">
      <c r="B62" s="16"/>
      <c r="AR62" s="16"/>
    </row>
    <row r="63" spans="1:57" ht="11.25">
      <c r="B63" s="16"/>
      <c r="AR63" s="16"/>
    </row>
    <row r="64" spans="1:57" s="2" customFormat="1" ht="12.75">
      <c r="A64" s="25"/>
      <c r="B64" s="26"/>
      <c r="C64" s="25"/>
      <c r="D64" s="36" t="s">
        <v>52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6" t="s">
        <v>53</v>
      </c>
      <c r="AI64" s="39"/>
      <c r="AJ64" s="39"/>
      <c r="AK64" s="39"/>
      <c r="AL64" s="39"/>
      <c r="AM64" s="39"/>
      <c r="AN64" s="39"/>
      <c r="AO64" s="39"/>
      <c r="AP64" s="25"/>
      <c r="AQ64" s="25"/>
      <c r="AR64" s="26"/>
      <c r="BE64" s="25"/>
    </row>
    <row r="65" spans="1:57" ht="11.25">
      <c r="B65" s="16"/>
      <c r="AR65" s="16"/>
    </row>
    <row r="66" spans="1:57" ht="11.25">
      <c r="B66" s="16"/>
      <c r="AR66" s="16"/>
    </row>
    <row r="67" spans="1:57" ht="11.25">
      <c r="B67" s="16"/>
      <c r="AR67" s="16"/>
    </row>
    <row r="68" spans="1:57" ht="11.25">
      <c r="B68" s="16"/>
      <c r="AR68" s="16"/>
    </row>
    <row r="69" spans="1:57" ht="11.25">
      <c r="B69" s="16"/>
      <c r="AR69" s="16"/>
    </row>
    <row r="70" spans="1:57" ht="11.25">
      <c r="B70" s="16"/>
      <c r="AR70" s="16"/>
    </row>
    <row r="71" spans="1:57" ht="11.25">
      <c r="B71" s="16"/>
      <c r="AR71" s="16"/>
    </row>
    <row r="72" spans="1:57" ht="11.25">
      <c r="B72" s="16"/>
      <c r="AR72" s="16"/>
    </row>
    <row r="73" spans="1:57" ht="11.25">
      <c r="B73" s="16"/>
      <c r="AR73" s="16"/>
    </row>
    <row r="74" spans="1:57" ht="11.25">
      <c r="B74" s="16"/>
      <c r="AR74" s="16"/>
    </row>
    <row r="75" spans="1:57" s="2" customFormat="1" ht="12.75">
      <c r="A75" s="25"/>
      <c r="B75" s="26"/>
      <c r="C75" s="25"/>
      <c r="D75" s="38" t="s">
        <v>50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38" t="s">
        <v>51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8" t="s">
        <v>50</v>
      </c>
      <c r="AI75" s="28"/>
      <c r="AJ75" s="28"/>
      <c r="AK75" s="28"/>
      <c r="AL75" s="28"/>
      <c r="AM75" s="38" t="s">
        <v>51</v>
      </c>
      <c r="AN75" s="28"/>
      <c r="AO75" s="28"/>
      <c r="AP75" s="25"/>
      <c r="AQ75" s="25"/>
      <c r="AR75" s="26"/>
      <c r="BE75" s="25"/>
    </row>
    <row r="76" spans="1:57" s="2" customFormat="1" ht="11.25">
      <c r="A76" s="25"/>
      <c r="B76" s="26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6"/>
      <c r="BE76" s="25"/>
    </row>
    <row r="77" spans="1:57" s="2" customFormat="1" ht="6.95" customHeight="1">
      <c r="A77" s="25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6"/>
      <c r="BE77" s="25"/>
    </row>
    <row r="81" spans="1:91" s="2" customFormat="1" ht="6.95" customHeight="1">
      <c r="A81" s="25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6"/>
      <c r="BE81" s="25"/>
    </row>
    <row r="82" spans="1:91" s="2" customFormat="1" ht="24.95" customHeight="1">
      <c r="A82" s="25"/>
      <c r="B82" s="26"/>
      <c r="C82" s="17" t="s">
        <v>54</v>
      </c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6"/>
      <c r="BE82" s="25"/>
    </row>
    <row r="83" spans="1:91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6"/>
      <c r="BE83" s="25"/>
    </row>
    <row r="84" spans="1:91" s="4" customFormat="1" ht="12" customHeight="1">
      <c r="B84" s="44"/>
      <c r="C84" s="22" t="s">
        <v>11</v>
      </c>
      <c r="L84" s="4" t="str">
        <f>K5</f>
        <v>4392021</v>
      </c>
      <c r="AR84" s="44"/>
    </row>
    <row r="85" spans="1:91" s="5" customFormat="1" ht="36.950000000000003" customHeight="1">
      <c r="B85" s="45"/>
      <c r="C85" s="46" t="s">
        <v>13</v>
      </c>
      <c r="L85" s="164" t="str">
        <f>K6</f>
        <v>Přesun 16 ks stožárů veřejného osvětlení a doplnění energosloupků na náměstí Míru v Litvínově</v>
      </c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R85" s="45"/>
    </row>
    <row r="86" spans="1:91" s="2" customFormat="1" ht="6.95" customHeight="1">
      <c r="A86" s="25"/>
      <c r="B86" s="26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6"/>
      <c r="BE86" s="25"/>
    </row>
    <row r="87" spans="1:91" s="2" customFormat="1" ht="12" customHeight="1">
      <c r="A87" s="25"/>
      <c r="B87" s="26"/>
      <c r="C87" s="22" t="s">
        <v>17</v>
      </c>
      <c r="D87" s="25"/>
      <c r="E87" s="25"/>
      <c r="F87" s="25"/>
      <c r="G87" s="25"/>
      <c r="H87" s="25"/>
      <c r="I87" s="25"/>
      <c r="J87" s="25"/>
      <c r="K87" s="25"/>
      <c r="L87" s="47" t="str">
        <f>IF(K8="","",K8)</f>
        <v xml:space="preserve"> 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2" t="s">
        <v>19</v>
      </c>
      <c r="AJ87" s="25"/>
      <c r="AK87" s="25"/>
      <c r="AL87" s="25"/>
      <c r="AM87" s="166" t="str">
        <f>IF(AN8= "","",AN8)</f>
        <v>14. 9. 2021</v>
      </c>
      <c r="AN87" s="166"/>
      <c r="AO87" s="25"/>
      <c r="AP87" s="25"/>
      <c r="AQ87" s="25"/>
      <c r="AR87" s="26"/>
      <c r="BE87" s="25"/>
    </row>
    <row r="88" spans="1:91" s="2" customFormat="1" ht="6.95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6"/>
      <c r="BE88" s="25"/>
    </row>
    <row r="89" spans="1:91" s="2" customFormat="1" ht="15.2" customHeight="1">
      <c r="A89" s="25"/>
      <c r="B89" s="26"/>
      <c r="C89" s="22" t="s">
        <v>21</v>
      </c>
      <c r="D89" s="25"/>
      <c r="E89" s="25"/>
      <c r="F89" s="25"/>
      <c r="G89" s="25"/>
      <c r="H89" s="25"/>
      <c r="I89" s="25"/>
      <c r="J89" s="25"/>
      <c r="K89" s="25"/>
      <c r="L89" s="4" t="str">
        <f>IF(E11= "","",E11)</f>
        <v>Město Litvínov</v>
      </c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2" t="s">
        <v>27</v>
      </c>
      <c r="AJ89" s="25"/>
      <c r="AK89" s="25"/>
      <c r="AL89" s="25"/>
      <c r="AM89" s="167" t="str">
        <f>IF(E17="","",E17)</f>
        <v>Tomáš Behina</v>
      </c>
      <c r="AN89" s="168"/>
      <c r="AO89" s="168"/>
      <c r="AP89" s="168"/>
      <c r="AQ89" s="25"/>
      <c r="AR89" s="26"/>
      <c r="AS89" s="169" t="s">
        <v>55</v>
      </c>
      <c r="AT89" s="170"/>
      <c r="AU89" s="49"/>
      <c r="AV89" s="49"/>
      <c r="AW89" s="49"/>
      <c r="AX89" s="49"/>
      <c r="AY89" s="49"/>
      <c r="AZ89" s="49"/>
      <c r="BA89" s="49"/>
      <c r="BB89" s="49"/>
      <c r="BC89" s="49"/>
      <c r="BD89" s="50"/>
      <c r="BE89" s="25"/>
    </row>
    <row r="90" spans="1:91" s="2" customFormat="1" ht="15.2" customHeight="1">
      <c r="A90" s="25"/>
      <c r="B90" s="26"/>
      <c r="C90" s="22" t="s">
        <v>26</v>
      </c>
      <c r="D90" s="25"/>
      <c r="E90" s="25"/>
      <c r="F90" s="25"/>
      <c r="G90" s="25"/>
      <c r="H90" s="25"/>
      <c r="I90" s="25"/>
      <c r="J90" s="25"/>
      <c r="K90" s="25"/>
      <c r="L90" s="4" t="str">
        <f>IF(E14="","",E14)</f>
        <v xml:space="preserve"> </v>
      </c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2" t="s">
        <v>32</v>
      </c>
      <c r="AJ90" s="25"/>
      <c r="AK90" s="25"/>
      <c r="AL90" s="25"/>
      <c r="AM90" s="167" t="str">
        <f>IF(E20="","",E20)</f>
        <v xml:space="preserve"> </v>
      </c>
      <c r="AN90" s="168"/>
      <c r="AO90" s="168"/>
      <c r="AP90" s="168"/>
      <c r="AQ90" s="25"/>
      <c r="AR90" s="26"/>
      <c r="AS90" s="171"/>
      <c r="AT90" s="172"/>
      <c r="AU90" s="51"/>
      <c r="AV90" s="51"/>
      <c r="AW90" s="51"/>
      <c r="AX90" s="51"/>
      <c r="AY90" s="51"/>
      <c r="AZ90" s="51"/>
      <c r="BA90" s="51"/>
      <c r="BB90" s="51"/>
      <c r="BC90" s="51"/>
      <c r="BD90" s="52"/>
      <c r="BE90" s="25"/>
    </row>
    <row r="91" spans="1:91" s="2" customFormat="1" ht="10.9" customHeight="1">
      <c r="A91" s="25"/>
      <c r="B91" s="26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6"/>
      <c r="AS91" s="171"/>
      <c r="AT91" s="172"/>
      <c r="AU91" s="51"/>
      <c r="AV91" s="51"/>
      <c r="AW91" s="51"/>
      <c r="AX91" s="51"/>
      <c r="AY91" s="51"/>
      <c r="AZ91" s="51"/>
      <c r="BA91" s="51"/>
      <c r="BB91" s="51"/>
      <c r="BC91" s="51"/>
      <c r="BD91" s="52"/>
      <c r="BE91" s="25"/>
    </row>
    <row r="92" spans="1:91" s="2" customFormat="1" ht="29.25" customHeight="1">
      <c r="A92" s="25"/>
      <c r="B92" s="26"/>
      <c r="C92" s="173" t="s">
        <v>56</v>
      </c>
      <c r="D92" s="174"/>
      <c r="E92" s="174"/>
      <c r="F92" s="174"/>
      <c r="G92" s="174"/>
      <c r="H92" s="53"/>
      <c r="I92" s="175" t="s">
        <v>57</v>
      </c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6" t="s">
        <v>58</v>
      </c>
      <c r="AH92" s="174"/>
      <c r="AI92" s="174"/>
      <c r="AJ92" s="174"/>
      <c r="AK92" s="174"/>
      <c r="AL92" s="174"/>
      <c r="AM92" s="174"/>
      <c r="AN92" s="175" t="s">
        <v>59</v>
      </c>
      <c r="AO92" s="174"/>
      <c r="AP92" s="177"/>
      <c r="AQ92" s="54" t="s">
        <v>60</v>
      </c>
      <c r="AR92" s="26"/>
      <c r="AS92" s="55" t="s">
        <v>61</v>
      </c>
      <c r="AT92" s="56" t="s">
        <v>62</v>
      </c>
      <c r="AU92" s="56" t="s">
        <v>63</v>
      </c>
      <c r="AV92" s="56" t="s">
        <v>64</v>
      </c>
      <c r="AW92" s="56" t="s">
        <v>65</v>
      </c>
      <c r="AX92" s="56" t="s">
        <v>66</v>
      </c>
      <c r="AY92" s="56" t="s">
        <v>67</v>
      </c>
      <c r="AZ92" s="56" t="s">
        <v>68</v>
      </c>
      <c r="BA92" s="56" t="s">
        <v>69</v>
      </c>
      <c r="BB92" s="56" t="s">
        <v>70</v>
      </c>
      <c r="BC92" s="56" t="s">
        <v>71</v>
      </c>
      <c r="BD92" s="57" t="s">
        <v>72</v>
      </c>
      <c r="BE92" s="25"/>
    </row>
    <row r="93" spans="1:91" s="2" customFormat="1" ht="10.9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6"/>
      <c r="AS93" s="58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60"/>
      <c r="BE93" s="25"/>
    </row>
    <row r="94" spans="1:91" s="6" customFormat="1" ht="32.450000000000003" customHeight="1">
      <c r="B94" s="61"/>
      <c r="C94" s="62" t="s">
        <v>73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81">
        <f>ROUND(AG95,2)</f>
        <v>0</v>
      </c>
      <c r="AH94" s="181"/>
      <c r="AI94" s="181"/>
      <c r="AJ94" s="181"/>
      <c r="AK94" s="181"/>
      <c r="AL94" s="181"/>
      <c r="AM94" s="181"/>
      <c r="AN94" s="182">
        <f>SUM(AG94,AT94)</f>
        <v>0</v>
      </c>
      <c r="AO94" s="182"/>
      <c r="AP94" s="182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585.197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74</v>
      </c>
      <c r="BT94" s="70" t="s">
        <v>75</v>
      </c>
      <c r="BU94" s="71" t="s">
        <v>76</v>
      </c>
      <c r="BV94" s="70" t="s">
        <v>77</v>
      </c>
      <c r="BW94" s="70" t="s">
        <v>4</v>
      </c>
      <c r="BX94" s="70" t="s">
        <v>78</v>
      </c>
      <c r="CL94" s="70" t="s">
        <v>1</v>
      </c>
    </row>
    <row r="95" spans="1:91" s="7" customFormat="1" ht="16.5" customHeight="1">
      <c r="A95" s="72" t="s">
        <v>79</v>
      </c>
      <c r="B95" s="73"/>
      <c r="C95" s="74"/>
      <c r="D95" s="180" t="s">
        <v>80</v>
      </c>
      <c r="E95" s="180"/>
      <c r="F95" s="180"/>
      <c r="G95" s="180"/>
      <c r="H95" s="180"/>
      <c r="I95" s="75"/>
      <c r="J95" s="180" t="s">
        <v>81</v>
      </c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78">
        <f>'D1.4.2 - Doplnění energos...'!J30</f>
        <v>0</v>
      </c>
      <c r="AH95" s="179"/>
      <c r="AI95" s="179"/>
      <c r="AJ95" s="179"/>
      <c r="AK95" s="179"/>
      <c r="AL95" s="179"/>
      <c r="AM95" s="179"/>
      <c r="AN95" s="178">
        <f>SUM(AG95,AT95)</f>
        <v>0</v>
      </c>
      <c r="AO95" s="179"/>
      <c r="AP95" s="179"/>
      <c r="AQ95" s="76" t="s">
        <v>82</v>
      </c>
      <c r="AR95" s="73"/>
      <c r="AS95" s="77">
        <v>0</v>
      </c>
      <c r="AT95" s="78">
        <f>ROUND(SUM(AV95:AW95),2)</f>
        <v>0</v>
      </c>
      <c r="AU95" s="79">
        <f>'D1.4.2 - Doplnění energos...'!P119</f>
        <v>585.197</v>
      </c>
      <c r="AV95" s="78">
        <f>'D1.4.2 - Doplnění energos...'!J33</f>
        <v>0</v>
      </c>
      <c r="AW95" s="78">
        <f>'D1.4.2 - Doplnění energos...'!J34</f>
        <v>0</v>
      </c>
      <c r="AX95" s="78">
        <f>'D1.4.2 - Doplnění energos...'!J35</f>
        <v>0</v>
      </c>
      <c r="AY95" s="78">
        <f>'D1.4.2 - Doplnění energos...'!J36</f>
        <v>0</v>
      </c>
      <c r="AZ95" s="78">
        <f>'D1.4.2 - Doplnění energos...'!F33</f>
        <v>0</v>
      </c>
      <c r="BA95" s="78">
        <f>'D1.4.2 - Doplnění energos...'!F34</f>
        <v>0</v>
      </c>
      <c r="BB95" s="78">
        <f>'D1.4.2 - Doplnění energos...'!F35</f>
        <v>0</v>
      </c>
      <c r="BC95" s="78">
        <f>'D1.4.2 - Doplnění energos...'!F36</f>
        <v>0</v>
      </c>
      <c r="BD95" s="80">
        <f>'D1.4.2 - Doplnění energos...'!F37</f>
        <v>0</v>
      </c>
      <c r="BT95" s="81" t="s">
        <v>83</v>
      </c>
      <c r="BV95" s="81" t="s">
        <v>77</v>
      </c>
      <c r="BW95" s="81" t="s">
        <v>84</v>
      </c>
      <c r="BX95" s="81" t="s">
        <v>4</v>
      </c>
      <c r="CL95" s="81" t="s">
        <v>1</v>
      </c>
      <c r="CM95" s="81" t="s">
        <v>85</v>
      </c>
    </row>
    <row r="96" spans="1:91" s="2" customFormat="1" ht="30" customHeight="1">
      <c r="A96" s="25"/>
      <c r="B96" s="26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6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</row>
    <row r="97" spans="1:57" s="2" customFormat="1" ht="6.95" customHeight="1">
      <c r="A97" s="25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6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D1.4.2 - Doplnění energos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7"/>
  <sheetViews>
    <sheetView showGridLines="0" tabSelected="1" topLeftCell="A100" workbookViewId="0">
      <selection activeCell="I122" sqref="I12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2"/>
    </row>
    <row r="2" spans="1:46" s="1" customFormat="1" ht="36.950000000000003" customHeight="1">
      <c r="L2" s="183" t="s">
        <v>5</v>
      </c>
      <c r="M2" s="151"/>
      <c r="N2" s="151"/>
      <c r="O2" s="151"/>
      <c r="P2" s="151"/>
      <c r="Q2" s="151"/>
      <c r="R2" s="151"/>
      <c r="S2" s="151"/>
      <c r="T2" s="151"/>
      <c r="U2" s="151"/>
      <c r="V2" s="151"/>
      <c r="AT2" s="13" t="s">
        <v>84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1:46" s="1" customFormat="1" ht="24.95" customHeight="1">
      <c r="B4" s="16"/>
      <c r="D4" s="17" t="s">
        <v>86</v>
      </c>
      <c r="L4" s="16"/>
      <c r="M4" s="83" t="s">
        <v>10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2" t="s">
        <v>13</v>
      </c>
      <c r="L6" s="16"/>
    </row>
    <row r="7" spans="1:46" s="1" customFormat="1" ht="26.25" customHeight="1">
      <c r="B7" s="16"/>
      <c r="E7" s="184" t="str">
        <f>'Rekapitulace stavby'!K6</f>
        <v>Přesun 16 ks stožárů veřejného osvětlení a doplnění energosloupků na náměstí Míru v Litvínově</v>
      </c>
      <c r="F7" s="185"/>
      <c r="G7" s="185"/>
      <c r="H7" s="185"/>
      <c r="L7" s="16"/>
    </row>
    <row r="8" spans="1:46" s="2" customFormat="1" ht="12" customHeight="1">
      <c r="A8" s="25"/>
      <c r="B8" s="26"/>
      <c r="C8" s="25"/>
      <c r="D8" s="22" t="s">
        <v>87</v>
      </c>
      <c r="E8" s="25"/>
      <c r="F8" s="25"/>
      <c r="G8" s="25"/>
      <c r="H8" s="25"/>
      <c r="I8" s="25"/>
      <c r="J8" s="25"/>
      <c r="K8" s="25"/>
      <c r="L8" s="3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customHeight="1">
      <c r="A9" s="25"/>
      <c r="B9" s="26"/>
      <c r="C9" s="25"/>
      <c r="D9" s="25"/>
      <c r="E9" s="164" t="s">
        <v>88</v>
      </c>
      <c r="F9" s="186"/>
      <c r="G9" s="186"/>
      <c r="H9" s="186"/>
      <c r="I9" s="25"/>
      <c r="J9" s="25"/>
      <c r="K9" s="25"/>
      <c r="L9" s="3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t="11.25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customHeight="1">
      <c r="A11" s="25"/>
      <c r="B11" s="26"/>
      <c r="C11" s="25"/>
      <c r="D11" s="22" t="s">
        <v>15</v>
      </c>
      <c r="E11" s="25"/>
      <c r="F11" s="20" t="s">
        <v>1</v>
      </c>
      <c r="G11" s="25"/>
      <c r="H11" s="25"/>
      <c r="I11" s="22" t="s">
        <v>16</v>
      </c>
      <c r="J11" s="20" t="s">
        <v>1</v>
      </c>
      <c r="K11" s="25"/>
      <c r="L11" s="3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25"/>
      <c r="B12" s="26"/>
      <c r="C12" s="25"/>
      <c r="D12" s="22" t="s">
        <v>17</v>
      </c>
      <c r="E12" s="25"/>
      <c r="F12" s="20" t="s">
        <v>18</v>
      </c>
      <c r="G12" s="25"/>
      <c r="H12" s="25"/>
      <c r="I12" s="22" t="s">
        <v>19</v>
      </c>
      <c r="J12" s="48" t="str">
        <f>'Rekapitulace stavby'!AN8</f>
        <v>14. 9. 2021</v>
      </c>
      <c r="K12" s="25"/>
      <c r="L12" s="3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customHeight="1">
      <c r="A14" s="25"/>
      <c r="B14" s="26"/>
      <c r="C14" s="25"/>
      <c r="D14" s="22" t="s">
        <v>21</v>
      </c>
      <c r="E14" s="25"/>
      <c r="F14" s="25"/>
      <c r="G14" s="25"/>
      <c r="H14" s="25"/>
      <c r="I14" s="22" t="s">
        <v>22</v>
      </c>
      <c r="J14" s="20" t="s">
        <v>23</v>
      </c>
      <c r="K14" s="25"/>
      <c r="L14" s="3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customHeight="1">
      <c r="A15" s="25"/>
      <c r="B15" s="26"/>
      <c r="C15" s="25"/>
      <c r="D15" s="25"/>
      <c r="E15" s="20" t="s">
        <v>24</v>
      </c>
      <c r="F15" s="25"/>
      <c r="G15" s="25"/>
      <c r="H15" s="25"/>
      <c r="I15" s="22" t="s">
        <v>25</v>
      </c>
      <c r="J15" s="20" t="s">
        <v>1</v>
      </c>
      <c r="K15" s="25"/>
      <c r="L15" s="3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customHeight="1">
      <c r="A17" s="25"/>
      <c r="B17" s="26"/>
      <c r="C17" s="25"/>
      <c r="D17" s="22" t="s">
        <v>26</v>
      </c>
      <c r="E17" s="25"/>
      <c r="F17" s="25"/>
      <c r="G17" s="25"/>
      <c r="H17" s="25"/>
      <c r="I17" s="22" t="s">
        <v>22</v>
      </c>
      <c r="J17" s="20" t="str">
        <f>'Rekapitulace stavby'!AN13</f>
        <v/>
      </c>
      <c r="K17" s="25"/>
      <c r="L17" s="3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customHeight="1">
      <c r="A18" s="25"/>
      <c r="B18" s="26"/>
      <c r="C18" s="25"/>
      <c r="D18" s="25"/>
      <c r="E18" s="150" t="str">
        <f>'Rekapitulace stavby'!E14</f>
        <v xml:space="preserve"> </v>
      </c>
      <c r="F18" s="150"/>
      <c r="G18" s="150"/>
      <c r="H18" s="150"/>
      <c r="I18" s="22" t="s">
        <v>25</v>
      </c>
      <c r="J18" s="20" t="str">
        <f>'Rekapitulace stavby'!AN14</f>
        <v/>
      </c>
      <c r="K18" s="25"/>
      <c r="L18" s="3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customHeight="1">
      <c r="A20" s="25"/>
      <c r="B20" s="26"/>
      <c r="C20" s="25"/>
      <c r="D20" s="22" t="s">
        <v>27</v>
      </c>
      <c r="E20" s="25"/>
      <c r="F20" s="25"/>
      <c r="G20" s="25"/>
      <c r="H20" s="25"/>
      <c r="I20" s="22" t="s">
        <v>22</v>
      </c>
      <c r="J20" s="20" t="s">
        <v>28</v>
      </c>
      <c r="K20" s="25"/>
      <c r="L20" s="3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customHeight="1">
      <c r="A21" s="25"/>
      <c r="B21" s="26"/>
      <c r="C21" s="25"/>
      <c r="D21" s="25"/>
      <c r="E21" s="20" t="s">
        <v>29</v>
      </c>
      <c r="F21" s="25"/>
      <c r="G21" s="25"/>
      <c r="H21" s="25"/>
      <c r="I21" s="22" t="s">
        <v>25</v>
      </c>
      <c r="J21" s="20" t="s">
        <v>30</v>
      </c>
      <c r="K21" s="25"/>
      <c r="L21" s="3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customHeight="1">
      <c r="A23" s="25"/>
      <c r="B23" s="26"/>
      <c r="C23" s="25"/>
      <c r="D23" s="22" t="s">
        <v>32</v>
      </c>
      <c r="E23" s="25"/>
      <c r="F23" s="25"/>
      <c r="G23" s="25"/>
      <c r="H23" s="25"/>
      <c r="I23" s="22" t="s">
        <v>22</v>
      </c>
      <c r="J23" s="20" t="str">
        <f>IF('Rekapitulace stavby'!AN19="","",'Rekapitulace stavby'!AN19)</f>
        <v/>
      </c>
      <c r="K23" s="25"/>
      <c r="L23" s="3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customHeight="1">
      <c r="A24" s="25"/>
      <c r="B24" s="26"/>
      <c r="C24" s="25"/>
      <c r="D24" s="25"/>
      <c r="E24" s="20" t="str">
        <f>IF('Rekapitulace stavby'!E20="","",'Rekapitulace stavby'!E20)</f>
        <v xml:space="preserve"> </v>
      </c>
      <c r="F24" s="25"/>
      <c r="G24" s="25"/>
      <c r="H24" s="25"/>
      <c r="I24" s="22" t="s">
        <v>25</v>
      </c>
      <c r="J24" s="20" t="str">
        <f>IF('Rekapitulace stavby'!AN20="","",'Rekapitulace stavby'!AN20)</f>
        <v/>
      </c>
      <c r="K24" s="25"/>
      <c r="L24" s="3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customHeight="1">
      <c r="A26" s="25"/>
      <c r="B26" s="26"/>
      <c r="C26" s="25"/>
      <c r="D26" s="22" t="s">
        <v>33</v>
      </c>
      <c r="E26" s="25"/>
      <c r="F26" s="25"/>
      <c r="G26" s="25"/>
      <c r="H26" s="25"/>
      <c r="I26" s="25"/>
      <c r="J26" s="25"/>
      <c r="K26" s="25"/>
      <c r="L26" s="3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71.25" customHeight="1">
      <c r="A27" s="84"/>
      <c r="B27" s="85"/>
      <c r="C27" s="84"/>
      <c r="D27" s="84"/>
      <c r="E27" s="153" t="s">
        <v>34</v>
      </c>
      <c r="F27" s="153"/>
      <c r="G27" s="153"/>
      <c r="H27" s="153"/>
      <c r="I27" s="84"/>
      <c r="J27" s="84"/>
      <c r="K27" s="84"/>
      <c r="L27" s="86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s="2" customFormat="1" ht="6.95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25"/>
      <c r="B29" s="26"/>
      <c r="C29" s="25"/>
      <c r="D29" s="59"/>
      <c r="E29" s="59"/>
      <c r="F29" s="59"/>
      <c r="G29" s="59"/>
      <c r="H29" s="59"/>
      <c r="I29" s="59"/>
      <c r="J29" s="59"/>
      <c r="K29" s="59"/>
      <c r="L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customHeight="1">
      <c r="A30" s="25"/>
      <c r="B30" s="26"/>
      <c r="C30" s="25"/>
      <c r="D30" s="87" t="s">
        <v>35</v>
      </c>
      <c r="E30" s="25"/>
      <c r="F30" s="25"/>
      <c r="G30" s="25"/>
      <c r="H30" s="25"/>
      <c r="I30" s="25"/>
      <c r="J30" s="64">
        <f>ROUND(J119, 2)</f>
        <v>0</v>
      </c>
      <c r="K30" s="25"/>
      <c r="L30" s="3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customHeight="1">
      <c r="A31" s="25"/>
      <c r="B31" s="26"/>
      <c r="C31" s="25"/>
      <c r="D31" s="59"/>
      <c r="E31" s="59"/>
      <c r="F31" s="59"/>
      <c r="G31" s="59"/>
      <c r="H31" s="59"/>
      <c r="I31" s="59"/>
      <c r="J31" s="59"/>
      <c r="K31" s="59"/>
      <c r="L31" s="3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25"/>
      <c r="B32" s="26"/>
      <c r="C32" s="25"/>
      <c r="D32" s="25"/>
      <c r="E32" s="25"/>
      <c r="F32" s="29" t="s">
        <v>37</v>
      </c>
      <c r="G32" s="25"/>
      <c r="H32" s="25"/>
      <c r="I32" s="29" t="s">
        <v>36</v>
      </c>
      <c r="J32" s="29" t="s">
        <v>38</v>
      </c>
      <c r="K32" s="25"/>
      <c r="L32" s="3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customHeight="1">
      <c r="A33" s="25"/>
      <c r="B33" s="26"/>
      <c r="C33" s="25"/>
      <c r="D33" s="88" t="s">
        <v>39</v>
      </c>
      <c r="E33" s="22" t="s">
        <v>40</v>
      </c>
      <c r="F33" s="89">
        <f>ROUND((SUM(BE119:BE166)),  2)</f>
        <v>0</v>
      </c>
      <c r="G33" s="25"/>
      <c r="H33" s="25"/>
      <c r="I33" s="90">
        <v>0.21</v>
      </c>
      <c r="J33" s="89">
        <f>ROUND(((SUM(BE119:BE166))*I33),  2)</f>
        <v>0</v>
      </c>
      <c r="K33" s="25"/>
      <c r="L33" s="3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customHeight="1">
      <c r="A34" s="25"/>
      <c r="B34" s="26"/>
      <c r="C34" s="25"/>
      <c r="D34" s="25"/>
      <c r="E34" s="22" t="s">
        <v>41</v>
      </c>
      <c r="F34" s="89">
        <f>ROUND((SUM(BF119:BF166)),  2)</f>
        <v>0</v>
      </c>
      <c r="G34" s="25"/>
      <c r="H34" s="25"/>
      <c r="I34" s="90">
        <v>0.15</v>
      </c>
      <c r="J34" s="89">
        <f>ROUND(((SUM(BF119:BF166))*I34),  2)</f>
        <v>0</v>
      </c>
      <c r="K34" s="25"/>
      <c r="L34" s="3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42</v>
      </c>
      <c r="F35" s="89">
        <f>ROUND((SUM(BG119:BG166)),  2)</f>
        <v>0</v>
      </c>
      <c r="G35" s="25"/>
      <c r="H35" s="25"/>
      <c r="I35" s="90">
        <v>0.21</v>
      </c>
      <c r="J35" s="89">
        <f>0</f>
        <v>0</v>
      </c>
      <c r="K35" s="25"/>
      <c r="L35" s="3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43</v>
      </c>
      <c r="F36" s="89">
        <f>ROUND((SUM(BH119:BH166)),  2)</f>
        <v>0</v>
      </c>
      <c r="G36" s="25"/>
      <c r="H36" s="25"/>
      <c r="I36" s="90">
        <v>0.15</v>
      </c>
      <c r="J36" s="89">
        <f>0</f>
        <v>0</v>
      </c>
      <c r="K36" s="25"/>
      <c r="L36" s="3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44</v>
      </c>
      <c r="F37" s="89">
        <f>ROUND((SUM(BI119:BI166)),  2)</f>
        <v>0</v>
      </c>
      <c r="G37" s="25"/>
      <c r="H37" s="25"/>
      <c r="I37" s="90">
        <v>0</v>
      </c>
      <c r="J37" s="89">
        <f>0</f>
        <v>0</v>
      </c>
      <c r="K37" s="25"/>
      <c r="L37" s="3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customHeight="1">
      <c r="A39" s="25"/>
      <c r="B39" s="26"/>
      <c r="C39" s="91"/>
      <c r="D39" s="92" t="s">
        <v>45</v>
      </c>
      <c r="E39" s="53"/>
      <c r="F39" s="53"/>
      <c r="G39" s="93" t="s">
        <v>46</v>
      </c>
      <c r="H39" s="94" t="s">
        <v>47</v>
      </c>
      <c r="I39" s="53"/>
      <c r="J39" s="95">
        <f>SUM(J30:J37)</f>
        <v>0</v>
      </c>
      <c r="K39" s="96"/>
      <c r="L39" s="3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5"/>
      <c r="D50" s="36" t="s">
        <v>48</v>
      </c>
      <c r="E50" s="37"/>
      <c r="F50" s="37"/>
      <c r="G50" s="36" t="s">
        <v>49</v>
      </c>
      <c r="H50" s="37"/>
      <c r="I50" s="37"/>
      <c r="J50" s="37"/>
      <c r="K50" s="37"/>
      <c r="L50" s="35"/>
    </row>
    <row r="51" spans="1:31" ht="11.25">
      <c r="B51" s="16"/>
      <c r="L51" s="16"/>
    </row>
    <row r="52" spans="1:31" ht="11.25">
      <c r="B52" s="16"/>
      <c r="L52" s="16"/>
    </row>
    <row r="53" spans="1:31" ht="11.25">
      <c r="B53" s="16"/>
      <c r="L53" s="16"/>
    </row>
    <row r="54" spans="1:31" ht="11.25">
      <c r="B54" s="16"/>
      <c r="L54" s="16"/>
    </row>
    <row r="55" spans="1:31" ht="11.25">
      <c r="B55" s="16"/>
      <c r="L55" s="16"/>
    </row>
    <row r="56" spans="1:31" ht="11.25">
      <c r="B56" s="16"/>
      <c r="L56" s="16"/>
    </row>
    <row r="57" spans="1:31" ht="11.25">
      <c r="B57" s="16"/>
      <c r="L57" s="16"/>
    </row>
    <row r="58" spans="1:31" ht="11.25">
      <c r="B58" s="16"/>
      <c r="L58" s="16"/>
    </row>
    <row r="59" spans="1:31" ht="11.25">
      <c r="B59" s="16"/>
      <c r="L59" s="16"/>
    </row>
    <row r="60" spans="1:31" ht="11.25">
      <c r="B60" s="16"/>
      <c r="L60" s="16"/>
    </row>
    <row r="61" spans="1:31" s="2" customFormat="1" ht="12.75">
      <c r="A61" s="25"/>
      <c r="B61" s="26"/>
      <c r="C61" s="25"/>
      <c r="D61" s="38" t="s">
        <v>50</v>
      </c>
      <c r="E61" s="28"/>
      <c r="F61" s="97" t="s">
        <v>51</v>
      </c>
      <c r="G61" s="38" t="s">
        <v>50</v>
      </c>
      <c r="H61" s="28"/>
      <c r="I61" s="28"/>
      <c r="J61" s="98" t="s">
        <v>51</v>
      </c>
      <c r="K61" s="28"/>
      <c r="L61" s="3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t="11.25">
      <c r="B62" s="16"/>
      <c r="L62" s="16"/>
    </row>
    <row r="63" spans="1:31" ht="11.25">
      <c r="B63" s="16"/>
      <c r="L63" s="16"/>
    </row>
    <row r="64" spans="1:31" ht="11.25">
      <c r="B64" s="16"/>
      <c r="L64" s="16"/>
    </row>
    <row r="65" spans="1:31" s="2" customFormat="1" ht="12.75">
      <c r="A65" s="25"/>
      <c r="B65" s="26"/>
      <c r="C65" s="25"/>
      <c r="D65" s="36" t="s">
        <v>52</v>
      </c>
      <c r="E65" s="39"/>
      <c r="F65" s="39"/>
      <c r="G65" s="36" t="s">
        <v>53</v>
      </c>
      <c r="H65" s="39"/>
      <c r="I65" s="39"/>
      <c r="J65" s="39"/>
      <c r="K65" s="39"/>
      <c r="L65" s="3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t="11.25">
      <c r="B66" s="16"/>
      <c r="L66" s="16"/>
    </row>
    <row r="67" spans="1:31" ht="11.25">
      <c r="B67" s="16"/>
      <c r="L67" s="16"/>
    </row>
    <row r="68" spans="1:31" ht="11.25">
      <c r="B68" s="16"/>
      <c r="L68" s="16"/>
    </row>
    <row r="69" spans="1:31" ht="11.25">
      <c r="B69" s="16"/>
      <c r="L69" s="16"/>
    </row>
    <row r="70" spans="1:31" ht="11.25">
      <c r="B70" s="16"/>
      <c r="L70" s="16"/>
    </row>
    <row r="71" spans="1:31" ht="11.25">
      <c r="B71" s="16"/>
      <c r="L71" s="16"/>
    </row>
    <row r="72" spans="1:31" ht="11.25">
      <c r="B72" s="16"/>
      <c r="L72" s="16"/>
    </row>
    <row r="73" spans="1:31" ht="11.25">
      <c r="B73" s="16"/>
      <c r="L73" s="16"/>
    </row>
    <row r="74" spans="1:31" ht="11.25">
      <c r="B74" s="16"/>
      <c r="L74" s="16"/>
    </row>
    <row r="75" spans="1:31" ht="11.25">
      <c r="B75" s="16"/>
      <c r="L75" s="16"/>
    </row>
    <row r="76" spans="1:31" s="2" customFormat="1" ht="12.75">
      <c r="A76" s="25"/>
      <c r="B76" s="26"/>
      <c r="C76" s="25"/>
      <c r="D76" s="38" t="s">
        <v>50</v>
      </c>
      <c r="E76" s="28"/>
      <c r="F76" s="97" t="s">
        <v>51</v>
      </c>
      <c r="G76" s="38" t="s">
        <v>50</v>
      </c>
      <c r="H76" s="28"/>
      <c r="I76" s="28"/>
      <c r="J76" s="98" t="s">
        <v>51</v>
      </c>
      <c r="K76" s="28"/>
      <c r="L76" s="3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25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3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81" spans="1:47" s="2" customFormat="1" ht="6.95" customHeight="1">
      <c r="A81" s="25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customHeight="1">
      <c r="A82" s="25"/>
      <c r="B82" s="26"/>
      <c r="C82" s="17" t="s">
        <v>89</v>
      </c>
      <c r="D82" s="25"/>
      <c r="E82" s="25"/>
      <c r="F82" s="25"/>
      <c r="G82" s="25"/>
      <c r="H82" s="25"/>
      <c r="I82" s="25"/>
      <c r="J82" s="25"/>
      <c r="K82" s="25"/>
      <c r="L82" s="3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customHeight="1">
      <c r="A84" s="25"/>
      <c r="B84" s="26"/>
      <c r="C84" s="22" t="s">
        <v>13</v>
      </c>
      <c r="D84" s="25"/>
      <c r="E84" s="25"/>
      <c r="F84" s="25"/>
      <c r="G84" s="25"/>
      <c r="H84" s="25"/>
      <c r="I84" s="25"/>
      <c r="J84" s="25"/>
      <c r="K84" s="25"/>
      <c r="L84" s="3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26.25" customHeight="1">
      <c r="A85" s="25"/>
      <c r="B85" s="26"/>
      <c r="C85" s="25"/>
      <c r="D85" s="25"/>
      <c r="E85" s="184" t="str">
        <f>E7</f>
        <v>Přesun 16 ks stožárů veřejného osvětlení a doplnění energosloupků na náměstí Míru v Litvínově</v>
      </c>
      <c r="F85" s="185"/>
      <c r="G85" s="185"/>
      <c r="H85" s="185"/>
      <c r="I85" s="25"/>
      <c r="J85" s="25"/>
      <c r="K85" s="25"/>
      <c r="L85" s="3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customHeight="1">
      <c r="A86" s="25"/>
      <c r="B86" s="26"/>
      <c r="C86" s="22" t="s">
        <v>87</v>
      </c>
      <c r="D86" s="25"/>
      <c r="E86" s="25"/>
      <c r="F86" s="25"/>
      <c r="G86" s="25"/>
      <c r="H86" s="25"/>
      <c r="I86" s="25"/>
      <c r="J86" s="25"/>
      <c r="K86" s="25"/>
      <c r="L86" s="3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customHeight="1">
      <c r="A87" s="25"/>
      <c r="B87" s="26"/>
      <c r="C87" s="25"/>
      <c r="D87" s="25"/>
      <c r="E87" s="164" t="str">
        <f>E9</f>
        <v>D1.4.2 - Doplnění energosloupků</v>
      </c>
      <c r="F87" s="186"/>
      <c r="G87" s="186"/>
      <c r="H87" s="186"/>
      <c r="I87" s="25"/>
      <c r="J87" s="25"/>
      <c r="K87" s="25"/>
      <c r="L87" s="3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customHeight="1">
      <c r="A89" s="25"/>
      <c r="B89" s="26"/>
      <c r="C89" s="22" t="s">
        <v>17</v>
      </c>
      <c r="D89" s="25"/>
      <c r="E89" s="25"/>
      <c r="F89" s="20" t="str">
        <f>F12</f>
        <v xml:space="preserve"> </v>
      </c>
      <c r="G89" s="25"/>
      <c r="H89" s="25"/>
      <c r="I89" s="22" t="s">
        <v>19</v>
      </c>
      <c r="J89" s="48" t="str">
        <f>IF(J12="","",J12)</f>
        <v>14. 9. 2021</v>
      </c>
      <c r="K89" s="25"/>
      <c r="L89" s="3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customHeight="1">
      <c r="A91" s="25"/>
      <c r="B91" s="26"/>
      <c r="C91" s="22" t="s">
        <v>21</v>
      </c>
      <c r="D91" s="25"/>
      <c r="E91" s="25"/>
      <c r="F91" s="20" t="str">
        <f>E15</f>
        <v>Město Litvínov</v>
      </c>
      <c r="G91" s="25"/>
      <c r="H91" s="25"/>
      <c r="I91" s="22" t="s">
        <v>27</v>
      </c>
      <c r="J91" s="23" t="str">
        <f>E21</f>
        <v>Tomáš Behina</v>
      </c>
      <c r="K91" s="25"/>
      <c r="L91" s="3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customHeight="1">
      <c r="A92" s="25"/>
      <c r="B92" s="26"/>
      <c r="C92" s="22" t="s">
        <v>26</v>
      </c>
      <c r="D92" s="25"/>
      <c r="E92" s="25"/>
      <c r="F92" s="20" t="str">
        <f>IF(E18="","",E18)</f>
        <v xml:space="preserve"> </v>
      </c>
      <c r="G92" s="25"/>
      <c r="H92" s="25"/>
      <c r="I92" s="22" t="s">
        <v>32</v>
      </c>
      <c r="J92" s="23" t="str">
        <f>E24</f>
        <v xml:space="preserve"> </v>
      </c>
      <c r="K92" s="25"/>
      <c r="L92" s="3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customHeight="1">
      <c r="A94" s="25"/>
      <c r="B94" s="26"/>
      <c r="C94" s="99" t="s">
        <v>90</v>
      </c>
      <c r="D94" s="91"/>
      <c r="E94" s="91"/>
      <c r="F94" s="91"/>
      <c r="G94" s="91"/>
      <c r="H94" s="91"/>
      <c r="I94" s="91"/>
      <c r="J94" s="100" t="s">
        <v>91</v>
      </c>
      <c r="K94" s="91"/>
      <c r="L94" s="3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customHeight="1">
      <c r="A96" s="25"/>
      <c r="B96" s="26"/>
      <c r="C96" s="101" t="s">
        <v>92</v>
      </c>
      <c r="D96" s="25"/>
      <c r="E96" s="25"/>
      <c r="F96" s="25"/>
      <c r="G96" s="25"/>
      <c r="H96" s="25"/>
      <c r="I96" s="25"/>
      <c r="J96" s="64">
        <f>J119</f>
        <v>0</v>
      </c>
      <c r="K96" s="25"/>
      <c r="L96" s="3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3" t="s">
        <v>93</v>
      </c>
    </row>
    <row r="97" spans="1:31" s="9" customFormat="1" ht="24.95" customHeight="1">
      <c r="B97" s="102"/>
      <c r="D97" s="103" t="s">
        <v>94</v>
      </c>
      <c r="E97" s="104"/>
      <c r="F97" s="104"/>
      <c r="G97" s="104"/>
      <c r="H97" s="104"/>
      <c r="I97" s="104"/>
      <c r="J97" s="105">
        <f>J120</f>
        <v>0</v>
      </c>
      <c r="L97" s="102"/>
    </row>
    <row r="98" spans="1:31" s="9" customFormat="1" ht="24.95" customHeight="1">
      <c r="B98" s="102"/>
      <c r="D98" s="103" t="s">
        <v>95</v>
      </c>
      <c r="E98" s="104"/>
      <c r="F98" s="104"/>
      <c r="G98" s="104"/>
      <c r="H98" s="104"/>
      <c r="I98" s="104"/>
      <c r="J98" s="105">
        <f>J137</f>
        <v>0</v>
      </c>
      <c r="L98" s="102"/>
    </row>
    <row r="99" spans="1:31" s="9" customFormat="1" ht="24.95" customHeight="1">
      <c r="B99" s="102"/>
      <c r="D99" s="103" t="s">
        <v>96</v>
      </c>
      <c r="E99" s="104"/>
      <c r="F99" s="104"/>
      <c r="G99" s="104"/>
      <c r="H99" s="104"/>
      <c r="I99" s="104"/>
      <c r="J99" s="105">
        <f>J158</f>
        <v>0</v>
      </c>
      <c r="L99" s="102"/>
    </row>
    <row r="100" spans="1:31" s="2" customFormat="1" ht="21.75" customHeight="1">
      <c r="A100" s="25"/>
      <c r="B100" s="26"/>
      <c r="C100" s="25"/>
      <c r="D100" s="25"/>
      <c r="E100" s="25"/>
      <c r="F100" s="25"/>
      <c r="G100" s="25"/>
      <c r="H100" s="25"/>
      <c r="I100" s="25"/>
      <c r="J100" s="25"/>
      <c r="K100" s="25"/>
      <c r="L100" s="3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</row>
    <row r="101" spans="1:31" s="2" customFormat="1" ht="6.95" customHeight="1">
      <c r="A101" s="25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3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</row>
    <row r="105" spans="1:31" s="2" customFormat="1" ht="6.95" customHeight="1">
      <c r="A105" s="25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6" spans="1:31" s="2" customFormat="1" ht="24.95" customHeight="1">
      <c r="A106" s="25"/>
      <c r="B106" s="26"/>
      <c r="C106" s="17" t="s">
        <v>97</v>
      </c>
      <c r="D106" s="25"/>
      <c r="E106" s="25"/>
      <c r="F106" s="25"/>
      <c r="G106" s="25"/>
      <c r="H106" s="25"/>
      <c r="I106" s="25"/>
      <c r="J106" s="25"/>
      <c r="K106" s="25"/>
      <c r="L106" s="3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07" spans="1:31" s="2" customFormat="1" ht="6.95" customHeight="1">
      <c r="A107" s="25"/>
      <c r="B107" s="26"/>
      <c r="C107" s="25"/>
      <c r="D107" s="25"/>
      <c r="E107" s="25"/>
      <c r="F107" s="25"/>
      <c r="G107" s="25"/>
      <c r="H107" s="25"/>
      <c r="I107" s="25"/>
      <c r="J107" s="25"/>
      <c r="K107" s="25"/>
      <c r="L107" s="3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s="2" customFormat="1" ht="12" customHeight="1">
      <c r="A108" s="25"/>
      <c r="B108" s="26"/>
      <c r="C108" s="22" t="s">
        <v>13</v>
      </c>
      <c r="D108" s="25"/>
      <c r="E108" s="25"/>
      <c r="F108" s="25"/>
      <c r="G108" s="25"/>
      <c r="H108" s="25"/>
      <c r="I108" s="25"/>
      <c r="J108" s="25"/>
      <c r="K108" s="25"/>
      <c r="L108" s="3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s="2" customFormat="1" ht="26.25" customHeight="1">
      <c r="A109" s="25"/>
      <c r="B109" s="26"/>
      <c r="C109" s="25"/>
      <c r="D109" s="25"/>
      <c r="E109" s="184" t="str">
        <f>E7</f>
        <v>Přesun 16 ks stožárů veřejného osvětlení a doplnění energosloupků na náměstí Míru v Litvínově</v>
      </c>
      <c r="F109" s="185"/>
      <c r="G109" s="185"/>
      <c r="H109" s="185"/>
      <c r="I109" s="25"/>
      <c r="J109" s="25"/>
      <c r="K109" s="25"/>
      <c r="L109" s="3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s="2" customFormat="1" ht="12" customHeight="1">
      <c r="A110" s="25"/>
      <c r="B110" s="26"/>
      <c r="C110" s="22" t="s">
        <v>87</v>
      </c>
      <c r="D110" s="25"/>
      <c r="E110" s="25"/>
      <c r="F110" s="25"/>
      <c r="G110" s="25"/>
      <c r="H110" s="25"/>
      <c r="I110" s="25"/>
      <c r="J110" s="25"/>
      <c r="K110" s="25"/>
      <c r="L110" s="3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s="2" customFormat="1" ht="16.5" customHeight="1">
      <c r="A111" s="25"/>
      <c r="B111" s="26"/>
      <c r="C111" s="25"/>
      <c r="D111" s="25"/>
      <c r="E111" s="164" t="str">
        <f>E9</f>
        <v>D1.4.2 - Doplnění energosloupků</v>
      </c>
      <c r="F111" s="186"/>
      <c r="G111" s="186"/>
      <c r="H111" s="186"/>
      <c r="I111" s="25"/>
      <c r="J111" s="25"/>
      <c r="K111" s="25"/>
      <c r="L111" s="3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6.95" customHeight="1">
      <c r="A112" s="25"/>
      <c r="B112" s="26"/>
      <c r="C112" s="25"/>
      <c r="D112" s="25"/>
      <c r="E112" s="25"/>
      <c r="F112" s="25"/>
      <c r="G112" s="25"/>
      <c r="H112" s="25"/>
      <c r="I112" s="25"/>
      <c r="J112" s="25"/>
      <c r="K112" s="25"/>
      <c r="L112" s="3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12" customHeight="1">
      <c r="A113" s="25"/>
      <c r="B113" s="26"/>
      <c r="C113" s="22" t="s">
        <v>17</v>
      </c>
      <c r="D113" s="25"/>
      <c r="E113" s="25"/>
      <c r="F113" s="20" t="str">
        <f>F12</f>
        <v xml:space="preserve"> </v>
      </c>
      <c r="G113" s="25"/>
      <c r="H113" s="25"/>
      <c r="I113" s="22" t="s">
        <v>19</v>
      </c>
      <c r="J113" s="48" t="str">
        <f>IF(J12="","",J12)</f>
        <v>14. 9. 2021</v>
      </c>
      <c r="K113" s="25"/>
      <c r="L113" s="3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6.95" customHeight="1">
      <c r="A114" s="25"/>
      <c r="B114" s="26"/>
      <c r="C114" s="25"/>
      <c r="D114" s="25"/>
      <c r="E114" s="25"/>
      <c r="F114" s="25"/>
      <c r="G114" s="25"/>
      <c r="H114" s="25"/>
      <c r="I114" s="25"/>
      <c r="J114" s="25"/>
      <c r="K114" s="25"/>
      <c r="L114" s="3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2" customFormat="1" ht="15.2" customHeight="1">
      <c r="A115" s="25"/>
      <c r="B115" s="26"/>
      <c r="C115" s="22" t="s">
        <v>21</v>
      </c>
      <c r="D115" s="25"/>
      <c r="E115" s="25"/>
      <c r="F115" s="20" t="str">
        <f>E15</f>
        <v>Město Litvínov</v>
      </c>
      <c r="G115" s="25"/>
      <c r="H115" s="25"/>
      <c r="I115" s="22" t="s">
        <v>27</v>
      </c>
      <c r="J115" s="23" t="str">
        <f>E21</f>
        <v>Tomáš Behina</v>
      </c>
      <c r="K115" s="25"/>
      <c r="L115" s="3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2" customFormat="1" ht="15.2" customHeight="1">
      <c r="A116" s="25"/>
      <c r="B116" s="26"/>
      <c r="C116" s="22" t="s">
        <v>26</v>
      </c>
      <c r="D116" s="25"/>
      <c r="E116" s="25"/>
      <c r="F116" s="20" t="str">
        <f>IF(E18="","",E18)</f>
        <v xml:space="preserve"> </v>
      </c>
      <c r="G116" s="25"/>
      <c r="H116" s="25"/>
      <c r="I116" s="22" t="s">
        <v>32</v>
      </c>
      <c r="J116" s="23" t="str">
        <f>E24</f>
        <v xml:space="preserve"> </v>
      </c>
      <c r="K116" s="25"/>
      <c r="L116" s="3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5" s="2" customFormat="1" ht="10.35" customHeight="1">
      <c r="A117" s="25"/>
      <c r="B117" s="26"/>
      <c r="C117" s="25"/>
      <c r="D117" s="25"/>
      <c r="E117" s="25"/>
      <c r="F117" s="25"/>
      <c r="G117" s="25"/>
      <c r="H117" s="25"/>
      <c r="I117" s="25"/>
      <c r="J117" s="25"/>
      <c r="K117" s="25"/>
      <c r="L117" s="3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65" s="10" customFormat="1" ht="29.25" customHeight="1">
      <c r="A118" s="106"/>
      <c r="B118" s="107"/>
      <c r="C118" s="108" t="s">
        <v>98</v>
      </c>
      <c r="D118" s="109" t="s">
        <v>60</v>
      </c>
      <c r="E118" s="109" t="s">
        <v>56</v>
      </c>
      <c r="F118" s="109" t="s">
        <v>57</v>
      </c>
      <c r="G118" s="109" t="s">
        <v>99</v>
      </c>
      <c r="H118" s="109" t="s">
        <v>100</v>
      </c>
      <c r="I118" s="109" t="s">
        <v>101</v>
      </c>
      <c r="J118" s="109" t="s">
        <v>91</v>
      </c>
      <c r="K118" s="110" t="s">
        <v>102</v>
      </c>
      <c r="L118" s="111"/>
      <c r="M118" s="55" t="s">
        <v>1</v>
      </c>
      <c r="N118" s="56" t="s">
        <v>39</v>
      </c>
      <c r="O118" s="56" t="s">
        <v>103</v>
      </c>
      <c r="P118" s="56" t="s">
        <v>104</v>
      </c>
      <c r="Q118" s="56" t="s">
        <v>105</v>
      </c>
      <c r="R118" s="56" t="s">
        <v>106</v>
      </c>
      <c r="S118" s="56" t="s">
        <v>107</v>
      </c>
      <c r="T118" s="57" t="s">
        <v>108</v>
      </c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</row>
    <row r="119" spans="1:65" s="2" customFormat="1" ht="22.9" customHeight="1">
      <c r="A119" s="25"/>
      <c r="B119" s="26"/>
      <c r="C119" s="62" t="s">
        <v>109</v>
      </c>
      <c r="D119" s="25"/>
      <c r="E119" s="25"/>
      <c r="F119" s="25"/>
      <c r="G119" s="25"/>
      <c r="H119" s="25"/>
      <c r="I119" s="25"/>
      <c r="J119" s="112">
        <f>BK119</f>
        <v>0</v>
      </c>
      <c r="K119" s="25"/>
      <c r="L119" s="26"/>
      <c r="M119" s="58"/>
      <c r="N119" s="49"/>
      <c r="O119" s="59"/>
      <c r="P119" s="113">
        <f>P120+P137+P158</f>
        <v>585.197</v>
      </c>
      <c r="Q119" s="59"/>
      <c r="R119" s="113">
        <f>R120+R137+R158</f>
        <v>4.8225499999999997</v>
      </c>
      <c r="S119" s="59"/>
      <c r="T119" s="114">
        <f>T120+T137+T158</f>
        <v>2.9499999999999997</v>
      </c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T119" s="13" t="s">
        <v>74</v>
      </c>
      <c r="AU119" s="13" t="s">
        <v>93</v>
      </c>
      <c r="BK119" s="115">
        <f>BK120+BK137+BK158</f>
        <v>0</v>
      </c>
    </row>
    <row r="120" spans="1:65" s="11" customFormat="1" ht="25.9" customHeight="1">
      <c r="B120" s="116"/>
      <c r="D120" s="117" t="s">
        <v>74</v>
      </c>
      <c r="E120" s="118" t="s">
        <v>110</v>
      </c>
      <c r="F120" s="118" t="s">
        <v>111</v>
      </c>
      <c r="J120" s="119">
        <f>BK120</f>
        <v>0</v>
      </c>
      <c r="L120" s="116"/>
      <c r="M120" s="120"/>
      <c r="N120" s="121"/>
      <c r="O120" s="121"/>
      <c r="P120" s="122">
        <f>SUM(P121:P136)</f>
        <v>111.771</v>
      </c>
      <c r="Q120" s="121"/>
      <c r="R120" s="122">
        <f>SUM(R121:R136)</f>
        <v>0.66049999999999998</v>
      </c>
      <c r="S120" s="121"/>
      <c r="T120" s="123">
        <f>SUM(T121:T136)</f>
        <v>0</v>
      </c>
      <c r="AR120" s="117" t="s">
        <v>112</v>
      </c>
      <c r="AT120" s="124" t="s">
        <v>74</v>
      </c>
      <c r="AU120" s="124" t="s">
        <v>75</v>
      </c>
      <c r="AY120" s="117" t="s">
        <v>113</v>
      </c>
      <c r="BK120" s="125">
        <f>SUM(BK121:BK136)</f>
        <v>0</v>
      </c>
    </row>
    <row r="121" spans="1:65" s="2" customFormat="1" ht="16.5" customHeight="1">
      <c r="A121" s="25"/>
      <c r="B121" s="126"/>
      <c r="C121" s="127" t="s">
        <v>83</v>
      </c>
      <c r="D121" s="127" t="s">
        <v>114</v>
      </c>
      <c r="E121" s="128" t="s">
        <v>115</v>
      </c>
      <c r="F121" s="129" t="s">
        <v>116</v>
      </c>
      <c r="G121" s="130" t="s">
        <v>117</v>
      </c>
      <c r="H121" s="131">
        <v>0</v>
      </c>
      <c r="I121" s="131"/>
      <c r="J121" s="131">
        <f t="shared" ref="J121:J136" si="0">ROUND(I121*H121,2)</f>
        <v>0</v>
      </c>
      <c r="K121" s="129" t="s">
        <v>1</v>
      </c>
      <c r="L121" s="26"/>
      <c r="M121" s="132" t="s">
        <v>1</v>
      </c>
      <c r="N121" s="133" t="s">
        <v>40</v>
      </c>
      <c r="O121" s="134">
        <v>0</v>
      </c>
      <c r="P121" s="134">
        <f t="shared" ref="P121:P136" si="1">O121*H121</f>
        <v>0</v>
      </c>
      <c r="Q121" s="134">
        <v>0</v>
      </c>
      <c r="R121" s="134">
        <f t="shared" ref="R121:R136" si="2">Q121*H121</f>
        <v>0</v>
      </c>
      <c r="S121" s="134">
        <v>0</v>
      </c>
      <c r="T121" s="135">
        <f t="shared" ref="T121:T136" si="3">S121*H121</f>
        <v>0</v>
      </c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R121" s="136" t="s">
        <v>118</v>
      </c>
      <c r="AT121" s="136" t="s">
        <v>114</v>
      </c>
      <c r="AU121" s="136" t="s">
        <v>83</v>
      </c>
      <c r="AY121" s="13" t="s">
        <v>113</v>
      </c>
      <c r="BE121" s="137">
        <f t="shared" ref="BE121:BE136" si="4">IF(N121="základní",J121,0)</f>
        <v>0</v>
      </c>
      <c r="BF121" s="137">
        <f t="shared" ref="BF121:BF136" si="5">IF(N121="snížená",J121,0)</f>
        <v>0</v>
      </c>
      <c r="BG121" s="137">
        <f t="shared" ref="BG121:BG136" si="6">IF(N121="zákl. přenesená",J121,0)</f>
        <v>0</v>
      </c>
      <c r="BH121" s="137">
        <f t="shared" ref="BH121:BH136" si="7">IF(N121="sníž. přenesená",J121,0)</f>
        <v>0</v>
      </c>
      <c r="BI121" s="137">
        <f t="shared" ref="BI121:BI136" si="8">IF(N121="nulová",J121,0)</f>
        <v>0</v>
      </c>
      <c r="BJ121" s="13" t="s">
        <v>83</v>
      </c>
      <c r="BK121" s="137">
        <f t="shared" ref="BK121:BK136" si="9">ROUND(I121*H121,2)</f>
        <v>0</v>
      </c>
      <c r="BL121" s="13" t="s">
        <v>118</v>
      </c>
      <c r="BM121" s="136" t="s">
        <v>119</v>
      </c>
    </row>
    <row r="122" spans="1:65" s="2" customFormat="1" ht="16.5" customHeight="1">
      <c r="A122" s="25"/>
      <c r="B122" s="126"/>
      <c r="C122" s="127" t="s">
        <v>85</v>
      </c>
      <c r="D122" s="127" t="s">
        <v>114</v>
      </c>
      <c r="E122" s="128" t="s">
        <v>120</v>
      </c>
      <c r="F122" s="129" t="s">
        <v>121</v>
      </c>
      <c r="G122" s="130" t="s">
        <v>117</v>
      </c>
      <c r="H122" s="131">
        <v>6</v>
      </c>
      <c r="I122" s="131"/>
      <c r="J122" s="131">
        <f t="shared" si="0"/>
        <v>0</v>
      </c>
      <c r="K122" s="129" t="s">
        <v>1</v>
      </c>
      <c r="L122" s="26"/>
      <c r="M122" s="132" t="s">
        <v>1</v>
      </c>
      <c r="N122" s="133" t="s">
        <v>40</v>
      </c>
      <c r="O122" s="134">
        <v>0</v>
      </c>
      <c r="P122" s="134">
        <f t="shared" si="1"/>
        <v>0</v>
      </c>
      <c r="Q122" s="134">
        <v>0</v>
      </c>
      <c r="R122" s="134">
        <f t="shared" si="2"/>
        <v>0</v>
      </c>
      <c r="S122" s="134">
        <v>0</v>
      </c>
      <c r="T122" s="135">
        <f t="shared" si="3"/>
        <v>0</v>
      </c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R122" s="136" t="s">
        <v>118</v>
      </c>
      <c r="AT122" s="136" t="s">
        <v>114</v>
      </c>
      <c r="AU122" s="136" t="s">
        <v>83</v>
      </c>
      <c r="AY122" s="13" t="s">
        <v>113</v>
      </c>
      <c r="BE122" s="137">
        <f t="shared" si="4"/>
        <v>0</v>
      </c>
      <c r="BF122" s="137">
        <f t="shared" si="5"/>
        <v>0</v>
      </c>
      <c r="BG122" s="137">
        <f t="shared" si="6"/>
        <v>0</v>
      </c>
      <c r="BH122" s="137">
        <f t="shared" si="7"/>
        <v>0</v>
      </c>
      <c r="BI122" s="137">
        <f t="shared" si="8"/>
        <v>0</v>
      </c>
      <c r="BJ122" s="13" t="s">
        <v>83</v>
      </c>
      <c r="BK122" s="137">
        <f t="shared" si="9"/>
        <v>0</v>
      </c>
      <c r="BL122" s="13" t="s">
        <v>118</v>
      </c>
      <c r="BM122" s="136" t="s">
        <v>122</v>
      </c>
    </row>
    <row r="123" spans="1:65" s="2" customFormat="1" ht="33" customHeight="1">
      <c r="A123" s="25"/>
      <c r="B123" s="126"/>
      <c r="C123" s="127" t="s">
        <v>112</v>
      </c>
      <c r="D123" s="127" t="s">
        <v>114</v>
      </c>
      <c r="E123" s="128" t="s">
        <v>123</v>
      </c>
      <c r="F123" s="129" t="s">
        <v>124</v>
      </c>
      <c r="G123" s="130" t="s">
        <v>125</v>
      </c>
      <c r="H123" s="131">
        <v>3</v>
      </c>
      <c r="I123" s="131"/>
      <c r="J123" s="131">
        <f t="shared" si="0"/>
        <v>0</v>
      </c>
      <c r="K123" s="129" t="s">
        <v>126</v>
      </c>
      <c r="L123" s="26"/>
      <c r="M123" s="132" t="s">
        <v>1</v>
      </c>
      <c r="N123" s="133" t="s">
        <v>40</v>
      </c>
      <c r="O123" s="134">
        <v>0.38200000000000001</v>
      </c>
      <c r="P123" s="134">
        <f t="shared" si="1"/>
        <v>1.1459999999999999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R123" s="136" t="s">
        <v>127</v>
      </c>
      <c r="AT123" s="136" t="s">
        <v>114</v>
      </c>
      <c r="AU123" s="136" t="s">
        <v>83</v>
      </c>
      <c r="AY123" s="13" t="s">
        <v>113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13" t="s">
        <v>83</v>
      </c>
      <c r="BK123" s="137">
        <f t="shared" si="9"/>
        <v>0</v>
      </c>
      <c r="BL123" s="13" t="s">
        <v>127</v>
      </c>
      <c r="BM123" s="136" t="s">
        <v>128</v>
      </c>
    </row>
    <row r="124" spans="1:65" s="2" customFormat="1" ht="16.5" customHeight="1">
      <c r="A124" s="25"/>
      <c r="B124" s="126"/>
      <c r="C124" s="138" t="s">
        <v>127</v>
      </c>
      <c r="D124" s="138" t="s">
        <v>129</v>
      </c>
      <c r="E124" s="139" t="s">
        <v>130</v>
      </c>
      <c r="F124" s="140" t="s">
        <v>131</v>
      </c>
      <c r="G124" s="141" t="s">
        <v>132</v>
      </c>
      <c r="H124" s="142">
        <v>3</v>
      </c>
      <c r="I124" s="142"/>
      <c r="J124" s="142">
        <f t="shared" si="0"/>
        <v>0</v>
      </c>
      <c r="K124" s="140" t="s">
        <v>1</v>
      </c>
      <c r="L124" s="143"/>
      <c r="M124" s="144" t="s">
        <v>1</v>
      </c>
      <c r="N124" s="145" t="s">
        <v>40</v>
      </c>
      <c r="O124" s="134">
        <v>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R124" s="136" t="s">
        <v>118</v>
      </c>
      <c r="AT124" s="136" t="s">
        <v>129</v>
      </c>
      <c r="AU124" s="136" t="s">
        <v>83</v>
      </c>
      <c r="AY124" s="13" t="s">
        <v>113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13" t="s">
        <v>83</v>
      </c>
      <c r="BK124" s="137">
        <f t="shared" si="9"/>
        <v>0</v>
      </c>
      <c r="BL124" s="13" t="s">
        <v>118</v>
      </c>
      <c r="BM124" s="136" t="s">
        <v>133</v>
      </c>
    </row>
    <row r="125" spans="1:65" s="2" customFormat="1" ht="33" customHeight="1">
      <c r="A125" s="25"/>
      <c r="B125" s="126"/>
      <c r="C125" s="127" t="s">
        <v>134</v>
      </c>
      <c r="D125" s="127" t="s">
        <v>114</v>
      </c>
      <c r="E125" s="128" t="s">
        <v>123</v>
      </c>
      <c r="F125" s="129" t="s">
        <v>124</v>
      </c>
      <c r="G125" s="130" t="s">
        <v>125</v>
      </c>
      <c r="H125" s="131">
        <v>15</v>
      </c>
      <c r="I125" s="131"/>
      <c r="J125" s="131">
        <f t="shared" si="0"/>
        <v>0</v>
      </c>
      <c r="K125" s="129" t="s">
        <v>126</v>
      </c>
      <c r="L125" s="26"/>
      <c r="M125" s="132" t="s">
        <v>1</v>
      </c>
      <c r="N125" s="133" t="s">
        <v>40</v>
      </c>
      <c r="O125" s="134">
        <v>0.38200000000000001</v>
      </c>
      <c r="P125" s="134">
        <f t="shared" si="1"/>
        <v>5.73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R125" s="136" t="s">
        <v>127</v>
      </c>
      <c r="AT125" s="136" t="s">
        <v>114</v>
      </c>
      <c r="AU125" s="136" t="s">
        <v>83</v>
      </c>
      <c r="AY125" s="13" t="s">
        <v>113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13" t="s">
        <v>83</v>
      </c>
      <c r="BK125" s="137">
        <f t="shared" si="9"/>
        <v>0</v>
      </c>
      <c r="BL125" s="13" t="s">
        <v>127</v>
      </c>
      <c r="BM125" s="136" t="s">
        <v>135</v>
      </c>
    </row>
    <row r="126" spans="1:65" s="2" customFormat="1" ht="24.2" customHeight="1">
      <c r="A126" s="25"/>
      <c r="B126" s="126"/>
      <c r="C126" s="138" t="s">
        <v>136</v>
      </c>
      <c r="D126" s="138" t="s">
        <v>129</v>
      </c>
      <c r="E126" s="139" t="s">
        <v>137</v>
      </c>
      <c r="F126" s="140" t="s">
        <v>138</v>
      </c>
      <c r="G126" s="141" t="s">
        <v>125</v>
      </c>
      <c r="H126" s="142">
        <v>15</v>
      </c>
      <c r="I126" s="142"/>
      <c r="J126" s="142">
        <f t="shared" si="0"/>
        <v>0</v>
      </c>
      <c r="K126" s="140" t="s">
        <v>126</v>
      </c>
      <c r="L126" s="143"/>
      <c r="M126" s="144" t="s">
        <v>1</v>
      </c>
      <c r="N126" s="145" t="s">
        <v>40</v>
      </c>
      <c r="O126" s="134">
        <v>0</v>
      </c>
      <c r="P126" s="134">
        <f t="shared" si="1"/>
        <v>0</v>
      </c>
      <c r="Q126" s="134">
        <v>3.7000000000000002E-3</v>
      </c>
      <c r="R126" s="134">
        <f t="shared" si="2"/>
        <v>5.5500000000000001E-2</v>
      </c>
      <c r="S126" s="134">
        <v>0</v>
      </c>
      <c r="T126" s="135">
        <f t="shared" si="3"/>
        <v>0</v>
      </c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R126" s="136" t="s">
        <v>139</v>
      </c>
      <c r="AT126" s="136" t="s">
        <v>129</v>
      </c>
      <c r="AU126" s="136" t="s">
        <v>83</v>
      </c>
      <c r="AY126" s="13" t="s">
        <v>113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13" t="s">
        <v>83</v>
      </c>
      <c r="BK126" s="137">
        <f t="shared" si="9"/>
        <v>0</v>
      </c>
      <c r="BL126" s="13" t="s">
        <v>127</v>
      </c>
      <c r="BM126" s="136" t="s">
        <v>140</v>
      </c>
    </row>
    <row r="127" spans="1:65" s="2" customFormat="1" ht="37.9" customHeight="1">
      <c r="A127" s="25"/>
      <c r="B127" s="126"/>
      <c r="C127" s="127" t="s">
        <v>141</v>
      </c>
      <c r="D127" s="127" t="s">
        <v>114</v>
      </c>
      <c r="E127" s="128" t="s">
        <v>142</v>
      </c>
      <c r="F127" s="129" t="s">
        <v>143</v>
      </c>
      <c r="G127" s="130" t="s">
        <v>144</v>
      </c>
      <c r="H127" s="131">
        <v>30</v>
      </c>
      <c r="I127" s="131"/>
      <c r="J127" s="131">
        <f t="shared" si="0"/>
        <v>0</v>
      </c>
      <c r="K127" s="129" t="s">
        <v>126</v>
      </c>
      <c r="L127" s="26"/>
      <c r="M127" s="132" t="s">
        <v>1</v>
      </c>
      <c r="N127" s="133" t="s">
        <v>40</v>
      </c>
      <c r="O127" s="134">
        <v>0.123</v>
      </c>
      <c r="P127" s="134">
        <f t="shared" si="1"/>
        <v>3.69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R127" s="136" t="s">
        <v>127</v>
      </c>
      <c r="AT127" s="136" t="s">
        <v>114</v>
      </c>
      <c r="AU127" s="136" t="s">
        <v>83</v>
      </c>
      <c r="AY127" s="13" t="s">
        <v>113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13" t="s">
        <v>83</v>
      </c>
      <c r="BK127" s="137">
        <f t="shared" si="9"/>
        <v>0</v>
      </c>
      <c r="BL127" s="13" t="s">
        <v>127</v>
      </c>
      <c r="BM127" s="136" t="s">
        <v>145</v>
      </c>
    </row>
    <row r="128" spans="1:65" s="2" customFormat="1" ht="16.5" customHeight="1">
      <c r="A128" s="25"/>
      <c r="B128" s="126"/>
      <c r="C128" s="138" t="s">
        <v>139</v>
      </c>
      <c r="D128" s="138" t="s">
        <v>129</v>
      </c>
      <c r="E128" s="139" t="s">
        <v>146</v>
      </c>
      <c r="F128" s="140" t="s">
        <v>147</v>
      </c>
      <c r="G128" s="141" t="s">
        <v>148</v>
      </c>
      <c r="H128" s="142">
        <v>20</v>
      </c>
      <c r="I128" s="142"/>
      <c r="J128" s="142">
        <f t="shared" si="0"/>
        <v>0</v>
      </c>
      <c r="K128" s="140" t="s">
        <v>126</v>
      </c>
      <c r="L128" s="143"/>
      <c r="M128" s="144" t="s">
        <v>1</v>
      </c>
      <c r="N128" s="145" t="s">
        <v>40</v>
      </c>
      <c r="O128" s="134">
        <v>0</v>
      </c>
      <c r="P128" s="134">
        <f t="shared" si="1"/>
        <v>0</v>
      </c>
      <c r="Q128" s="134">
        <v>1E-3</v>
      </c>
      <c r="R128" s="134">
        <f t="shared" si="2"/>
        <v>0.02</v>
      </c>
      <c r="S128" s="134">
        <v>0</v>
      </c>
      <c r="T128" s="135">
        <f t="shared" si="3"/>
        <v>0</v>
      </c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R128" s="136" t="s">
        <v>139</v>
      </c>
      <c r="AT128" s="136" t="s">
        <v>129</v>
      </c>
      <c r="AU128" s="136" t="s">
        <v>83</v>
      </c>
      <c r="AY128" s="13" t="s">
        <v>113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13" t="s">
        <v>83</v>
      </c>
      <c r="BK128" s="137">
        <f t="shared" si="9"/>
        <v>0</v>
      </c>
      <c r="BL128" s="13" t="s">
        <v>127</v>
      </c>
      <c r="BM128" s="136" t="s">
        <v>149</v>
      </c>
    </row>
    <row r="129" spans="1:65" s="2" customFormat="1" ht="37.9" customHeight="1">
      <c r="A129" s="25"/>
      <c r="B129" s="126"/>
      <c r="C129" s="127" t="s">
        <v>150</v>
      </c>
      <c r="D129" s="127" t="s">
        <v>114</v>
      </c>
      <c r="E129" s="128" t="s">
        <v>151</v>
      </c>
      <c r="F129" s="129" t="s">
        <v>152</v>
      </c>
      <c r="G129" s="130" t="s">
        <v>144</v>
      </c>
      <c r="H129" s="131">
        <v>650</v>
      </c>
      <c r="I129" s="131"/>
      <c r="J129" s="131">
        <f t="shared" si="0"/>
        <v>0</v>
      </c>
      <c r="K129" s="129" t="s">
        <v>126</v>
      </c>
      <c r="L129" s="26"/>
      <c r="M129" s="132" t="s">
        <v>1</v>
      </c>
      <c r="N129" s="133" t="s">
        <v>40</v>
      </c>
      <c r="O129" s="134">
        <v>5.8000000000000003E-2</v>
      </c>
      <c r="P129" s="134">
        <f t="shared" si="1"/>
        <v>37.700000000000003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R129" s="136" t="s">
        <v>127</v>
      </c>
      <c r="AT129" s="136" t="s">
        <v>114</v>
      </c>
      <c r="AU129" s="136" t="s">
        <v>83</v>
      </c>
      <c r="AY129" s="13" t="s">
        <v>113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13" t="s">
        <v>83</v>
      </c>
      <c r="BK129" s="137">
        <f t="shared" si="9"/>
        <v>0</v>
      </c>
      <c r="BL129" s="13" t="s">
        <v>127</v>
      </c>
      <c r="BM129" s="136" t="s">
        <v>153</v>
      </c>
    </row>
    <row r="130" spans="1:65" s="2" customFormat="1" ht="24.2" customHeight="1">
      <c r="A130" s="25"/>
      <c r="B130" s="126"/>
      <c r="C130" s="138" t="s">
        <v>154</v>
      </c>
      <c r="D130" s="138" t="s">
        <v>129</v>
      </c>
      <c r="E130" s="139" t="s">
        <v>155</v>
      </c>
      <c r="F130" s="140" t="s">
        <v>156</v>
      </c>
      <c r="G130" s="141" t="s">
        <v>144</v>
      </c>
      <c r="H130" s="142">
        <v>650</v>
      </c>
      <c r="I130" s="142"/>
      <c r="J130" s="142">
        <f t="shared" si="0"/>
        <v>0</v>
      </c>
      <c r="K130" s="140" t="s">
        <v>126</v>
      </c>
      <c r="L130" s="143"/>
      <c r="M130" s="144" t="s">
        <v>1</v>
      </c>
      <c r="N130" s="145" t="s">
        <v>40</v>
      </c>
      <c r="O130" s="134">
        <v>0</v>
      </c>
      <c r="P130" s="134">
        <f t="shared" si="1"/>
        <v>0</v>
      </c>
      <c r="Q130" s="134">
        <v>8.9999999999999998E-4</v>
      </c>
      <c r="R130" s="134">
        <f t="shared" si="2"/>
        <v>0.58499999999999996</v>
      </c>
      <c r="S130" s="134">
        <v>0</v>
      </c>
      <c r="T130" s="135">
        <f t="shared" si="3"/>
        <v>0</v>
      </c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R130" s="136" t="s">
        <v>139</v>
      </c>
      <c r="AT130" s="136" t="s">
        <v>129</v>
      </c>
      <c r="AU130" s="136" t="s">
        <v>83</v>
      </c>
      <c r="AY130" s="13" t="s">
        <v>113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13" t="s">
        <v>83</v>
      </c>
      <c r="BK130" s="137">
        <f t="shared" si="9"/>
        <v>0</v>
      </c>
      <c r="BL130" s="13" t="s">
        <v>127</v>
      </c>
      <c r="BM130" s="136" t="s">
        <v>157</v>
      </c>
    </row>
    <row r="131" spans="1:65" s="2" customFormat="1" ht="16.5" customHeight="1">
      <c r="A131" s="25"/>
      <c r="B131" s="126"/>
      <c r="C131" s="127" t="s">
        <v>158</v>
      </c>
      <c r="D131" s="127" t="s">
        <v>114</v>
      </c>
      <c r="E131" s="128" t="s">
        <v>159</v>
      </c>
      <c r="F131" s="129" t="s">
        <v>160</v>
      </c>
      <c r="G131" s="130" t="s">
        <v>144</v>
      </c>
      <c r="H131" s="131">
        <v>250</v>
      </c>
      <c r="I131" s="131"/>
      <c r="J131" s="131">
        <f t="shared" si="0"/>
        <v>0</v>
      </c>
      <c r="K131" s="129" t="s">
        <v>126</v>
      </c>
      <c r="L131" s="26"/>
      <c r="M131" s="132" t="s">
        <v>1</v>
      </c>
      <c r="N131" s="133" t="s">
        <v>40</v>
      </c>
      <c r="O131" s="134">
        <v>0.16</v>
      </c>
      <c r="P131" s="134">
        <f t="shared" si="1"/>
        <v>40</v>
      </c>
      <c r="Q131" s="134">
        <v>0</v>
      </c>
      <c r="R131" s="134">
        <f t="shared" si="2"/>
        <v>0</v>
      </c>
      <c r="S131" s="134">
        <v>0</v>
      </c>
      <c r="T131" s="135">
        <f t="shared" si="3"/>
        <v>0</v>
      </c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R131" s="136" t="s">
        <v>161</v>
      </c>
      <c r="AT131" s="136" t="s">
        <v>114</v>
      </c>
      <c r="AU131" s="136" t="s">
        <v>83</v>
      </c>
      <c r="AY131" s="13" t="s">
        <v>113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13" t="s">
        <v>83</v>
      </c>
      <c r="BK131" s="137">
        <f t="shared" si="9"/>
        <v>0</v>
      </c>
      <c r="BL131" s="13" t="s">
        <v>161</v>
      </c>
      <c r="BM131" s="136" t="s">
        <v>162</v>
      </c>
    </row>
    <row r="132" spans="1:65" s="2" customFormat="1" ht="16.5" customHeight="1">
      <c r="A132" s="25"/>
      <c r="B132" s="126"/>
      <c r="C132" s="138" t="s">
        <v>163</v>
      </c>
      <c r="D132" s="138" t="s">
        <v>129</v>
      </c>
      <c r="E132" s="139" t="s">
        <v>164</v>
      </c>
      <c r="F132" s="140" t="s">
        <v>165</v>
      </c>
      <c r="G132" s="141" t="s">
        <v>144</v>
      </c>
      <c r="H132" s="142">
        <v>250</v>
      </c>
      <c r="I132" s="142"/>
      <c r="J132" s="142">
        <f t="shared" si="0"/>
        <v>0</v>
      </c>
      <c r="K132" s="140" t="s">
        <v>1</v>
      </c>
      <c r="L132" s="143"/>
      <c r="M132" s="144" t="s">
        <v>1</v>
      </c>
      <c r="N132" s="145" t="s">
        <v>40</v>
      </c>
      <c r="O132" s="134">
        <v>0</v>
      </c>
      <c r="P132" s="134">
        <f t="shared" si="1"/>
        <v>0</v>
      </c>
      <c r="Q132" s="134">
        <v>0</v>
      </c>
      <c r="R132" s="134">
        <f t="shared" si="2"/>
        <v>0</v>
      </c>
      <c r="S132" s="134">
        <v>0</v>
      </c>
      <c r="T132" s="135">
        <f t="shared" si="3"/>
        <v>0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R132" s="136" t="s">
        <v>118</v>
      </c>
      <c r="AT132" s="136" t="s">
        <v>129</v>
      </c>
      <c r="AU132" s="136" t="s">
        <v>83</v>
      </c>
      <c r="AY132" s="13" t="s">
        <v>113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13" t="s">
        <v>83</v>
      </c>
      <c r="BK132" s="137">
        <f t="shared" si="9"/>
        <v>0</v>
      </c>
      <c r="BL132" s="13" t="s">
        <v>118</v>
      </c>
      <c r="BM132" s="136" t="s">
        <v>166</v>
      </c>
    </row>
    <row r="133" spans="1:65" s="2" customFormat="1" ht="24.2" customHeight="1">
      <c r="A133" s="25"/>
      <c r="B133" s="126"/>
      <c r="C133" s="127" t="s">
        <v>167</v>
      </c>
      <c r="D133" s="127" t="s">
        <v>114</v>
      </c>
      <c r="E133" s="128" t="s">
        <v>168</v>
      </c>
      <c r="F133" s="129" t="s">
        <v>169</v>
      </c>
      <c r="G133" s="130" t="s">
        <v>117</v>
      </c>
      <c r="H133" s="131">
        <v>1</v>
      </c>
      <c r="I133" s="131"/>
      <c r="J133" s="131">
        <f t="shared" si="0"/>
        <v>0</v>
      </c>
      <c r="K133" s="129" t="s">
        <v>1</v>
      </c>
      <c r="L133" s="26"/>
      <c r="M133" s="132" t="s">
        <v>1</v>
      </c>
      <c r="N133" s="133" t="s">
        <v>40</v>
      </c>
      <c r="O133" s="134">
        <v>0</v>
      </c>
      <c r="P133" s="134">
        <f t="shared" si="1"/>
        <v>0</v>
      </c>
      <c r="Q133" s="134">
        <v>0</v>
      </c>
      <c r="R133" s="134">
        <f t="shared" si="2"/>
        <v>0</v>
      </c>
      <c r="S133" s="134">
        <v>0</v>
      </c>
      <c r="T133" s="135">
        <f t="shared" si="3"/>
        <v>0</v>
      </c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R133" s="136" t="s">
        <v>118</v>
      </c>
      <c r="AT133" s="136" t="s">
        <v>114</v>
      </c>
      <c r="AU133" s="136" t="s">
        <v>83</v>
      </c>
      <c r="AY133" s="13" t="s">
        <v>113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13" t="s">
        <v>83</v>
      </c>
      <c r="BK133" s="137">
        <f t="shared" si="9"/>
        <v>0</v>
      </c>
      <c r="BL133" s="13" t="s">
        <v>118</v>
      </c>
      <c r="BM133" s="136" t="s">
        <v>170</v>
      </c>
    </row>
    <row r="134" spans="1:65" s="2" customFormat="1" ht="37.9" customHeight="1">
      <c r="A134" s="25"/>
      <c r="B134" s="126"/>
      <c r="C134" s="127" t="s">
        <v>171</v>
      </c>
      <c r="D134" s="127" t="s">
        <v>114</v>
      </c>
      <c r="E134" s="128" t="s">
        <v>172</v>
      </c>
      <c r="F134" s="129" t="s">
        <v>173</v>
      </c>
      <c r="G134" s="130" t="s">
        <v>117</v>
      </c>
      <c r="H134" s="131">
        <v>1</v>
      </c>
      <c r="I134" s="131"/>
      <c r="J134" s="131">
        <f t="shared" si="0"/>
        <v>0</v>
      </c>
      <c r="K134" s="129" t="s">
        <v>1</v>
      </c>
      <c r="L134" s="26"/>
      <c r="M134" s="132" t="s">
        <v>1</v>
      </c>
      <c r="N134" s="133" t="s">
        <v>40</v>
      </c>
      <c r="O134" s="134">
        <v>0</v>
      </c>
      <c r="P134" s="134">
        <f t="shared" si="1"/>
        <v>0</v>
      </c>
      <c r="Q134" s="134">
        <v>0</v>
      </c>
      <c r="R134" s="134">
        <f t="shared" si="2"/>
        <v>0</v>
      </c>
      <c r="S134" s="134">
        <v>0</v>
      </c>
      <c r="T134" s="135">
        <f t="shared" si="3"/>
        <v>0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R134" s="136" t="s">
        <v>118</v>
      </c>
      <c r="AT134" s="136" t="s">
        <v>114</v>
      </c>
      <c r="AU134" s="136" t="s">
        <v>83</v>
      </c>
      <c r="AY134" s="13" t="s">
        <v>113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13" t="s">
        <v>83</v>
      </c>
      <c r="BK134" s="137">
        <f t="shared" si="9"/>
        <v>0</v>
      </c>
      <c r="BL134" s="13" t="s">
        <v>118</v>
      </c>
      <c r="BM134" s="136" t="s">
        <v>174</v>
      </c>
    </row>
    <row r="135" spans="1:65" s="2" customFormat="1" ht="36">
      <c r="A135" s="25"/>
      <c r="B135" s="126"/>
      <c r="C135" s="127" t="s">
        <v>8</v>
      </c>
      <c r="D135" s="127" t="s">
        <v>114</v>
      </c>
      <c r="E135" s="128" t="s">
        <v>175</v>
      </c>
      <c r="F135" s="129" t="s">
        <v>301</v>
      </c>
      <c r="G135" s="130" t="s">
        <v>117</v>
      </c>
      <c r="H135" s="131">
        <v>12</v>
      </c>
      <c r="I135" s="131"/>
      <c r="J135" s="131">
        <f t="shared" si="0"/>
        <v>0</v>
      </c>
      <c r="K135" s="129" t="s">
        <v>1</v>
      </c>
      <c r="L135" s="26"/>
      <c r="M135" s="132" t="s">
        <v>1</v>
      </c>
      <c r="N135" s="133" t="s">
        <v>40</v>
      </c>
      <c r="O135" s="134">
        <v>0</v>
      </c>
      <c r="P135" s="134">
        <f t="shared" si="1"/>
        <v>0</v>
      </c>
      <c r="Q135" s="134">
        <v>0</v>
      </c>
      <c r="R135" s="134">
        <f t="shared" si="2"/>
        <v>0</v>
      </c>
      <c r="S135" s="134">
        <v>0</v>
      </c>
      <c r="T135" s="135">
        <f t="shared" si="3"/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36" t="s">
        <v>118</v>
      </c>
      <c r="AT135" s="136" t="s">
        <v>114</v>
      </c>
      <c r="AU135" s="136" t="s">
        <v>83</v>
      </c>
      <c r="AY135" s="13" t="s">
        <v>113</v>
      </c>
      <c r="BE135" s="137">
        <f t="shared" si="4"/>
        <v>0</v>
      </c>
      <c r="BF135" s="137">
        <f t="shared" si="5"/>
        <v>0</v>
      </c>
      <c r="BG135" s="137">
        <f t="shared" si="6"/>
        <v>0</v>
      </c>
      <c r="BH135" s="137">
        <f t="shared" si="7"/>
        <v>0</v>
      </c>
      <c r="BI135" s="137">
        <f t="shared" si="8"/>
        <v>0</v>
      </c>
      <c r="BJ135" s="13" t="s">
        <v>83</v>
      </c>
      <c r="BK135" s="137">
        <f t="shared" si="9"/>
        <v>0</v>
      </c>
      <c r="BL135" s="13" t="s">
        <v>118</v>
      </c>
      <c r="BM135" s="136" t="s">
        <v>176</v>
      </c>
    </row>
    <row r="136" spans="1:65" s="2" customFormat="1" ht="24.2" customHeight="1">
      <c r="A136" s="25"/>
      <c r="B136" s="126"/>
      <c r="C136" s="127" t="s">
        <v>177</v>
      </c>
      <c r="D136" s="127" t="s">
        <v>114</v>
      </c>
      <c r="E136" s="128" t="s">
        <v>178</v>
      </c>
      <c r="F136" s="129" t="s">
        <v>179</v>
      </c>
      <c r="G136" s="130" t="s">
        <v>125</v>
      </c>
      <c r="H136" s="131">
        <v>1</v>
      </c>
      <c r="I136" s="131"/>
      <c r="J136" s="131">
        <f t="shared" si="0"/>
        <v>0</v>
      </c>
      <c r="K136" s="129" t="s">
        <v>126</v>
      </c>
      <c r="L136" s="26"/>
      <c r="M136" s="132" t="s">
        <v>1</v>
      </c>
      <c r="N136" s="133" t="s">
        <v>40</v>
      </c>
      <c r="O136" s="134">
        <v>23.504999999999999</v>
      </c>
      <c r="P136" s="134">
        <f t="shared" si="1"/>
        <v>23.504999999999999</v>
      </c>
      <c r="Q136" s="134">
        <v>0</v>
      </c>
      <c r="R136" s="134">
        <f t="shared" si="2"/>
        <v>0</v>
      </c>
      <c r="S136" s="134">
        <v>0</v>
      </c>
      <c r="T136" s="135">
        <f t="shared" si="3"/>
        <v>0</v>
      </c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R136" s="136" t="s">
        <v>118</v>
      </c>
      <c r="AT136" s="136" t="s">
        <v>114</v>
      </c>
      <c r="AU136" s="136" t="s">
        <v>83</v>
      </c>
      <c r="AY136" s="13" t="s">
        <v>113</v>
      </c>
      <c r="BE136" s="137">
        <f t="shared" si="4"/>
        <v>0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13" t="s">
        <v>83</v>
      </c>
      <c r="BK136" s="137">
        <f t="shared" si="9"/>
        <v>0</v>
      </c>
      <c r="BL136" s="13" t="s">
        <v>118</v>
      </c>
      <c r="BM136" s="136" t="s">
        <v>180</v>
      </c>
    </row>
    <row r="137" spans="1:65" s="11" customFormat="1" ht="25.9" customHeight="1">
      <c r="B137" s="116"/>
      <c r="D137" s="117" t="s">
        <v>74</v>
      </c>
      <c r="E137" s="118" t="s">
        <v>181</v>
      </c>
      <c r="F137" s="118" t="s">
        <v>182</v>
      </c>
      <c r="J137" s="119">
        <f>BK137</f>
        <v>0</v>
      </c>
      <c r="L137" s="116"/>
      <c r="M137" s="120"/>
      <c r="N137" s="121"/>
      <c r="O137" s="121"/>
      <c r="P137" s="122">
        <f>SUM(P138:P157)</f>
        <v>473.42599999999999</v>
      </c>
      <c r="Q137" s="121"/>
      <c r="R137" s="122">
        <f>SUM(R138:R157)</f>
        <v>4.1620499999999998</v>
      </c>
      <c r="S137" s="121"/>
      <c r="T137" s="123">
        <f>SUM(T138:T157)</f>
        <v>2.9499999999999997</v>
      </c>
      <c r="AR137" s="117" t="s">
        <v>112</v>
      </c>
      <c r="AT137" s="124" t="s">
        <v>74</v>
      </c>
      <c r="AU137" s="124" t="s">
        <v>75</v>
      </c>
      <c r="AY137" s="117" t="s">
        <v>113</v>
      </c>
      <c r="BK137" s="125">
        <f>SUM(BK138:BK157)</f>
        <v>0</v>
      </c>
    </row>
    <row r="138" spans="1:65" s="2" customFormat="1" ht="16.5" customHeight="1">
      <c r="A138" s="25"/>
      <c r="B138" s="126"/>
      <c r="C138" s="127" t="s">
        <v>183</v>
      </c>
      <c r="D138" s="127" t="s">
        <v>114</v>
      </c>
      <c r="E138" s="128" t="s">
        <v>184</v>
      </c>
      <c r="F138" s="129" t="s">
        <v>185</v>
      </c>
      <c r="G138" s="130" t="s">
        <v>117</v>
      </c>
      <c r="H138" s="131">
        <v>1</v>
      </c>
      <c r="I138" s="131"/>
      <c r="J138" s="131">
        <f t="shared" ref="J138:J157" si="10">ROUND(I138*H138,2)</f>
        <v>0</v>
      </c>
      <c r="K138" s="129" t="s">
        <v>1</v>
      </c>
      <c r="L138" s="26"/>
      <c r="M138" s="132" t="s">
        <v>1</v>
      </c>
      <c r="N138" s="133" t="s">
        <v>40</v>
      </c>
      <c r="O138" s="134">
        <v>0</v>
      </c>
      <c r="P138" s="134">
        <f t="shared" ref="P138:P157" si="11">O138*H138</f>
        <v>0</v>
      </c>
      <c r="Q138" s="134">
        <v>0</v>
      </c>
      <c r="R138" s="134">
        <f t="shared" ref="R138:R157" si="12">Q138*H138</f>
        <v>0</v>
      </c>
      <c r="S138" s="134">
        <v>0</v>
      </c>
      <c r="T138" s="135">
        <f t="shared" ref="T138:T157" si="13">S138*H138</f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36" t="s">
        <v>118</v>
      </c>
      <c r="AT138" s="136" t="s">
        <v>114</v>
      </c>
      <c r="AU138" s="136" t="s">
        <v>83</v>
      </c>
      <c r="AY138" s="13" t="s">
        <v>113</v>
      </c>
      <c r="BE138" s="137">
        <f t="shared" ref="BE138:BE157" si="14">IF(N138="základní",J138,0)</f>
        <v>0</v>
      </c>
      <c r="BF138" s="137">
        <f t="shared" ref="BF138:BF157" si="15">IF(N138="snížená",J138,0)</f>
        <v>0</v>
      </c>
      <c r="BG138" s="137">
        <f t="shared" ref="BG138:BG157" si="16">IF(N138="zákl. přenesená",J138,0)</f>
        <v>0</v>
      </c>
      <c r="BH138" s="137">
        <f t="shared" ref="BH138:BH157" si="17">IF(N138="sníž. přenesená",J138,0)</f>
        <v>0</v>
      </c>
      <c r="BI138" s="137">
        <f t="shared" ref="BI138:BI157" si="18">IF(N138="nulová",J138,0)</f>
        <v>0</v>
      </c>
      <c r="BJ138" s="13" t="s">
        <v>83</v>
      </c>
      <c r="BK138" s="137">
        <f t="shared" ref="BK138:BK157" si="19">ROUND(I138*H138,2)</f>
        <v>0</v>
      </c>
      <c r="BL138" s="13" t="s">
        <v>118</v>
      </c>
      <c r="BM138" s="136" t="s">
        <v>186</v>
      </c>
    </row>
    <row r="139" spans="1:65" s="2" customFormat="1" ht="16.5" customHeight="1">
      <c r="A139" s="25"/>
      <c r="B139" s="126"/>
      <c r="C139" s="127" t="s">
        <v>187</v>
      </c>
      <c r="D139" s="127" t="s">
        <v>114</v>
      </c>
      <c r="E139" s="128" t="s">
        <v>188</v>
      </c>
      <c r="F139" s="129" t="s">
        <v>189</v>
      </c>
      <c r="G139" s="130" t="s">
        <v>117</v>
      </c>
      <c r="H139" s="131">
        <v>1</v>
      </c>
      <c r="I139" s="131"/>
      <c r="J139" s="131">
        <f t="shared" si="10"/>
        <v>0</v>
      </c>
      <c r="K139" s="129" t="s">
        <v>1</v>
      </c>
      <c r="L139" s="26"/>
      <c r="M139" s="132" t="s">
        <v>1</v>
      </c>
      <c r="N139" s="133" t="s">
        <v>40</v>
      </c>
      <c r="O139" s="134">
        <v>0</v>
      </c>
      <c r="P139" s="134">
        <f t="shared" si="11"/>
        <v>0</v>
      </c>
      <c r="Q139" s="134">
        <v>0</v>
      </c>
      <c r="R139" s="134">
        <f t="shared" si="12"/>
        <v>0</v>
      </c>
      <c r="S139" s="134">
        <v>0</v>
      </c>
      <c r="T139" s="135">
        <f t="shared" si="13"/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36" t="s">
        <v>118</v>
      </c>
      <c r="AT139" s="136" t="s">
        <v>114</v>
      </c>
      <c r="AU139" s="136" t="s">
        <v>83</v>
      </c>
      <c r="AY139" s="13" t="s">
        <v>113</v>
      </c>
      <c r="BE139" s="137">
        <f t="shared" si="14"/>
        <v>0</v>
      </c>
      <c r="BF139" s="137">
        <f t="shared" si="15"/>
        <v>0</v>
      </c>
      <c r="BG139" s="137">
        <f t="shared" si="16"/>
        <v>0</v>
      </c>
      <c r="BH139" s="137">
        <f t="shared" si="17"/>
        <v>0</v>
      </c>
      <c r="BI139" s="137">
        <f t="shared" si="18"/>
        <v>0</v>
      </c>
      <c r="BJ139" s="13" t="s">
        <v>83</v>
      </c>
      <c r="BK139" s="137">
        <f t="shared" si="19"/>
        <v>0</v>
      </c>
      <c r="BL139" s="13" t="s">
        <v>118</v>
      </c>
      <c r="BM139" s="136" t="s">
        <v>190</v>
      </c>
    </row>
    <row r="140" spans="1:65" s="2" customFormat="1" ht="24.2" customHeight="1">
      <c r="A140" s="25"/>
      <c r="B140" s="126"/>
      <c r="C140" s="127" t="s">
        <v>191</v>
      </c>
      <c r="D140" s="127" t="s">
        <v>114</v>
      </c>
      <c r="E140" s="128" t="s">
        <v>192</v>
      </c>
      <c r="F140" s="129" t="s">
        <v>193</v>
      </c>
      <c r="G140" s="130" t="s">
        <v>194</v>
      </c>
      <c r="H140" s="131">
        <v>3</v>
      </c>
      <c r="I140" s="131"/>
      <c r="J140" s="131">
        <f t="shared" si="10"/>
        <v>0</v>
      </c>
      <c r="K140" s="129" t="s">
        <v>126</v>
      </c>
      <c r="L140" s="26"/>
      <c r="M140" s="132" t="s">
        <v>1</v>
      </c>
      <c r="N140" s="133" t="s">
        <v>40</v>
      </c>
      <c r="O140" s="134">
        <v>3.3</v>
      </c>
      <c r="P140" s="134">
        <f t="shared" si="11"/>
        <v>9.8999999999999986</v>
      </c>
      <c r="Q140" s="134">
        <v>0</v>
      </c>
      <c r="R140" s="134">
        <f t="shared" si="12"/>
        <v>0</v>
      </c>
      <c r="S140" s="134">
        <v>0</v>
      </c>
      <c r="T140" s="135">
        <f t="shared" si="13"/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36" t="s">
        <v>118</v>
      </c>
      <c r="AT140" s="136" t="s">
        <v>114</v>
      </c>
      <c r="AU140" s="136" t="s">
        <v>83</v>
      </c>
      <c r="AY140" s="13" t="s">
        <v>113</v>
      </c>
      <c r="BE140" s="137">
        <f t="shared" si="14"/>
        <v>0</v>
      </c>
      <c r="BF140" s="137">
        <f t="shared" si="15"/>
        <v>0</v>
      </c>
      <c r="BG140" s="137">
        <f t="shared" si="16"/>
        <v>0</v>
      </c>
      <c r="BH140" s="137">
        <f t="shared" si="17"/>
        <v>0</v>
      </c>
      <c r="BI140" s="137">
        <f t="shared" si="18"/>
        <v>0</v>
      </c>
      <c r="BJ140" s="13" t="s">
        <v>83</v>
      </c>
      <c r="BK140" s="137">
        <f t="shared" si="19"/>
        <v>0</v>
      </c>
      <c r="BL140" s="13" t="s">
        <v>118</v>
      </c>
      <c r="BM140" s="136" t="s">
        <v>195</v>
      </c>
    </row>
    <row r="141" spans="1:65" s="2" customFormat="1" ht="24.2" customHeight="1">
      <c r="A141" s="25"/>
      <c r="B141" s="126"/>
      <c r="C141" s="127" t="s">
        <v>196</v>
      </c>
      <c r="D141" s="127" t="s">
        <v>114</v>
      </c>
      <c r="E141" s="128" t="s">
        <v>197</v>
      </c>
      <c r="F141" s="129" t="s">
        <v>198</v>
      </c>
      <c r="G141" s="130" t="s">
        <v>144</v>
      </c>
      <c r="H141" s="131">
        <v>240</v>
      </c>
      <c r="I141" s="131"/>
      <c r="J141" s="131">
        <f t="shared" si="10"/>
        <v>0</v>
      </c>
      <c r="K141" s="129" t="s">
        <v>126</v>
      </c>
      <c r="L141" s="26"/>
      <c r="M141" s="132" t="s">
        <v>1</v>
      </c>
      <c r="N141" s="133" t="s">
        <v>40</v>
      </c>
      <c r="O141" s="134">
        <v>0.73899999999999999</v>
      </c>
      <c r="P141" s="134">
        <f t="shared" si="11"/>
        <v>177.35999999999999</v>
      </c>
      <c r="Q141" s="134">
        <v>0</v>
      </c>
      <c r="R141" s="134">
        <f t="shared" si="12"/>
        <v>0</v>
      </c>
      <c r="S141" s="134">
        <v>0</v>
      </c>
      <c r="T141" s="135">
        <f t="shared" si="13"/>
        <v>0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R141" s="136" t="s">
        <v>118</v>
      </c>
      <c r="AT141" s="136" t="s">
        <v>114</v>
      </c>
      <c r="AU141" s="136" t="s">
        <v>83</v>
      </c>
      <c r="AY141" s="13" t="s">
        <v>113</v>
      </c>
      <c r="BE141" s="137">
        <f t="shared" si="14"/>
        <v>0</v>
      </c>
      <c r="BF141" s="137">
        <f t="shared" si="15"/>
        <v>0</v>
      </c>
      <c r="BG141" s="137">
        <f t="shared" si="16"/>
        <v>0</v>
      </c>
      <c r="BH141" s="137">
        <f t="shared" si="17"/>
        <v>0</v>
      </c>
      <c r="BI141" s="137">
        <f t="shared" si="18"/>
        <v>0</v>
      </c>
      <c r="BJ141" s="13" t="s">
        <v>83</v>
      </c>
      <c r="BK141" s="137">
        <f t="shared" si="19"/>
        <v>0</v>
      </c>
      <c r="BL141" s="13" t="s">
        <v>118</v>
      </c>
      <c r="BM141" s="136" t="s">
        <v>199</v>
      </c>
    </row>
    <row r="142" spans="1:65" s="2" customFormat="1" ht="24.2" customHeight="1">
      <c r="A142" s="25"/>
      <c r="B142" s="126"/>
      <c r="C142" s="127" t="s">
        <v>7</v>
      </c>
      <c r="D142" s="127" t="s">
        <v>114</v>
      </c>
      <c r="E142" s="128" t="s">
        <v>200</v>
      </c>
      <c r="F142" s="129" t="s">
        <v>201</v>
      </c>
      <c r="G142" s="130" t="s">
        <v>144</v>
      </c>
      <c r="H142" s="131">
        <v>240</v>
      </c>
      <c r="I142" s="131"/>
      <c r="J142" s="131">
        <f t="shared" si="10"/>
        <v>0</v>
      </c>
      <c r="K142" s="129" t="s">
        <v>126</v>
      </c>
      <c r="L142" s="26"/>
      <c r="M142" s="132" t="s">
        <v>1</v>
      </c>
      <c r="N142" s="133" t="s">
        <v>40</v>
      </c>
      <c r="O142" s="134">
        <v>0.13700000000000001</v>
      </c>
      <c r="P142" s="134">
        <f t="shared" si="11"/>
        <v>32.880000000000003</v>
      </c>
      <c r="Q142" s="134">
        <v>0</v>
      </c>
      <c r="R142" s="134">
        <f t="shared" si="12"/>
        <v>0</v>
      </c>
      <c r="S142" s="134">
        <v>0</v>
      </c>
      <c r="T142" s="135">
        <f t="shared" si="13"/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36" t="s">
        <v>118</v>
      </c>
      <c r="AT142" s="136" t="s">
        <v>114</v>
      </c>
      <c r="AU142" s="136" t="s">
        <v>83</v>
      </c>
      <c r="AY142" s="13" t="s">
        <v>113</v>
      </c>
      <c r="BE142" s="137">
        <f t="shared" si="14"/>
        <v>0</v>
      </c>
      <c r="BF142" s="137">
        <f t="shared" si="15"/>
        <v>0</v>
      </c>
      <c r="BG142" s="137">
        <f t="shared" si="16"/>
        <v>0</v>
      </c>
      <c r="BH142" s="137">
        <f t="shared" si="17"/>
        <v>0</v>
      </c>
      <c r="BI142" s="137">
        <f t="shared" si="18"/>
        <v>0</v>
      </c>
      <c r="BJ142" s="13" t="s">
        <v>83</v>
      </c>
      <c r="BK142" s="137">
        <f t="shared" si="19"/>
        <v>0</v>
      </c>
      <c r="BL142" s="13" t="s">
        <v>118</v>
      </c>
      <c r="BM142" s="136" t="s">
        <v>202</v>
      </c>
    </row>
    <row r="143" spans="1:65" s="2" customFormat="1" ht="16.5" customHeight="1">
      <c r="A143" s="25"/>
      <c r="B143" s="126"/>
      <c r="C143" s="127" t="s">
        <v>203</v>
      </c>
      <c r="D143" s="127" t="s">
        <v>114</v>
      </c>
      <c r="E143" s="128" t="s">
        <v>204</v>
      </c>
      <c r="F143" s="129" t="s">
        <v>205</v>
      </c>
      <c r="G143" s="130" t="s">
        <v>144</v>
      </c>
      <c r="H143" s="131">
        <v>240</v>
      </c>
      <c r="I143" s="131"/>
      <c r="J143" s="131">
        <f t="shared" si="10"/>
        <v>0</v>
      </c>
      <c r="K143" s="129" t="s">
        <v>126</v>
      </c>
      <c r="L143" s="26"/>
      <c r="M143" s="132" t="s">
        <v>1</v>
      </c>
      <c r="N143" s="133" t="s">
        <v>40</v>
      </c>
      <c r="O143" s="134">
        <v>2.5000000000000001E-2</v>
      </c>
      <c r="P143" s="134">
        <f t="shared" si="11"/>
        <v>6</v>
      </c>
      <c r="Q143" s="134">
        <v>9.0000000000000006E-5</v>
      </c>
      <c r="R143" s="134">
        <f t="shared" si="12"/>
        <v>2.1600000000000001E-2</v>
      </c>
      <c r="S143" s="134">
        <v>0</v>
      </c>
      <c r="T143" s="135">
        <f t="shared" si="13"/>
        <v>0</v>
      </c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R143" s="136" t="s">
        <v>127</v>
      </c>
      <c r="AT143" s="136" t="s">
        <v>114</v>
      </c>
      <c r="AU143" s="136" t="s">
        <v>83</v>
      </c>
      <c r="AY143" s="13" t="s">
        <v>113</v>
      </c>
      <c r="BE143" s="137">
        <f t="shared" si="14"/>
        <v>0</v>
      </c>
      <c r="BF143" s="137">
        <f t="shared" si="15"/>
        <v>0</v>
      </c>
      <c r="BG143" s="137">
        <f t="shared" si="16"/>
        <v>0</v>
      </c>
      <c r="BH143" s="137">
        <f t="shared" si="17"/>
        <v>0</v>
      </c>
      <c r="BI143" s="137">
        <f t="shared" si="18"/>
        <v>0</v>
      </c>
      <c r="BJ143" s="13" t="s">
        <v>83</v>
      </c>
      <c r="BK143" s="137">
        <f t="shared" si="19"/>
        <v>0</v>
      </c>
      <c r="BL143" s="13" t="s">
        <v>127</v>
      </c>
      <c r="BM143" s="136" t="s">
        <v>206</v>
      </c>
    </row>
    <row r="144" spans="1:65" s="2" customFormat="1" ht="16.5" customHeight="1">
      <c r="A144" s="25"/>
      <c r="B144" s="126"/>
      <c r="C144" s="138" t="s">
        <v>207</v>
      </c>
      <c r="D144" s="138" t="s">
        <v>129</v>
      </c>
      <c r="E144" s="139" t="s">
        <v>208</v>
      </c>
      <c r="F144" s="140" t="s">
        <v>209</v>
      </c>
      <c r="G144" s="141" t="s">
        <v>144</v>
      </c>
      <c r="H144" s="142">
        <v>240</v>
      </c>
      <c r="I144" s="142"/>
      <c r="J144" s="142">
        <f t="shared" si="10"/>
        <v>0</v>
      </c>
      <c r="K144" s="140" t="s">
        <v>126</v>
      </c>
      <c r="L144" s="143"/>
      <c r="M144" s="144" t="s">
        <v>1</v>
      </c>
      <c r="N144" s="145" t="s">
        <v>40</v>
      </c>
      <c r="O144" s="134">
        <v>0</v>
      </c>
      <c r="P144" s="134">
        <f t="shared" si="11"/>
        <v>0</v>
      </c>
      <c r="Q144" s="134">
        <v>5.9000000000000003E-4</v>
      </c>
      <c r="R144" s="134">
        <f t="shared" si="12"/>
        <v>0.1416</v>
      </c>
      <c r="S144" s="134">
        <v>0</v>
      </c>
      <c r="T144" s="135">
        <f t="shared" si="13"/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36" t="s">
        <v>139</v>
      </c>
      <c r="AT144" s="136" t="s">
        <v>129</v>
      </c>
      <c r="AU144" s="136" t="s">
        <v>83</v>
      </c>
      <c r="AY144" s="13" t="s">
        <v>113</v>
      </c>
      <c r="BE144" s="137">
        <f t="shared" si="14"/>
        <v>0</v>
      </c>
      <c r="BF144" s="137">
        <f t="shared" si="15"/>
        <v>0</v>
      </c>
      <c r="BG144" s="137">
        <f t="shared" si="16"/>
        <v>0</v>
      </c>
      <c r="BH144" s="137">
        <f t="shared" si="17"/>
        <v>0</v>
      </c>
      <c r="BI144" s="137">
        <f t="shared" si="18"/>
        <v>0</v>
      </c>
      <c r="BJ144" s="13" t="s">
        <v>83</v>
      </c>
      <c r="BK144" s="137">
        <f t="shared" si="19"/>
        <v>0</v>
      </c>
      <c r="BL144" s="13" t="s">
        <v>127</v>
      </c>
      <c r="BM144" s="136" t="s">
        <v>210</v>
      </c>
    </row>
    <row r="145" spans="1:65" s="2" customFormat="1" ht="33" customHeight="1">
      <c r="A145" s="25"/>
      <c r="B145" s="126"/>
      <c r="C145" s="127" t="s">
        <v>211</v>
      </c>
      <c r="D145" s="127" t="s">
        <v>114</v>
      </c>
      <c r="E145" s="128" t="s">
        <v>212</v>
      </c>
      <c r="F145" s="129" t="s">
        <v>213</v>
      </c>
      <c r="G145" s="130" t="s">
        <v>144</v>
      </c>
      <c r="H145" s="131">
        <v>620</v>
      </c>
      <c r="I145" s="131"/>
      <c r="J145" s="131">
        <f t="shared" si="10"/>
        <v>0</v>
      </c>
      <c r="K145" s="129" t="s">
        <v>126</v>
      </c>
      <c r="L145" s="26"/>
      <c r="M145" s="132" t="s">
        <v>1</v>
      </c>
      <c r="N145" s="133" t="s">
        <v>40</v>
      </c>
      <c r="O145" s="134">
        <v>0.11899999999999999</v>
      </c>
      <c r="P145" s="134">
        <f t="shared" si="11"/>
        <v>73.78</v>
      </c>
      <c r="Q145" s="134">
        <v>0</v>
      </c>
      <c r="R145" s="134">
        <f t="shared" si="12"/>
        <v>0</v>
      </c>
      <c r="S145" s="134">
        <v>0</v>
      </c>
      <c r="T145" s="135">
        <f t="shared" si="13"/>
        <v>0</v>
      </c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R145" s="136" t="s">
        <v>127</v>
      </c>
      <c r="AT145" s="136" t="s">
        <v>114</v>
      </c>
      <c r="AU145" s="136" t="s">
        <v>83</v>
      </c>
      <c r="AY145" s="13" t="s">
        <v>113</v>
      </c>
      <c r="BE145" s="137">
        <f t="shared" si="14"/>
        <v>0</v>
      </c>
      <c r="BF145" s="137">
        <f t="shared" si="15"/>
        <v>0</v>
      </c>
      <c r="BG145" s="137">
        <f t="shared" si="16"/>
        <v>0</v>
      </c>
      <c r="BH145" s="137">
        <f t="shared" si="17"/>
        <v>0</v>
      </c>
      <c r="BI145" s="137">
        <f t="shared" si="18"/>
        <v>0</v>
      </c>
      <c r="BJ145" s="13" t="s">
        <v>83</v>
      </c>
      <c r="BK145" s="137">
        <f t="shared" si="19"/>
        <v>0</v>
      </c>
      <c r="BL145" s="13" t="s">
        <v>127</v>
      </c>
      <c r="BM145" s="136" t="s">
        <v>214</v>
      </c>
    </row>
    <row r="146" spans="1:65" s="2" customFormat="1" ht="24.2" customHeight="1">
      <c r="A146" s="25"/>
      <c r="B146" s="126"/>
      <c r="C146" s="138" t="s">
        <v>215</v>
      </c>
      <c r="D146" s="138" t="s">
        <v>129</v>
      </c>
      <c r="E146" s="139" t="s">
        <v>216</v>
      </c>
      <c r="F146" s="140" t="s">
        <v>217</v>
      </c>
      <c r="G146" s="141" t="s">
        <v>144</v>
      </c>
      <c r="H146" s="142">
        <v>620</v>
      </c>
      <c r="I146" s="142"/>
      <c r="J146" s="142">
        <f t="shared" si="10"/>
        <v>0</v>
      </c>
      <c r="K146" s="140" t="s">
        <v>126</v>
      </c>
      <c r="L146" s="143"/>
      <c r="M146" s="144" t="s">
        <v>1</v>
      </c>
      <c r="N146" s="145" t="s">
        <v>40</v>
      </c>
      <c r="O146" s="134">
        <v>0</v>
      </c>
      <c r="P146" s="134">
        <f t="shared" si="11"/>
        <v>0</v>
      </c>
      <c r="Q146" s="134">
        <v>2.5999999999999998E-4</v>
      </c>
      <c r="R146" s="134">
        <f t="shared" si="12"/>
        <v>0.16119999999999998</v>
      </c>
      <c r="S146" s="134">
        <v>0</v>
      </c>
      <c r="T146" s="135">
        <f t="shared" si="13"/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36" t="s">
        <v>218</v>
      </c>
      <c r="AT146" s="136" t="s">
        <v>129</v>
      </c>
      <c r="AU146" s="136" t="s">
        <v>83</v>
      </c>
      <c r="AY146" s="13" t="s">
        <v>113</v>
      </c>
      <c r="BE146" s="137">
        <f t="shared" si="14"/>
        <v>0</v>
      </c>
      <c r="BF146" s="137">
        <f t="shared" si="15"/>
        <v>0</v>
      </c>
      <c r="BG146" s="137">
        <f t="shared" si="16"/>
        <v>0</v>
      </c>
      <c r="BH146" s="137">
        <f t="shared" si="17"/>
        <v>0</v>
      </c>
      <c r="BI146" s="137">
        <f t="shared" si="18"/>
        <v>0</v>
      </c>
      <c r="BJ146" s="13" t="s">
        <v>83</v>
      </c>
      <c r="BK146" s="137">
        <f t="shared" si="19"/>
        <v>0</v>
      </c>
      <c r="BL146" s="13" t="s">
        <v>218</v>
      </c>
      <c r="BM146" s="136" t="s">
        <v>219</v>
      </c>
    </row>
    <row r="147" spans="1:65" s="2" customFormat="1" ht="37.9" customHeight="1">
      <c r="A147" s="25"/>
      <c r="B147" s="126"/>
      <c r="C147" s="127" t="s">
        <v>220</v>
      </c>
      <c r="D147" s="127" t="s">
        <v>114</v>
      </c>
      <c r="E147" s="128" t="s">
        <v>221</v>
      </c>
      <c r="F147" s="129" t="s">
        <v>222</v>
      </c>
      <c r="G147" s="130" t="s">
        <v>144</v>
      </c>
      <c r="H147" s="131">
        <v>35</v>
      </c>
      <c r="I147" s="131"/>
      <c r="J147" s="131">
        <f t="shared" si="10"/>
        <v>0</v>
      </c>
      <c r="K147" s="129" t="s">
        <v>126</v>
      </c>
      <c r="L147" s="26"/>
      <c r="M147" s="132" t="s">
        <v>1</v>
      </c>
      <c r="N147" s="133" t="s">
        <v>40</v>
      </c>
      <c r="O147" s="134">
        <v>0.92400000000000004</v>
      </c>
      <c r="P147" s="134">
        <f t="shared" si="11"/>
        <v>32.340000000000003</v>
      </c>
      <c r="Q147" s="134">
        <v>3.0000000000000001E-5</v>
      </c>
      <c r="R147" s="134">
        <f t="shared" si="12"/>
        <v>1.0499999999999999E-3</v>
      </c>
      <c r="S147" s="134">
        <v>0</v>
      </c>
      <c r="T147" s="135">
        <f t="shared" si="13"/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36" t="s">
        <v>118</v>
      </c>
      <c r="AT147" s="136" t="s">
        <v>114</v>
      </c>
      <c r="AU147" s="136" t="s">
        <v>83</v>
      </c>
      <c r="AY147" s="13" t="s">
        <v>113</v>
      </c>
      <c r="BE147" s="137">
        <f t="shared" si="14"/>
        <v>0</v>
      </c>
      <c r="BF147" s="137">
        <f t="shared" si="15"/>
        <v>0</v>
      </c>
      <c r="BG147" s="137">
        <f t="shared" si="16"/>
        <v>0</v>
      </c>
      <c r="BH147" s="137">
        <f t="shared" si="17"/>
        <v>0</v>
      </c>
      <c r="BI147" s="137">
        <f t="shared" si="18"/>
        <v>0</v>
      </c>
      <c r="BJ147" s="13" t="s">
        <v>83</v>
      </c>
      <c r="BK147" s="137">
        <f t="shared" si="19"/>
        <v>0</v>
      </c>
      <c r="BL147" s="13" t="s">
        <v>118</v>
      </c>
      <c r="BM147" s="136" t="s">
        <v>223</v>
      </c>
    </row>
    <row r="148" spans="1:65" s="2" customFormat="1" ht="24.2" customHeight="1">
      <c r="A148" s="25"/>
      <c r="B148" s="126"/>
      <c r="C148" s="127" t="s">
        <v>224</v>
      </c>
      <c r="D148" s="127" t="s">
        <v>114</v>
      </c>
      <c r="E148" s="128" t="s">
        <v>225</v>
      </c>
      <c r="F148" s="129" t="s">
        <v>226</v>
      </c>
      <c r="G148" s="130" t="s">
        <v>125</v>
      </c>
      <c r="H148" s="131">
        <v>6</v>
      </c>
      <c r="I148" s="131"/>
      <c r="J148" s="131">
        <f t="shared" si="10"/>
        <v>0</v>
      </c>
      <c r="K148" s="129" t="s">
        <v>126</v>
      </c>
      <c r="L148" s="26"/>
      <c r="M148" s="132" t="s">
        <v>1</v>
      </c>
      <c r="N148" s="133" t="s">
        <v>40</v>
      </c>
      <c r="O148" s="134">
        <v>12.03</v>
      </c>
      <c r="P148" s="134">
        <f t="shared" si="11"/>
        <v>72.179999999999993</v>
      </c>
      <c r="Q148" s="134">
        <v>0</v>
      </c>
      <c r="R148" s="134">
        <f t="shared" si="12"/>
        <v>0</v>
      </c>
      <c r="S148" s="134">
        <v>0</v>
      </c>
      <c r="T148" s="135">
        <f t="shared" si="13"/>
        <v>0</v>
      </c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R148" s="136" t="s">
        <v>161</v>
      </c>
      <c r="AT148" s="136" t="s">
        <v>114</v>
      </c>
      <c r="AU148" s="136" t="s">
        <v>83</v>
      </c>
      <c r="AY148" s="13" t="s">
        <v>113</v>
      </c>
      <c r="BE148" s="137">
        <f t="shared" si="14"/>
        <v>0</v>
      </c>
      <c r="BF148" s="137">
        <f t="shared" si="15"/>
        <v>0</v>
      </c>
      <c r="BG148" s="137">
        <f t="shared" si="16"/>
        <v>0</v>
      </c>
      <c r="BH148" s="137">
        <f t="shared" si="17"/>
        <v>0</v>
      </c>
      <c r="BI148" s="137">
        <f t="shared" si="18"/>
        <v>0</v>
      </c>
      <c r="BJ148" s="13" t="s">
        <v>83</v>
      </c>
      <c r="BK148" s="137">
        <f t="shared" si="19"/>
        <v>0</v>
      </c>
      <c r="BL148" s="13" t="s">
        <v>161</v>
      </c>
      <c r="BM148" s="136" t="s">
        <v>227</v>
      </c>
    </row>
    <row r="149" spans="1:65" s="2" customFormat="1" ht="24.2" customHeight="1">
      <c r="A149" s="25"/>
      <c r="B149" s="126"/>
      <c r="C149" s="127" t="s">
        <v>228</v>
      </c>
      <c r="D149" s="127" t="s">
        <v>114</v>
      </c>
      <c r="E149" s="128" t="s">
        <v>229</v>
      </c>
      <c r="F149" s="129" t="s">
        <v>230</v>
      </c>
      <c r="G149" s="130" t="s">
        <v>125</v>
      </c>
      <c r="H149" s="131">
        <v>6</v>
      </c>
      <c r="I149" s="131"/>
      <c r="J149" s="131">
        <f t="shared" si="10"/>
        <v>0</v>
      </c>
      <c r="K149" s="129" t="s">
        <v>126</v>
      </c>
      <c r="L149" s="26"/>
      <c r="M149" s="132" t="s">
        <v>1</v>
      </c>
      <c r="N149" s="133" t="s">
        <v>40</v>
      </c>
      <c r="O149" s="134">
        <v>6.02</v>
      </c>
      <c r="P149" s="134">
        <f t="shared" si="11"/>
        <v>36.119999999999997</v>
      </c>
      <c r="Q149" s="134">
        <v>0</v>
      </c>
      <c r="R149" s="134">
        <f t="shared" si="12"/>
        <v>0</v>
      </c>
      <c r="S149" s="134">
        <v>0</v>
      </c>
      <c r="T149" s="135">
        <f t="shared" si="13"/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36" t="s">
        <v>161</v>
      </c>
      <c r="AT149" s="136" t="s">
        <v>114</v>
      </c>
      <c r="AU149" s="136" t="s">
        <v>83</v>
      </c>
      <c r="AY149" s="13" t="s">
        <v>113</v>
      </c>
      <c r="BE149" s="137">
        <f t="shared" si="14"/>
        <v>0</v>
      </c>
      <c r="BF149" s="137">
        <f t="shared" si="15"/>
        <v>0</v>
      </c>
      <c r="BG149" s="137">
        <f t="shared" si="16"/>
        <v>0</v>
      </c>
      <c r="BH149" s="137">
        <f t="shared" si="17"/>
        <v>0</v>
      </c>
      <c r="BI149" s="137">
        <f t="shared" si="18"/>
        <v>0</v>
      </c>
      <c r="BJ149" s="13" t="s">
        <v>83</v>
      </c>
      <c r="BK149" s="137">
        <f t="shared" si="19"/>
        <v>0</v>
      </c>
      <c r="BL149" s="13" t="s">
        <v>161</v>
      </c>
      <c r="BM149" s="136" t="s">
        <v>231</v>
      </c>
    </row>
    <row r="150" spans="1:65" s="2" customFormat="1" ht="24.2" customHeight="1">
      <c r="A150" s="25"/>
      <c r="B150" s="126"/>
      <c r="C150" s="127" t="s">
        <v>232</v>
      </c>
      <c r="D150" s="127" t="s">
        <v>114</v>
      </c>
      <c r="E150" s="128" t="s">
        <v>233</v>
      </c>
      <c r="F150" s="129" t="s">
        <v>234</v>
      </c>
      <c r="G150" s="130" t="s">
        <v>194</v>
      </c>
      <c r="H150" s="131">
        <v>3</v>
      </c>
      <c r="I150" s="131"/>
      <c r="J150" s="131">
        <f t="shared" si="10"/>
        <v>0</v>
      </c>
      <c r="K150" s="129" t="s">
        <v>126</v>
      </c>
      <c r="L150" s="26"/>
      <c r="M150" s="132" t="s">
        <v>1</v>
      </c>
      <c r="N150" s="133" t="s">
        <v>40</v>
      </c>
      <c r="O150" s="134">
        <v>0.47699999999999998</v>
      </c>
      <c r="P150" s="134">
        <f t="shared" si="11"/>
        <v>1.431</v>
      </c>
      <c r="Q150" s="134">
        <v>0</v>
      </c>
      <c r="R150" s="134">
        <f t="shared" si="12"/>
        <v>0</v>
      </c>
      <c r="S150" s="134">
        <v>0</v>
      </c>
      <c r="T150" s="135">
        <f t="shared" si="13"/>
        <v>0</v>
      </c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R150" s="136" t="s">
        <v>118</v>
      </c>
      <c r="AT150" s="136" t="s">
        <v>114</v>
      </c>
      <c r="AU150" s="136" t="s">
        <v>83</v>
      </c>
      <c r="AY150" s="13" t="s">
        <v>113</v>
      </c>
      <c r="BE150" s="137">
        <f t="shared" si="14"/>
        <v>0</v>
      </c>
      <c r="BF150" s="137">
        <f t="shared" si="15"/>
        <v>0</v>
      </c>
      <c r="BG150" s="137">
        <f t="shared" si="16"/>
        <v>0</v>
      </c>
      <c r="BH150" s="137">
        <f t="shared" si="17"/>
        <v>0</v>
      </c>
      <c r="BI150" s="137">
        <f t="shared" si="18"/>
        <v>0</v>
      </c>
      <c r="BJ150" s="13" t="s">
        <v>83</v>
      </c>
      <c r="BK150" s="137">
        <f t="shared" si="19"/>
        <v>0</v>
      </c>
      <c r="BL150" s="13" t="s">
        <v>118</v>
      </c>
      <c r="BM150" s="136" t="s">
        <v>235</v>
      </c>
    </row>
    <row r="151" spans="1:65" s="2" customFormat="1" ht="37.9" customHeight="1">
      <c r="A151" s="25"/>
      <c r="B151" s="126"/>
      <c r="C151" s="127" t="s">
        <v>236</v>
      </c>
      <c r="D151" s="127" t="s">
        <v>114</v>
      </c>
      <c r="E151" s="128" t="s">
        <v>237</v>
      </c>
      <c r="F151" s="129" t="s">
        <v>238</v>
      </c>
      <c r="G151" s="130" t="s">
        <v>144</v>
      </c>
      <c r="H151" s="131">
        <v>55</v>
      </c>
      <c r="I151" s="131"/>
      <c r="J151" s="131">
        <f t="shared" si="10"/>
        <v>0</v>
      </c>
      <c r="K151" s="129" t="s">
        <v>126</v>
      </c>
      <c r="L151" s="26"/>
      <c r="M151" s="132" t="s">
        <v>1</v>
      </c>
      <c r="N151" s="133" t="s">
        <v>40</v>
      </c>
      <c r="O151" s="134">
        <v>0.14199999999999999</v>
      </c>
      <c r="P151" s="134">
        <f t="shared" si="11"/>
        <v>7.81</v>
      </c>
      <c r="Q151" s="134">
        <v>0</v>
      </c>
      <c r="R151" s="134">
        <f t="shared" si="12"/>
        <v>0</v>
      </c>
      <c r="S151" s="134">
        <v>0</v>
      </c>
      <c r="T151" s="135">
        <f t="shared" si="13"/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36" t="s">
        <v>118</v>
      </c>
      <c r="AT151" s="136" t="s">
        <v>114</v>
      </c>
      <c r="AU151" s="136" t="s">
        <v>83</v>
      </c>
      <c r="AY151" s="13" t="s">
        <v>113</v>
      </c>
      <c r="BE151" s="137">
        <f t="shared" si="14"/>
        <v>0</v>
      </c>
      <c r="BF151" s="137">
        <f t="shared" si="15"/>
        <v>0</v>
      </c>
      <c r="BG151" s="137">
        <f t="shared" si="16"/>
        <v>0</v>
      </c>
      <c r="BH151" s="137">
        <f t="shared" si="17"/>
        <v>0</v>
      </c>
      <c r="BI151" s="137">
        <f t="shared" si="18"/>
        <v>0</v>
      </c>
      <c r="BJ151" s="13" t="s">
        <v>83</v>
      </c>
      <c r="BK151" s="137">
        <f t="shared" si="19"/>
        <v>0</v>
      </c>
      <c r="BL151" s="13" t="s">
        <v>118</v>
      </c>
      <c r="BM151" s="136" t="s">
        <v>239</v>
      </c>
    </row>
    <row r="152" spans="1:65" s="2" customFormat="1" ht="33" customHeight="1">
      <c r="A152" s="25"/>
      <c r="B152" s="126"/>
      <c r="C152" s="138" t="s">
        <v>240</v>
      </c>
      <c r="D152" s="138" t="s">
        <v>129</v>
      </c>
      <c r="E152" s="139" t="s">
        <v>241</v>
      </c>
      <c r="F152" s="140" t="s">
        <v>242</v>
      </c>
      <c r="G152" s="141" t="s">
        <v>144</v>
      </c>
      <c r="H152" s="142">
        <v>55</v>
      </c>
      <c r="I152" s="142"/>
      <c r="J152" s="142">
        <f t="shared" si="10"/>
        <v>0</v>
      </c>
      <c r="K152" s="140" t="s">
        <v>126</v>
      </c>
      <c r="L152" s="143"/>
      <c r="M152" s="144" t="s">
        <v>1</v>
      </c>
      <c r="N152" s="145" t="s">
        <v>40</v>
      </c>
      <c r="O152" s="134">
        <v>0</v>
      </c>
      <c r="P152" s="134">
        <f t="shared" si="11"/>
        <v>0</v>
      </c>
      <c r="Q152" s="134">
        <v>6.8999999999999997E-4</v>
      </c>
      <c r="R152" s="134">
        <f t="shared" si="12"/>
        <v>3.7949999999999998E-2</v>
      </c>
      <c r="S152" s="134">
        <v>0</v>
      </c>
      <c r="T152" s="135">
        <f t="shared" si="13"/>
        <v>0</v>
      </c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R152" s="136" t="s">
        <v>218</v>
      </c>
      <c r="AT152" s="136" t="s">
        <v>129</v>
      </c>
      <c r="AU152" s="136" t="s">
        <v>83</v>
      </c>
      <c r="AY152" s="13" t="s">
        <v>113</v>
      </c>
      <c r="BE152" s="137">
        <f t="shared" si="14"/>
        <v>0</v>
      </c>
      <c r="BF152" s="137">
        <f t="shared" si="15"/>
        <v>0</v>
      </c>
      <c r="BG152" s="137">
        <f t="shared" si="16"/>
        <v>0</v>
      </c>
      <c r="BH152" s="137">
        <f t="shared" si="17"/>
        <v>0</v>
      </c>
      <c r="BI152" s="137">
        <f t="shared" si="18"/>
        <v>0</v>
      </c>
      <c r="BJ152" s="13" t="s">
        <v>83</v>
      </c>
      <c r="BK152" s="137">
        <f t="shared" si="19"/>
        <v>0</v>
      </c>
      <c r="BL152" s="13" t="s">
        <v>218</v>
      </c>
      <c r="BM152" s="136" t="s">
        <v>243</v>
      </c>
    </row>
    <row r="153" spans="1:65" s="2" customFormat="1" ht="24.2" customHeight="1">
      <c r="A153" s="25"/>
      <c r="B153" s="126"/>
      <c r="C153" s="127" t="s">
        <v>244</v>
      </c>
      <c r="D153" s="127" t="s">
        <v>114</v>
      </c>
      <c r="E153" s="128" t="s">
        <v>245</v>
      </c>
      <c r="F153" s="129" t="s">
        <v>246</v>
      </c>
      <c r="G153" s="130" t="s">
        <v>247</v>
      </c>
      <c r="H153" s="131">
        <v>10</v>
      </c>
      <c r="I153" s="131"/>
      <c r="J153" s="131">
        <f t="shared" si="10"/>
        <v>0</v>
      </c>
      <c r="K153" s="129" t="s">
        <v>126</v>
      </c>
      <c r="L153" s="26"/>
      <c r="M153" s="132" t="s">
        <v>1</v>
      </c>
      <c r="N153" s="133" t="s">
        <v>40</v>
      </c>
      <c r="O153" s="134">
        <v>0.31</v>
      </c>
      <c r="P153" s="134">
        <f t="shared" si="11"/>
        <v>3.1</v>
      </c>
      <c r="Q153" s="134">
        <v>0</v>
      </c>
      <c r="R153" s="134">
        <f t="shared" si="12"/>
        <v>0</v>
      </c>
      <c r="S153" s="134">
        <v>0</v>
      </c>
      <c r="T153" s="135">
        <f t="shared" si="13"/>
        <v>0</v>
      </c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R153" s="136" t="s">
        <v>127</v>
      </c>
      <c r="AT153" s="136" t="s">
        <v>114</v>
      </c>
      <c r="AU153" s="136" t="s">
        <v>83</v>
      </c>
      <c r="AY153" s="13" t="s">
        <v>113</v>
      </c>
      <c r="BE153" s="137">
        <f t="shared" si="14"/>
        <v>0</v>
      </c>
      <c r="BF153" s="137">
        <f t="shared" si="15"/>
        <v>0</v>
      </c>
      <c r="BG153" s="137">
        <f t="shared" si="16"/>
        <v>0</v>
      </c>
      <c r="BH153" s="137">
        <f t="shared" si="17"/>
        <v>0</v>
      </c>
      <c r="BI153" s="137">
        <f t="shared" si="18"/>
        <v>0</v>
      </c>
      <c r="BJ153" s="13" t="s">
        <v>83</v>
      </c>
      <c r="BK153" s="137">
        <f t="shared" si="19"/>
        <v>0</v>
      </c>
      <c r="BL153" s="13" t="s">
        <v>127</v>
      </c>
      <c r="BM153" s="136" t="s">
        <v>248</v>
      </c>
    </row>
    <row r="154" spans="1:65" s="2" customFormat="1" ht="21.75" customHeight="1">
      <c r="A154" s="25"/>
      <c r="B154" s="126"/>
      <c r="C154" s="127" t="s">
        <v>249</v>
      </c>
      <c r="D154" s="127" t="s">
        <v>114</v>
      </c>
      <c r="E154" s="128" t="s">
        <v>250</v>
      </c>
      <c r="F154" s="129" t="s">
        <v>251</v>
      </c>
      <c r="G154" s="130" t="s">
        <v>247</v>
      </c>
      <c r="H154" s="131">
        <v>10</v>
      </c>
      <c r="I154" s="131"/>
      <c r="J154" s="131">
        <f t="shared" si="10"/>
        <v>0</v>
      </c>
      <c r="K154" s="129" t="s">
        <v>126</v>
      </c>
      <c r="L154" s="26"/>
      <c r="M154" s="132" t="s">
        <v>1</v>
      </c>
      <c r="N154" s="133" t="s">
        <v>40</v>
      </c>
      <c r="O154" s="134">
        <v>0.17799999999999999</v>
      </c>
      <c r="P154" s="134">
        <f t="shared" si="11"/>
        <v>1.7799999999999998</v>
      </c>
      <c r="Q154" s="134">
        <v>0.21251999999999999</v>
      </c>
      <c r="R154" s="134">
        <f t="shared" si="12"/>
        <v>2.1252</v>
      </c>
      <c r="S154" s="134">
        <v>0</v>
      </c>
      <c r="T154" s="135">
        <f t="shared" si="13"/>
        <v>0</v>
      </c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R154" s="136" t="s">
        <v>127</v>
      </c>
      <c r="AT154" s="136" t="s">
        <v>114</v>
      </c>
      <c r="AU154" s="136" t="s">
        <v>83</v>
      </c>
      <c r="AY154" s="13" t="s">
        <v>113</v>
      </c>
      <c r="BE154" s="137">
        <f t="shared" si="14"/>
        <v>0</v>
      </c>
      <c r="BF154" s="137">
        <f t="shared" si="15"/>
        <v>0</v>
      </c>
      <c r="BG154" s="137">
        <f t="shared" si="16"/>
        <v>0</v>
      </c>
      <c r="BH154" s="137">
        <f t="shared" si="17"/>
        <v>0</v>
      </c>
      <c r="BI154" s="137">
        <f t="shared" si="18"/>
        <v>0</v>
      </c>
      <c r="BJ154" s="13" t="s">
        <v>83</v>
      </c>
      <c r="BK154" s="137">
        <f t="shared" si="19"/>
        <v>0</v>
      </c>
      <c r="BL154" s="13" t="s">
        <v>127</v>
      </c>
      <c r="BM154" s="136" t="s">
        <v>252</v>
      </c>
    </row>
    <row r="155" spans="1:65" s="2" customFormat="1" ht="33" customHeight="1">
      <c r="A155" s="25"/>
      <c r="B155" s="126"/>
      <c r="C155" s="127" t="s">
        <v>253</v>
      </c>
      <c r="D155" s="127" t="s">
        <v>114</v>
      </c>
      <c r="E155" s="128" t="s">
        <v>254</v>
      </c>
      <c r="F155" s="129" t="s">
        <v>255</v>
      </c>
      <c r="G155" s="130" t="s">
        <v>247</v>
      </c>
      <c r="H155" s="131">
        <v>10</v>
      </c>
      <c r="I155" s="131"/>
      <c r="J155" s="131">
        <f t="shared" si="10"/>
        <v>0</v>
      </c>
      <c r="K155" s="129" t="s">
        <v>126</v>
      </c>
      <c r="L155" s="26"/>
      <c r="M155" s="132" t="s">
        <v>1</v>
      </c>
      <c r="N155" s="133" t="s">
        <v>40</v>
      </c>
      <c r="O155" s="134">
        <v>1.3360000000000001</v>
      </c>
      <c r="P155" s="134">
        <f t="shared" si="11"/>
        <v>13.360000000000001</v>
      </c>
      <c r="Q155" s="134">
        <v>0.16700000000000001</v>
      </c>
      <c r="R155" s="134">
        <f t="shared" si="12"/>
        <v>1.6700000000000002</v>
      </c>
      <c r="S155" s="134">
        <v>0</v>
      </c>
      <c r="T155" s="135">
        <f t="shared" si="13"/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36" t="s">
        <v>127</v>
      </c>
      <c r="AT155" s="136" t="s">
        <v>114</v>
      </c>
      <c r="AU155" s="136" t="s">
        <v>83</v>
      </c>
      <c r="AY155" s="13" t="s">
        <v>113</v>
      </c>
      <c r="BE155" s="137">
        <f t="shared" si="14"/>
        <v>0</v>
      </c>
      <c r="BF155" s="137">
        <f t="shared" si="15"/>
        <v>0</v>
      </c>
      <c r="BG155" s="137">
        <f t="shared" si="16"/>
        <v>0</v>
      </c>
      <c r="BH155" s="137">
        <f t="shared" si="17"/>
        <v>0</v>
      </c>
      <c r="BI155" s="137">
        <f t="shared" si="18"/>
        <v>0</v>
      </c>
      <c r="BJ155" s="13" t="s">
        <v>83</v>
      </c>
      <c r="BK155" s="137">
        <f t="shared" si="19"/>
        <v>0</v>
      </c>
      <c r="BL155" s="13" t="s">
        <v>127</v>
      </c>
      <c r="BM155" s="136" t="s">
        <v>256</v>
      </c>
    </row>
    <row r="156" spans="1:65" s="2" customFormat="1" ht="24.2" customHeight="1">
      <c r="A156" s="25"/>
      <c r="B156" s="126"/>
      <c r="C156" s="127" t="s">
        <v>257</v>
      </c>
      <c r="D156" s="127" t="s">
        <v>114</v>
      </c>
      <c r="E156" s="128" t="s">
        <v>258</v>
      </c>
      <c r="F156" s="129" t="s">
        <v>259</v>
      </c>
      <c r="G156" s="130" t="s">
        <v>247</v>
      </c>
      <c r="H156" s="131">
        <v>10</v>
      </c>
      <c r="I156" s="131"/>
      <c r="J156" s="131">
        <f t="shared" si="10"/>
        <v>0</v>
      </c>
      <c r="K156" s="129" t="s">
        <v>126</v>
      </c>
      <c r="L156" s="26"/>
      <c r="M156" s="132" t="s">
        <v>1</v>
      </c>
      <c r="N156" s="133" t="s">
        <v>40</v>
      </c>
      <c r="O156" s="134">
        <v>0.13600000000000001</v>
      </c>
      <c r="P156" s="134">
        <f t="shared" si="11"/>
        <v>1.36</v>
      </c>
      <c r="Q156" s="134">
        <v>0</v>
      </c>
      <c r="R156" s="134">
        <f t="shared" si="12"/>
        <v>0</v>
      </c>
      <c r="S156" s="134">
        <v>0.29499999999999998</v>
      </c>
      <c r="T156" s="135">
        <f t="shared" si="13"/>
        <v>2.9499999999999997</v>
      </c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R156" s="136" t="s">
        <v>127</v>
      </c>
      <c r="AT156" s="136" t="s">
        <v>114</v>
      </c>
      <c r="AU156" s="136" t="s">
        <v>83</v>
      </c>
      <c r="AY156" s="13" t="s">
        <v>113</v>
      </c>
      <c r="BE156" s="137">
        <f t="shared" si="14"/>
        <v>0</v>
      </c>
      <c r="BF156" s="137">
        <f t="shared" si="15"/>
        <v>0</v>
      </c>
      <c r="BG156" s="137">
        <f t="shared" si="16"/>
        <v>0</v>
      </c>
      <c r="BH156" s="137">
        <f t="shared" si="17"/>
        <v>0</v>
      </c>
      <c r="BI156" s="137">
        <f t="shared" si="18"/>
        <v>0</v>
      </c>
      <c r="BJ156" s="13" t="s">
        <v>83</v>
      </c>
      <c r="BK156" s="137">
        <f t="shared" si="19"/>
        <v>0</v>
      </c>
      <c r="BL156" s="13" t="s">
        <v>127</v>
      </c>
      <c r="BM156" s="136" t="s">
        <v>260</v>
      </c>
    </row>
    <row r="157" spans="1:65" s="2" customFormat="1" ht="16.5" customHeight="1">
      <c r="A157" s="25"/>
      <c r="B157" s="126"/>
      <c r="C157" s="127" t="s">
        <v>261</v>
      </c>
      <c r="D157" s="127" t="s">
        <v>114</v>
      </c>
      <c r="E157" s="128" t="s">
        <v>262</v>
      </c>
      <c r="F157" s="129" t="s">
        <v>263</v>
      </c>
      <c r="G157" s="130" t="s">
        <v>247</v>
      </c>
      <c r="H157" s="131">
        <v>115</v>
      </c>
      <c r="I157" s="131"/>
      <c r="J157" s="131">
        <f t="shared" si="10"/>
        <v>0</v>
      </c>
      <c r="K157" s="129" t="s">
        <v>126</v>
      </c>
      <c r="L157" s="26"/>
      <c r="M157" s="132" t="s">
        <v>1</v>
      </c>
      <c r="N157" s="133" t="s">
        <v>40</v>
      </c>
      <c r="O157" s="134">
        <v>3.5000000000000003E-2</v>
      </c>
      <c r="P157" s="134">
        <f t="shared" si="11"/>
        <v>4.0250000000000004</v>
      </c>
      <c r="Q157" s="134">
        <v>3.0000000000000001E-5</v>
      </c>
      <c r="R157" s="134">
        <f t="shared" si="12"/>
        <v>3.4499999999999999E-3</v>
      </c>
      <c r="S157" s="134">
        <v>0</v>
      </c>
      <c r="T157" s="135">
        <f t="shared" si="13"/>
        <v>0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36" t="s">
        <v>118</v>
      </c>
      <c r="AT157" s="136" t="s">
        <v>114</v>
      </c>
      <c r="AU157" s="136" t="s">
        <v>83</v>
      </c>
      <c r="AY157" s="13" t="s">
        <v>113</v>
      </c>
      <c r="BE157" s="137">
        <f t="shared" si="14"/>
        <v>0</v>
      </c>
      <c r="BF157" s="137">
        <f t="shared" si="15"/>
        <v>0</v>
      </c>
      <c r="BG157" s="137">
        <f t="shared" si="16"/>
        <v>0</v>
      </c>
      <c r="BH157" s="137">
        <f t="shared" si="17"/>
        <v>0</v>
      </c>
      <c r="BI157" s="137">
        <f t="shared" si="18"/>
        <v>0</v>
      </c>
      <c r="BJ157" s="13" t="s">
        <v>83</v>
      </c>
      <c r="BK157" s="137">
        <f t="shared" si="19"/>
        <v>0</v>
      </c>
      <c r="BL157" s="13" t="s">
        <v>118</v>
      </c>
      <c r="BM157" s="136" t="s">
        <v>264</v>
      </c>
    </row>
    <row r="158" spans="1:65" s="11" customFormat="1" ht="25.9" customHeight="1">
      <c r="B158" s="116"/>
      <c r="D158" s="117" t="s">
        <v>74</v>
      </c>
      <c r="E158" s="118" t="s">
        <v>265</v>
      </c>
      <c r="F158" s="118" t="s">
        <v>266</v>
      </c>
      <c r="J158" s="119">
        <f>BK158</f>
        <v>0</v>
      </c>
      <c r="L158" s="116"/>
      <c r="M158" s="120"/>
      <c r="N158" s="121"/>
      <c r="O158" s="121"/>
      <c r="P158" s="122">
        <f>SUM(P159:P166)</f>
        <v>0</v>
      </c>
      <c r="Q158" s="121"/>
      <c r="R158" s="122">
        <f>SUM(R159:R166)</f>
        <v>0</v>
      </c>
      <c r="S158" s="121"/>
      <c r="T158" s="123">
        <f>SUM(T159:T166)</f>
        <v>0</v>
      </c>
      <c r="AR158" s="117" t="s">
        <v>134</v>
      </c>
      <c r="AT158" s="124" t="s">
        <v>74</v>
      </c>
      <c r="AU158" s="124" t="s">
        <v>75</v>
      </c>
      <c r="AY158" s="117" t="s">
        <v>113</v>
      </c>
      <c r="BK158" s="125">
        <f>SUM(BK159:BK166)</f>
        <v>0</v>
      </c>
    </row>
    <row r="159" spans="1:65" s="2" customFormat="1" ht="16.5" customHeight="1">
      <c r="A159" s="25"/>
      <c r="B159" s="126"/>
      <c r="C159" s="138" t="s">
        <v>267</v>
      </c>
      <c r="D159" s="138" t="s">
        <v>129</v>
      </c>
      <c r="E159" s="139" t="s">
        <v>268</v>
      </c>
      <c r="F159" s="140" t="s">
        <v>269</v>
      </c>
      <c r="G159" s="141" t="s">
        <v>270</v>
      </c>
      <c r="H159" s="142">
        <v>5</v>
      </c>
      <c r="I159" s="142"/>
      <c r="J159" s="142">
        <f t="shared" ref="J159:J166" si="20">ROUND(I159*H159,2)</f>
        <v>0</v>
      </c>
      <c r="K159" s="140" t="s">
        <v>1</v>
      </c>
      <c r="L159" s="143"/>
      <c r="M159" s="144" t="s">
        <v>1</v>
      </c>
      <c r="N159" s="145" t="s">
        <v>40</v>
      </c>
      <c r="O159" s="134">
        <v>0</v>
      </c>
      <c r="P159" s="134">
        <f t="shared" ref="P159:P166" si="21">O159*H159</f>
        <v>0</v>
      </c>
      <c r="Q159" s="134">
        <v>0</v>
      </c>
      <c r="R159" s="134">
        <f t="shared" ref="R159:R166" si="22">Q159*H159</f>
        <v>0</v>
      </c>
      <c r="S159" s="134">
        <v>0</v>
      </c>
      <c r="T159" s="135">
        <f t="shared" ref="T159:T166" si="23">S159*H159</f>
        <v>0</v>
      </c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R159" s="136" t="s">
        <v>139</v>
      </c>
      <c r="AT159" s="136" t="s">
        <v>129</v>
      </c>
      <c r="AU159" s="136" t="s">
        <v>83</v>
      </c>
      <c r="AY159" s="13" t="s">
        <v>113</v>
      </c>
      <c r="BE159" s="137">
        <f t="shared" ref="BE159:BE166" si="24">IF(N159="základní",J159,0)</f>
        <v>0</v>
      </c>
      <c r="BF159" s="137">
        <f t="shared" ref="BF159:BF166" si="25">IF(N159="snížená",J159,0)</f>
        <v>0</v>
      </c>
      <c r="BG159" s="137">
        <f t="shared" ref="BG159:BG166" si="26">IF(N159="zákl. přenesená",J159,0)</f>
        <v>0</v>
      </c>
      <c r="BH159" s="137">
        <f t="shared" ref="BH159:BH166" si="27">IF(N159="sníž. přenesená",J159,0)</f>
        <v>0</v>
      </c>
      <c r="BI159" s="137">
        <f t="shared" ref="BI159:BI166" si="28">IF(N159="nulová",J159,0)</f>
        <v>0</v>
      </c>
      <c r="BJ159" s="13" t="s">
        <v>83</v>
      </c>
      <c r="BK159" s="137">
        <f t="shared" ref="BK159:BK166" si="29">ROUND(I159*H159,2)</f>
        <v>0</v>
      </c>
      <c r="BL159" s="13" t="s">
        <v>127</v>
      </c>
      <c r="BM159" s="136" t="s">
        <v>271</v>
      </c>
    </row>
    <row r="160" spans="1:65" s="2" customFormat="1" ht="16.5" customHeight="1">
      <c r="A160" s="25"/>
      <c r="B160" s="126"/>
      <c r="C160" s="127" t="s">
        <v>272</v>
      </c>
      <c r="D160" s="127" t="s">
        <v>114</v>
      </c>
      <c r="E160" s="128" t="s">
        <v>273</v>
      </c>
      <c r="F160" s="129" t="s">
        <v>274</v>
      </c>
      <c r="G160" s="130" t="s">
        <v>117</v>
      </c>
      <c r="H160" s="131">
        <v>1</v>
      </c>
      <c r="I160" s="131"/>
      <c r="J160" s="131">
        <f t="shared" si="20"/>
        <v>0</v>
      </c>
      <c r="K160" s="129" t="s">
        <v>126</v>
      </c>
      <c r="L160" s="26"/>
      <c r="M160" s="132" t="s">
        <v>1</v>
      </c>
      <c r="N160" s="133" t="s">
        <v>40</v>
      </c>
      <c r="O160" s="134">
        <v>0</v>
      </c>
      <c r="P160" s="134">
        <f t="shared" si="21"/>
        <v>0</v>
      </c>
      <c r="Q160" s="134">
        <v>0</v>
      </c>
      <c r="R160" s="134">
        <f t="shared" si="22"/>
        <v>0</v>
      </c>
      <c r="S160" s="134">
        <v>0</v>
      </c>
      <c r="T160" s="135">
        <f t="shared" si="23"/>
        <v>0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36" t="s">
        <v>275</v>
      </c>
      <c r="AT160" s="136" t="s">
        <v>114</v>
      </c>
      <c r="AU160" s="136" t="s">
        <v>83</v>
      </c>
      <c r="AY160" s="13" t="s">
        <v>113</v>
      </c>
      <c r="BE160" s="137">
        <f t="shared" si="24"/>
        <v>0</v>
      </c>
      <c r="BF160" s="137">
        <f t="shared" si="25"/>
        <v>0</v>
      </c>
      <c r="BG160" s="137">
        <f t="shared" si="26"/>
        <v>0</v>
      </c>
      <c r="BH160" s="137">
        <f t="shared" si="27"/>
        <v>0</v>
      </c>
      <c r="BI160" s="137">
        <f t="shared" si="28"/>
        <v>0</v>
      </c>
      <c r="BJ160" s="13" t="s">
        <v>83</v>
      </c>
      <c r="BK160" s="137">
        <f t="shared" si="29"/>
        <v>0</v>
      </c>
      <c r="BL160" s="13" t="s">
        <v>275</v>
      </c>
      <c r="BM160" s="136" t="s">
        <v>276</v>
      </c>
    </row>
    <row r="161" spans="1:65" s="2" customFormat="1" ht="16.5" customHeight="1">
      <c r="A161" s="25"/>
      <c r="B161" s="126"/>
      <c r="C161" s="127" t="s">
        <v>277</v>
      </c>
      <c r="D161" s="127" t="s">
        <v>114</v>
      </c>
      <c r="E161" s="128" t="s">
        <v>278</v>
      </c>
      <c r="F161" s="129" t="s">
        <v>279</v>
      </c>
      <c r="G161" s="130" t="s">
        <v>270</v>
      </c>
      <c r="H161" s="131">
        <v>2</v>
      </c>
      <c r="I161" s="131"/>
      <c r="J161" s="131">
        <f t="shared" si="20"/>
        <v>0</v>
      </c>
      <c r="K161" s="129" t="s">
        <v>126</v>
      </c>
      <c r="L161" s="26"/>
      <c r="M161" s="132" t="s">
        <v>1</v>
      </c>
      <c r="N161" s="133" t="s">
        <v>40</v>
      </c>
      <c r="O161" s="134">
        <v>0</v>
      </c>
      <c r="P161" s="134">
        <f t="shared" si="21"/>
        <v>0</v>
      </c>
      <c r="Q161" s="134">
        <v>0</v>
      </c>
      <c r="R161" s="134">
        <f t="shared" si="22"/>
        <v>0</v>
      </c>
      <c r="S161" s="134">
        <v>0</v>
      </c>
      <c r="T161" s="135">
        <f t="shared" si="23"/>
        <v>0</v>
      </c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R161" s="136" t="s">
        <v>275</v>
      </c>
      <c r="AT161" s="136" t="s">
        <v>114</v>
      </c>
      <c r="AU161" s="136" t="s">
        <v>83</v>
      </c>
      <c r="AY161" s="13" t="s">
        <v>113</v>
      </c>
      <c r="BE161" s="137">
        <f t="shared" si="24"/>
        <v>0</v>
      </c>
      <c r="BF161" s="137">
        <f t="shared" si="25"/>
        <v>0</v>
      </c>
      <c r="BG161" s="137">
        <f t="shared" si="26"/>
        <v>0</v>
      </c>
      <c r="BH161" s="137">
        <f t="shared" si="27"/>
        <v>0</v>
      </c>
      <c r="BI161" s="137">
        <f t="shared" si="28"/>
        <v>0</v>
      </c>
      <c r="BJ161" s="13" t="s">
        <v>83</v>
      </c>
      <c r="BK161" s="137">
        <f t="shared" si="29"/>
        <v>0</v>
      </c>
      <c r="BL161" s="13" t="s">
        <v>275</v>
      </c>
      <c r="BM161" s="136" t="s">
        <v>280</v>
      </c>
    </row>
    <row r="162" spans="1:65" s="2" customFormat="1" ht="16.5" customHeight="1">
      <c r="A162" s="25"/>
      <c r="B162" s="126"/>
      <c r="C162" s="127" t="s">
        <v>281</v>
      </c>
      <c r="D162" s="127" t="s">
        <v>114</v>
      </c>
      <c r="E162" s="128" t="s">
        <v>282</v>
      </c>
      <c r="F162" s="129" t="s">
        <v>283</v>
      </c>
      <c r="G162" s="130" t="s">
        <v>270</v>
      </c>
      <c r="H162" s="131">
        <v>2.5</v>
      </c>
      <c r="I162" s="131"/>
      <c r="J162" s="131">
        <f t="shared" si="20"/>
        <v>0</v>
      </c>
      <c r="K162" s="129" t="s">
        <v>126</v>
      </c>
      <c r="L162" s="26"/>
      <c r="M162" s="132" t="s">
        <v>1</v>
      </c>
      <c r="N162" s="133" t="s">
        <v>40</v>
      </c>
      <c r="O162" s="134">
        <v>0</v>
      </c>
      <c r="P162" s="134">
        <f t="shared" si="21"/>
        <v>0</v>
      </c>
      <c r="Q162" s="134">
        <v>0</v>
      </c>
      <c r="R162" s="134">
        <f t="shared" si="22"/>
        <v>0</v>
      </c>
      <c r="S162" s="134">
        <v>0</v>
      </c>
      <c r="T162" s="135">
        <f t="shared" si="23"/>
        <v>0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36" t="s">
        <v>275</v>
      </c>
      <c r="AT162" s="136" t="s">
        <v>114</v>
      </c>
      <c r="AU162" s="136" t="s">
        <v>83</v>
      </c>
      <c r="AY162" s="13" t="s">
        <v>113</v>
      </c>
      <c r="BE162" s="137">
        <f t="shared" si="24"/>
        <v>0</v>
      </c>
      <c r="BF162" s="137">
        <f t="shared" si="25"/>
        <v>0</v>
      </c>
      <c r="BG162" s="137">
        <f t="shared" si="26"/>
        <v>0</v>
      </c>
      <c r="BH162" s="137">
        <f t="shared" si="27"/>
        <v>0</v>
      </c>
      <c r="BI162" s="137">
        <f t="shared" si="28"/>
        <v>0</v>
      </c>
      <c r="BJ162" s="13" t="s">
        <v>83</v>
      </c>
      <c r="BK162" s="137">
        <f t="shared" si="29"/>
        <v>0</v>
      </c>
      <c r="BL162" s="13" t="s">
        <v>275</v>
      </c>
      <c r="BM162" s="136" t="s">
        <v>284</v>
      </c>
    </row>
    <row r="163" spans="1:65" s="2" customFormat="1" ht="16.5" customHeight="1">
      <c r="A163" s="25"/>
      <c r="B163" s="126"/>
      <c r="C163" s="127" t="s">
        <v>285</v>
      </c>
      <c r="D163" s="127" t="s">
        <v>114</v>
      </c>
      <c r="E163" s="128" t="s">
        <v>286</v>
      </c>
      <c r="F163" s="129" t="s">
        <v>287</v>
      </c>
      <c r="G163" s="130" t="s">
        <v>270</v>
      </c>
      <c r="H163" s="131">
        <v>1.5</v>
      </c>
      <c r="I163" s="131"/>
      <c r="J163" s="131">
        <f t="shared" si="20"/>
        <v>0</v>
      </c>
      <c r="K163" s="129" t="s">
        <v>126</v>
      </c>
      <c r="L163" s="26"/>
      <c r="M163" s="132" t="s">
        <v>1</v>
      </c>
      <c r="N163" s="133" t="s">
        <v>40</v>
      </c>
      <c r="O163" s="134">
        <v>0</v>
      </c>
      <c r="P163" s="134">
        <f t="shared" si="21"/>
        <v>0</v>
      </c>
      <c r="Q163" s="134">
        <v>0</v>
      </c>
      <c r="R163" s="134">
        <f t="shared" si="22"/>
        <v>0</v>
      </c>
      <c r="S163" s="134">
        <v>0</v>
      </c>
      <c r="T163" s="135">
        <f t="shared" si="23"/>
        <v>0</v>
      </c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R163" s="136" t="s">
        <v>275</v>
      </c>
      <c r="AT163" s="136" t="s">
        <v>114</v>
      </c>
      <c r="AU163" s="136" t="s">
        <v>83</v>
      </c>
      <c r="AY163" s="13" t="s">
        <v>113</v>
      </c>
      <c r="BE163" s="137">
        <f t="shared" si="24"/>
        <v>0</v>
      </c>
      <c r="BF163" s="137">
        <f t="shared" si="25"/>
        <v>0</v>
      </c>
      <c r="BG163" s="137">
        <f t="shared" si="26"/>
        <v>0</v>
      </c>
      <c r="BH163" s="137">
        <f t="shared" si="27"/>
        <v>0</v>
      </c>
      <c r="BI163" s="137">
        <f t="shared" si="28"/>
        <v>0</v>
      </c>
      <c r="BJ163" s="13" t="s">
        <v>83</v>
      </c>
      <c r="BK163" s="137">
        <f t="shared" si="29"/>
        <v>0</v>
      </c>
      <c r="BL163" s="13" t="s">
        <v>275</v>
      </c>
      <c r="BM163" s="136" t="s">
        <v>288</v>
      </c>
    </row>
    <row r="164" spans="1:65" s="2" customFormat="1" ht="16.5" customHeight="1">
      <c r="A164" s="25"/>
      <c r="B164" s="126"/>
      <c r="C164" s="127" t="s">
        <v>289</v>
      </c>
      <c r="D164" s="127" t="s">
        <v>114</v>
      </c>
      <c r="E164" s="128" t="s">
        <v>290</v>
      </c>
      <c r="F164" s="129" t="s">
        <v>291</v>
      </c>
      <c r="G164" s="130" t="s">
        <v>270</v>
      </c>
      <c r="H164" s="131">
        <v>2.6</v>
      </c>
      <c r="I164" s="131"/>
      <c r="J164" s="131">
        <f t="shared" si="20"/>
        <v>0</v>
      </c>
      <c r="K164" s="129" t="s">
        <v>1</v>
      </c>
      <c r="L164" s="26"/>
      <c r="M164" s="132" t="s">
        <v>1</v>
      </c>
      <c r="N164" s="133" t="s">
        <v>40</v>
      </c>
      <c r="O164" s="134">
        <v>0</v>
      </c>
      <c r="P164" s="134">
        <f t="shared" si="21"/>
        <v>0</v>
      </c>
      <c r="Q164" s="134">
        <v>0</v>
      </c>
      <c r="R164" s="134">
        <f t="shared" si="22"/>
        <v>0</v>
      </c>
      <c r="S164" s="134">
        <v>0</v>
      </c>
      <c r="T164" s="135">
        <f t="shared" si="23"/>
        <v>0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36" t="s">
        <v>127</v>
      </c>
      <c r="AT164" s="136" t="s">
        <v>114</v>
      </c>
      <c r="AU164" s="136" t="s">
        <v>83</v>
      </c>
      <c r="AY164" s="13" t="s">
        <v>113</v>
      </c>
      <c r="BE164" s="137">
        <f t="shared" si="24"/>
        <v>0</v>
      </c>
      <c r="BF164" s="137">
        <f t="shared" si="25"/>
        <v>0</v>
      </c>
      <c r="BG164" s="137">
        <f t="shared" si="26"/>
        <v>0</v>
      </c>
      <c r="BH164" s="137">
        <f t="shared" si="27"/>
        <v>0</v>
      </c>
      <c r="BI164" s="137">
        <f t="shared" si="28"/>
        <v>0</v>
      </c>
      <c r="BJ164" s="13" t="s">
        <v>83</v>
      </c>
      <c r="BK164" s="137">
        <f t="shared" si="29"/>
        <v>0</v>
      </c>
      <c r="BL164" s="13" t="s">
        <v>127</v>
      </c>
      <c r="BM164" s="136" t="s">
        <v>292</v>
      </c>
    </row>
    <row r="165" spans="1:65" s="2" customFormat="1" ht="16.5" customHeight="1">
      <c r="A165" s="25"/>
      <c r="B165" s="126"/>
      <c r="C165" s="127" t="s">
        <v>293</v>
      </c>
      <c r="D165" s="127" t="s">
        <v>114</v>
      </c>
      <c r="E165" s="128" t="s">
        <v>294</v>
      </c>
      <c r="F165" s="129" t="s">
        <v>295</v>
      </c>
      <c r="G165" s="130" t="s">
        <v>270</v>
      </c>
      <c r="H165" s="131">
        <v>2.5</v>
      </c>
      <c r="I165" s="131"/>
      <c r="J165" s="131">
        <f t="shared" si="20"/>
        <v>0</v>
      </c>
      <c r="K165" s="129" t="s">
        <v>1</v>
      </c>
      <c r="L165" s="26"/>
      <c r="M165" s="132" t="s">
        <v>1</v>
      </c>
      <c r="N165" s="133" t="s">
        <v>40</v>
      </c>
      <c r="O165" s="134">
        <v>0</v>
      </c>
      <c r="P165" s="134">
        <f t="shared" si="21"/>
        <v>0</v>
      </c>
      <c r="Q165" s="134">
        <v>0</v>
      </c>
      <c r="R165" s="134">
        <f t="shared" si="22"/>
        <v>0</v>
      </c>
      <c r="S165" s="134">
        <v>0</v>
      </c>
      <c r="T165" s="135">
        <f t="shared" si="23"/>
        <v>0</v>
      </c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R165" s="136" t="s">
        <v>127</v>
      </c>
      <c r="AT165" s="136" t="s">
        <v>114</v>
      </c>
      <c r="AU165" s="136" t="s">
        <v>83</v>
      </c>
      <c r="AY165" s="13" t="s">
        <v>113</v>
      </c>
      <c r="BE165" s="137">
        <f t="shared" si="24"/>
        <v>0</v>
      </c>
      <c r="BF165" s="137">
        <f t="shared" si="25"/>
        <v>0</v>
      </c>
      <c r="BG165" s="137">
        <f t="shared" si="26"/>
        <v>0</v>
      </c>
      <c r="BH165" s="137">
        <f t="shared" si="27"/>
        <v>0</v>
      </c>
      <c r="BI165" s="137">
        <f t="shared" si="28"/>
        <v>0</v>
      </c>
      <c r="BJ165" s="13" t="s">
        <v>83</v>
      </c>
      <c r="BK165" s="137">
        <f t="shared" si="29"/>
        <v>0</v>
      </c>
      <c r="BL165" s="13" t="s">
        <v>127</v>
      </c>
      <c r="BM165" s="136" t="s">
        <v>296</v>
      </c>
    </row>
    <row r="166" spans="1:65" s="2" customFormat="1" ht="24.2" customHeight="1">
      <c r="A166" s="25"/>
      <c r="B166" s="126"/>
      <c r="C166" s="127" t="s">
        <v>297</v>
      </c>
      <c r="D166" s="127" t="s">
        <v>114</v>
      </c>
      <c r="E166" s="128" t="s">
        <v>298</v>
      </c>
      <c r="F166" s="129" t="s">
        <v>299</v>
      </c>
      <c r="G166" s="130" t="s">
        <v>117</v>
      </c>
      <c r="H166" s="131">
        <v>1</v>
      </c>
      <c r="I166" s="131"/>
      <c r="J166" s="131">
        <f t="shared" si="20"/>
        <v>0</v>
      </c>
      <c r="K166" s="129" t="s">
        <v>1</v>
      </c>
      <c r="L166" s="26"/>
      <c r="M166" s="146" t="s">
        <v>1</v>
      </c>
      <c r="N166" s="147" t="s">
        <v>40</v>
      </c>
      <c r="O166" s="148">
        <v>0</v>
      </c>
      <c r="P166" s="148">
        <f t="shared" si="21"/>
        <v>0</v>
      </c>
      <c r="Q166" s="148">
        <v>0</v>
      </c>
      <c r="R166" s="148">
        <f t="shared" si="22"/>
        <v>0</v>
      </c>
      <c r="S166" s="148">
        <v>0</v>
      </c>
      <c r="T166" s="149">
        <f t="shared" si="23"/>
        <v>0</v>
      </c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R166" s="136" t="s">
        <v>127</v>
      </c>
      <c r="AT166" s="136" t="s">
        <v>114</v>
      </c>
      <c r="AU166" s="136" t="s">
        <v>83</v>
      </c>
      <c r="AY166" s="13" t="s">
        <v>113</v>
      </c>
      <c r="BE166" s="137">
        <f t="shared" si="24"/>
        <v>0</v>
      </c>
      <c r="BF166" s="137">
        <f t="shared" si="25"/>
        <v>0</v>
      </c>
      <c r="BG166" s="137">
        <f t="shared" si="26"/>
        <v>0</v>
      </c>
      <c r="BH166" s="137">
        <f t="shared" si="27"/>
        <v>0</v>
      </c>
      <c r="BI166" s="137">
        <f t="shared" si="28"/>
        <v>0</v>
      </c>
      <c r="BJ166" s="13" t="s">
        <v>83</v>
      </c>
      <c r="BK166" s="137">
        <f t="shared" si="29"/>
        <v>0</v>
      </c>
      <c r="BL166" s="13" t="s">
        <v>127</v>
      </c>
      <c r="BM166" s="136" t="s">
        <v>300</v>
      </c>
    </row>
    <row r="167" spans="1:65" s="2" customFormat="1" ht="6.95" customHeight="1">
      <c r="A167" s="25"/>
      <c r="B167" s="40"/>
      <c r="C167" s="41"/>
      <c r="D167" s="41"/>
      <c r="E167" s="41"/>
      <c r="F167" s="41"/>
      <c r="G167" s="41"/>
      <c r="H167" s="41"/>
      <c r="I167" s="41"/>
      <c r="J167" s="41"/>
      <c r="K167" s="41"/>
      <c r="L167" s="26"/>
      <c r="M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</row>
  </sheetData>
  <autoFilter ref="C118:K166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D1.4.2 - Doplnění energos...</vt:lpstr>
      <vt:lpstr>'D1.4.2 - Doplnění energos...'!Názvy_tisku</vt:lpstr>
      <vt:lpstr>'Rekapitulace stavby'!Názvy_tisku</vt:lpstr>
      <vt:lpstr>'D1.4.2 - Doplnění energos...'!Oblast_tisku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DESKTOP-SSUDDLJ\Adminn</dc:creator>
  <cp:lastModifiedBy>Tomáš Behina</cp:lastModifiedBy>
  <dcterms:created xsi:type="dcterms:W3CDTF">2021-09-14T20:26:50Z</dcterms:created>
  <dcterms:modified xsi:type="dcterms:W3CDTF">2022-06-10T11:59:26Z</dcterms:modified>
</cp:coreProperties>
</file>