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Demolice BD 238-246" sheetId="2" r:id="rId2"/>
  </sheets>
  <definedNames>
    <definedName name="_xlnm.Print_Area" localSheetId="0">'Rekapitulace stavby'!$D$4:$AO$76,'Rekapitulace stavby'!$C$82:$AQ$103</definedName>
    <definedName name="_xlnm._FilterDatabase" localSheetId="1" hidden="1">'SO01 - Demolice BD 238-246'!$C$135:$K$298</definedName>
    <definedName name="_xlnm.Print_Area" localSheetId="1">'SO01 - Demolice BD 238-246'!$C$4:$J$76,'SO01 - Demolice BD 238-246'!$C$82:$J$117,'SO01 - Demolice BD 238-246'!$C$123:$K$298</definedName>
    <definedName name="_xlnm.Print_Titles" localSheetId="0">'Rekapitulace stavby'!$92:$92</definedName>
    <definedName name="_xlnm.Print_Titles" localSheetId="1">'SO01 - Demolice BD 238-246'!$135:$135</definedName>
  </definedNames>
  <calcPr fullCalcOnLoad="1"/>
</workbook>
</file>

<file path=xl/sharedStrings.xml><?xml version="1.0" encoding="utf-8"?>
<sst xmlns="http://schemas.openxmlformats.org/spreadsheetml/2006/main" count="2256" uniqueCount="531">
  <si>
    <t>Export Komplet</t>
  </si>
  <si>
    <t/>
  </si>
  <si>
    <t>2.0</t>
  </si>
  <si>
    <t>ZAMOK</t>
  </si>
  <si>
    <t>False</t>
  </si>
  <si>
    <t>{c678344e-1ddd-415f-83d6-387939a610e2}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</si>
  <si>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</si>
  <si>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</si>
  <si>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</si>
  <si>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</si>
  <si>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</si>
  <si>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</si>
  <si>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</si>
  <si>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</si>
  <si>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18A049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</si>
  <si>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</si>
  <si>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</si>
  <si>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O1803 Demolice bytových domů č.p. 238-246 a č.p. 277-282, Litvínov, Janov</t>
  </si>
  <si>
    <t>KSO:</t>
  </si>
  <si>
    <t>CC-CZ:</t>
  </si>
  <si>
    <t>Místo:</t>
  </si>
  <si>
    <t xml:space="preserve"> </t>
  </si>
  <si>
    <t>Datum:</t>
  </si>
  <si>
    <t>30. 7. 2019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</si>
  <si>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</si>
  <si>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</si>
  <si>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</si>
  <si>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</si>
  <si>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</si>
  <si>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</si>
  <si>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</si>
  <si>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</si>
  <si>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</si>
  <si>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</si>
  <si>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</si>
  <si>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</si>
  <si>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</si>
  <si>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</si>
  <si>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</si>
  <si>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</si>
  <si>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</si>
  <si>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</si>
  <si>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</si>
  <si>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</si>
  <si>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</si>
  <si>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</si>
  <si>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</si>
  <si>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</si>
  <si>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</si>
  <si>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</si>
  <si>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</si>
  <si>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</si>
  <si>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</si>
  <si>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</si>
  <si>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</si>
  <si>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</si>
  <si>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</si>
  <si>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</si>
  <si>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</si>
  <si>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</si>
  <si>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</si>
  <si>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</si>
  <si>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</si>
  <si>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</si>
  <si>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</si>
  <si>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</si>
  <si>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</si>
  <si>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</si>
  <si>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</si>
  <si>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</si>
  <si>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</si>
  <si>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</si>
  <si>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</si>
  <si>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</si>
  <si>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</si>
  <si>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</si>
  <si>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</si>
  <si>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</si>
  <si>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</si>
  <si>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</si>
  <si>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</si>
  <si>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</si>
  <si>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</si>
  <si>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</si>
  <si>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</si>
  <si>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</si>
  <si>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</si>
  <si>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</si>
  <si>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Demolice BD 238-246</t>
  </si>
  <si>
    <t>STA</t>
  </si>
  <si>
    <t>1</t>
  </si>
  <si>
    <t>{e01d412e-6b07-4bf1-a945-9c78327664d3}</t>
  </si>
  <si>
    <t>2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</si>
  <si>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</si>
  <si>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</si>
  <si>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</si>
  <si>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</si>
  <si>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</si>
  <si>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</si>
  <si>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</si>
  <si>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</si>
  <si>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</si>
  <si>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</si>
  <si>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</si>
  <si>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SO01 - Demolice BD 238-246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</si>
  <si>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</si>
  <si>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</si>
  <si>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</si>
  <si>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</si>
  <si>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</si>
  <si>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</si>
  <si>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1 - Uznatelné náklady</t>
  </si>
  <si>
    <t xml:space="preserve">    1.1 - Odstranění objektu a jeho neoddělitelných částí</t>
  </si>
  <si>
    <t xml:space="preserve">    1.2 - Odpojení od inženýrských sítí</t>
  </si>
  <si>
    <t xml:space="preserve">    1.3 - Inženýrská činnost ve výstavbě</t>
  </si>
  <si>
    <t xml:space="preserve">    1.4 - Opatření související s demolicí</t>
  </si>
  <si>
    <t xml:space="preserve">    1.5 - Základní úprava pozemku před zarovnáním ornicí</t>
  </si>
  <si>
    <t>2 - Neuznatelné náklady</t>
  </si>
  <si>
    <t xml:space="preserve">    2.2 - Náklady na demolici samostatných objektů nebytového charakteru</t>
  </si>
  <si>
    <t xml:space="preserve">    2.7 - Náklady na rekonstrukci nebo výstavbu objektů dotčených realizací demolice</t>
  </si>
  <si>
    <t xml:space="preserve">    2.8 - Náklady na přípravu pro zatravnění, zatravnění pozemku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</si>
  <si>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</si>
  <si>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</si>
  <si>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</si>
  <si>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</si>
  <si>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</si>
  <si>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</si>
  <si>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</si>
  <si>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</si>
  <si>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</si>
  <si>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</si>
  <si>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</si>
  <si>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</si>
  <si>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</si>
  <si>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</si>
  <si>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</si>
  <si>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</si>
  <si>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</si>
  <si>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</si>
  <si>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</si>
  <si>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</si>
  <si>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</si>
  <si>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</si>
  <si>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Uznatelné náklady</t>
  </si>
  <si>
    <t>ROZPOCET</t>
  </si>
  <si>
    <t>1.1</t>
  </si>
  <si>
    <t>Odstranění objektu a jeho neoddělitelných částí</t>
  </si>
  <si>
    <t>50</t>
  </si>
  <si>
    <t>K</t>
  </si>
  <si>
    <t>122201102</t>
  </si>
  <si>
    <t>Odkopávky a prokopávky nezapažené  s přehozením výkopku na vzdálenost do 3 m nebo s naložením na dopravní prostředek v hornině tř. 3 přes 100 do 1 000 m3</t>
  </si>
  <si>
    <t>m3</t>
  </si>
  <si>
    <t>CS ÚRS 2019 01</t>
  </si>
  <si>
    <t>4</t>
  </si>
  <si>
    <t>2036461804</t>
  </si>
  <si>
    <t>22</t>
  </si>
  <si>
    <t>969021131</t>
  </si>
  <si>
    <t>Vybourání kanalizačního potrubí  DN do 300 mm - azbest</t>
  </si>
  <si>
    <t>m</t>
  </si>
  <si>
    <t>908830165</t>
  </si>
  <si>
    <t>23</t>
  </si>
  <si>
    <t>09R</t>
  </si>
  <si>
    <t>Demontáž ventilačního nástavce průměr do 300mm</t>
  </si>
  <si>
    <t>kus</t>
  </si>
  <si>
    <t>1847935865</t>
  </si>
  <si>
    <t>24</t>
  </si>
  <si>
    <t>10R</t>
  </si>
  <si>
    <t>Demontáž meziokenních izolačních vložek</t>
  </si>
  <si>
    <t>m2</t>
  </si>
  <si>
    <t>1000283629</t>
  </si>
  <si>
    <t>VV</t>
  </si>
  <si>
    <t>Azbestocementová deska, dvojitá</t>
  </si>
  <si>
    <t>Minerální vata s obsahem azbestových vláken, tl. 100mm</t>
  </si>
  <si>
    <t>Oplechování - částečně již odstraněno</t>
  </si>
  <si>
    <t>1960</t>
  </si>
  <si>
    <t>26</t>
  </si>
  <si>
    <t>12R</t>
  </si>
  <si>
    <t>Demontáž asfaltový pás s mikromletým azbestem - střešní krytina</t>
  </si>
  <si>
    <t>1450010199</t>
  </si>
  <si>
    <t>27</t>
  </si>
  <si>
    <t>13R</t>
  </si>
  <si>
    <t>Demontáž izolace štítů stavby - minerální vata s obsahem azbestu, oplechování</t>
  </si>
  <si>
    <t>1930966371</t>
  </si>
  <si>
    <t>32</t>
  </si>
  <si>
    <t>968072641</t>
  </si>
  <si>
    <t>Vybourání kovových stěn, zábradlí lodžií, likvidaci kovového materiálu zajišťuje zhotovitel</t>
  </si>
  <si>
    <t>-1954609108</t>
  </si>
  <si>
    <t>70</t>
  </si>
  <si>
    <t>968062375</t>
  </si>
  <si>
    <t>Vybourání dřevěných rámů oken s křídly, dveřních zárubní, vrat, stěn, ostění nebo obkladů  rámů oken s křídly zdvojených, plochy do 2 m2</t>
  </si>
  <si>
    <t>-227113967</t>
  </si>
  <si>
    <t>71</t>
  </si>
  <si>
    <t>24R</t>
  </si>
  <si>
    <t>Vyklizení objektu</t>
  </si>
  <si>
    <t>kpl</t>
  </si>
  <si>
    <t>-1084509886</t>
  </si>
  <si>
    <t>29</t>
  </si>
  <si>
    <t>981013712</t>
  </si>
  <si>
    <t>Demolice budov  těžkými mechanizačními prostředky z monolitického nebo montovaného železobetonu včetně výplňového zdiva, s podílem konstrukcí přes 10 do 15 %</t>
  </si>
  <si>
    <t>-1907883541</t>
  </si>
  <si>
    <t>30</t>
  </si>
  <si>
    <t>961055111</t>
  </si>
  <si>
    <t>Bourání základů z betonu  železového</t>
  </si>
  <si>
    <t>1408062909</t>
  </si>
  <si>
    <t>31</t>
  </si>
  <si>
    <t>997006007</t>
  </si>
  <si>
    <t>Drcení stavebního odpadu z demolic  s dopravou na vzdálenost do 100 m a naložením do drtícího zařízení ze zdiva železobetonového</t>
  </si>
  <si>
    <t>t</t>
  </si>
  <si>
    <t>-1488769064</t>
  </si>
  <si>
    <t>33</t>
  </si>
  <si>
    <t>997006512</t>
  </si>
  <si>
    <t>Vodorovná doprava suti na skládku s naložením na dopravní prostředek a složením přes 100 m do 1 km</t>
  </si>
  <si>
    <t>-798667791</t>
  </si>
  <si>
    <t>34</t>
  </si>
  <si>
    <t>997006519</t>
  </si>
  <si>
    <t>Vodorovná doprava suti na skládku s naložením na dopravní prostředek a složením Příplatek k ceně za každý další i započatý 1 km</t>
  </si>
  <si>
    <t>-195437726</t>
  </si>
  <si>
    <t>10880*14 'Přepočtené koeficientem množství</t>
  </si>
  <si>
    <t>35</t>
  </si>
  <si>
    <t>997006551</t>
  </si>
  <si>
    <t>Hrubé urovnání suti na skládce  bez zhutnění</t>
  </si>
  <si>
    <t>-232033000</t>
  </si>
  <si>
    <t>36</t>
  </si>
  <si>
    <t>997013802</t>
  </si>
  <si>
    <t>Poplatek za uložení stavebního odpadu na skládce (skládkovné) z armovaného betonu zatříděného do Katalogu odpadů pod kódem 170 101</t>
  </si>
  <si>
    <t>-206130292</t>
  </si>
  <si>
    <t>37</t>
  </si>
  <si>
    <t>997013804</t>
  </si>
  <si>
    <t>Poplatek za uložení stavebního odpadu na skládce (skládkovné) ze skla zatříděného do Katalogu odpadů pod kódem 170 202</t>
  </si>
  <si>
    <t>161643202</t>
  </si>
  <si>
    <t>38</t>
  </si>
  <si>
    <t>997013811</t>
  </si>
  <si>
    <t>Poplatek za uložení stavebního odpadu na skládce (skládkovné) dřevěného zatříděného do Katalogu odpadů pod kódem 170 201</t>
  </si>
  <si>
    <t>-1865452774</t>
  </si>
  <si>
    <t>39</t>
  </si>
  <si>
    <t>997013821</t>
  </si>
  <si>
    <t>Poplatek za uložení stavebního odpadu na skládce (skládkovné) ze stavebních materiálů obsahujících azbest zatříděných do Katalogu odpadů pod kódem 170 605</t>
  </si>
  <si>
    <t>-1616030625</t>
  </si>
  <si>
    <t>72</t>
  </si>
  <si>
    <t>25R</t>
  </si>
  <si>
    <t>Vnitrostaveništní doprava materiálu</t>
  </si>
  <si>
    <t>-1422795781</t>
  </si>
  <si>
    <t>1.2</t>
  </si>
  <si>
    <t>Odpojení od inženýrských sítí</t>
  </si>
  <si>
    <t>45</t>
  </si>
  <si>
    <t>19R</t>
  </si>
  <si>
    <t>Vytyčení inženýrských sítí - průběh, případně sondy</t>
  </si>
  <si>
    <t>-467798343</t>
  </si>
  <si>
    <t>01R</t>
  </si>
  <si>
    <t>Odpojení sítí - sdělovací vedení</t>
  </si>
  <si>
    <t>-1819963630</t>
  </si>
  <si>
    <t>Odkopávka celé trasy vedení - cca 160m</t>
  </si>
  <si>
    <t>Smotání vedení</t>
  </si>
  <si>
    <t>Uložení do kabelové komory</t>
  </si>
  <si>
    <t>3</t>
  </si>
  <si>
    <t>02R</t>
  </si>
  <si>
    <t>Odpojení sítí - vodovod</t>
  </si>
  <si>
    <t>1287172835</t>
  </si>
  <si>
    <t>Výkop v místě napojení</t>
  </si>
  <si>
    <t>Nahrazení odbočky spojkou</t>
  </si>
  <si>
    <t>Proplach, desinfekce potrubí</t>
  </si>
  <si>
    <t>03R</t>
  </si>
  <si>
    <t>Odpojení sítí - plyn</t>
  </si>
  <si>
    <t>-800167696</t>
  </si>
  <si>
    <t>Kontrola odpojení</t>
  </si>
  <si>
    <t>5</t>
  </si>
  <si>
    <t>04R</t>
  </si>
  <si>
    <t>Odpojení sítí - splašková kanalizace</t>
  </si>
  <si>
    <t>792164776</t>
  </si>
  <si>
    <t>Zabetonování ústí do šachtice 9x</t>
  </si>
  <si>
    <t>Zafoukání cementopopílkovou směsí 10-35m, celkem 210m</t>
  </si>
  <si>
    <t>6</t>
  </si>
  <si>
    <t>05R</t>
  </si>
  <si>
    <t>Odpojení sítí - ČEZ NN</t>
  </si>
  <si>
    <t>-1169282224</t>
  </si>
  <si>
    <t>Zajistí vlastník infrastruktury</t>
  </si>
  <si>
    <t>NEOCEŇOVAT!</t>
  </si>
  <si>
    <t>7</t>
  </si>
  <si>
    <t>06R</t>
  </si>
  <si>
    <t>Odpojení sítí - horkovod</t>
  </si>
  <si>
    <t>-1235344028</t>
  </si>
  <si>
    <t>Zajistí vlastník infrastruktury - Tepelné hospodářeství Litvínov</t>
  </si>
  <si>
    <t>07R</t>
  </si>
  <si>
    <t>Odpojení sítí - dešťová kanalizace</t>
  </si>
  <si>
    <t>1934816949</t>
  </si>
  <si>
    <t>Zabetonování ústí 1x</t>
  </si>
  <si>
    <t>Zafoukání přípojné trasy 15m</t>
  </si>
  <si>
    <t>Odstranění vpusti 1x</t>
  </si>
  <si>
    <t>73</t>
  </si>
  <si>
    <t>26R</t>
  </si>
  <si>
    <t>Přesun kamer Městská policie Litvínov</t>
  </si>
  <si>
    <t>650670895</t>
  </si>
  <si>
    <t>80</t>
  </si>
  <si>
    <t>30R</t>
  </si>
  <si>
    <t>Odpojení svodů</t>
  </si>
  <si>
    <t>-145457600</t>
  </si>
  <si>
    <t>Zaslepení míst napojení svodů na dešťovou kanalizaci</t>
  </si>
  <si>
    <t>1.3</t>
  </si>
  <si>
    <t>Inženýrská činnost ve výstavbě</t>
  </si>
  <si>
    <t>25</t>
  </si>
  <si>
    <t>11R</t>
  </si>
  <si>
    <t>Vytyčení inženýrských sítí - legislativní příprava</t>
  </si>
  <si>
    <t>-401649269</t>
  </si>
  <si>
    <t>74</t>
  </si>
  <si>
    <t>05R-2</t>
  </si>
  <si>
    <t>1688865679</t>
  </si>
  <si>
    <t>Součinnost zhotovitele</t>
  </si>
  <si>
    <t>75</t>
  </si>
  <si>
    <t>06R-2</t>
  </si>
  <si>
    <t>-751360053</t>
  </si>
  <si>
    <t>76</t>
  </si>
  <si>
    <t>26R-2</t>
  </si>
  <si>
    <t>1941574375</t>
  </si>
  <si>
    <t>20</t>
  </si>
  <si>
    <t>020001000</t>
  </si>
  <si>
    <t>Dopravně inženýrská opatření - legislativní příprava</t>
  </si>
  <si>
    <t>1024</t>
  </si>
  <si>
    <t>1730763560</t>
  </si>
  <si>
    <t>Revize návrhu dle potřeb</t>
  </si>
  <si>
    <t>Zajištění povolení DIO, DDZ</t>
  </si>
  <si>
    <t>40</t>
  </si>
  <si>
    <t>14R</t>
  </si>
  <si>
    <t>Aktualizace plánu BOZP</t>
  </si>
  <si>
    <t>-425045261</t>
  </si>
  <si>
    <t>41</t>
  </si>
  <si>
    <t>15R</t>
  </si>
  <si>
    <t>Aktualizace posouzení produkce emisí a imisních příspěvků</t>
  </si>
  <si>
    <t>-1004897573</t>
  </si>
  <si>
    <t>Předložit ke schválenéí Odboru životního prostředí MěÚ LItvínov</t>
  </si>
  <si>
    <t>Předložit ke schválení TDI, AD</t>
  </si>
  <si>
    <t>42</t>
  </si>
  <si>
    <t>16R</t>
  </si>
  <si>
    <t>Technologický postup</t>
  </si>
  <si>
    <t>501192097</t>
  </si>
  <si>
    <t>43</t>
  </si>
  <si>
    <t>17R</t>
  </si>
  <si>
    <t>Koordinátor BOZP</t>
  </si>
  <si>
    <t>-2115468161</t>
  </si>
  <si>
    <t>44</t>
  </si>
  <si>
    <t>18R</t>
  </si>
  <si>
    <t>Samostatný technologický postup - azbest</t>
  </si>
  <si>
    <t>1472490481</t>
  </si>
  <si>
    <t>Schválený KHS</t>
  </si>
  <si>
    <t>Včetně včasného oznámení zahájení prací na KHS</t>
  </si>
  <si>
    <t>1.4</t>
  </si>
  <si>
    <t>Opatření související s demolicí</t>
  </si>
  <si>
    <t>112101121</t>
  </si>
  <si>
    <t>Odstranění stromů s odřezáním kmene a s odvětvením jehličnatých bez odkornění, průměru kmene přes 100 do 300 mm</t>
  </si>
  <si>
    <t>2078257058</t>
  </si>
  <si>
    <t>14</t>
  </si>
  <si>
    <t>184818231</t>
  </si>
  <si>
    <t>Ochrana kmene bedněním před poškozením stavebním provozem zřízení včetně odstranění výšky bednění do 2 m průměru kmene do 300 mm</t>
  </si>
  <si>
    <t>-864789694</t>
  </si>
  <si>
    <t>16</t>
  </si>
  <si>
    <t>08R</t>
  </si>
  <si>
    <t>Mechanická ochrana sloupů VO - zřízení a odstranění</t>
  </si>
  <si>
    <t>1981290330</t>
  </si>
  <si>
    <t>17</t>
  </si>
  <si>
    <t>171201201</t>
  </si>
  <si>
    <t>Mechanická ochrana stávajících zpevněných ploch zřízení i odstranění</t>
  </si>
  <si>
    <t>1022986980</t>
  </si>
  <si>
    <t>18</t>
  </si>
  <si>
    <t>M</t>
  </si>
  <si>
    <t>69311088</t>
  </si>
  <si>
    <t>geotextilie netkaná separační, ochranná, filtrační, drenážní PES 500g/m2</t>
  </si>
  <si>
    <t>8</t>
  </si>
  <si>
    <t>-1722237692</t>
  </si>
  <si>
    <t>19</t>
  </si>
  <si>
    <t>10364100</t>
  </si>
  <si>
    <t>zemina pro terénní úpravy - netříděná</t>
  </si>
  <si>
    <t>-1639892856</t>
  </si>
  <si>
    <t>034002000</t>
  </si>
  <si>
    <t>Zabezpečení staveniště - oplocení staveniště</t>
  </si>
  <si>
    <t>1631451863</t>
  </si>
  <si>
    <t>Plné oplocení v. 1,8m, délky 500 m</t>
  </si>
  <si>
    <t>2x vjezdová brána</t>
  </si>
  <si>
    <t>46</t>
  </si>
  <si>
    <t>20R</t>
  </si>
  <si>
    <t>Zajištění ohroženého prostoru</t>
  </si>
  <si>
    <t>-60586738</t>
  </si>
  <si>
    <t>Opáskování</t>
  </si>
  <si>
    <t>Dohled pověřené osoby</t>
  </si>
  <si>
    <t>Dle požadavků plánu BOZP a technologického předpisu</t>
  </si>
  <si>
    <t>Nad rámec zajištění staveniště</t>
  </si>
  <si>
    <t>030001000</t>
  </si>
  <si>
    <t>1059471164</t>
  </si>
  <si>
    <t>Voda, elektro</t>
  </si>
  <si>
    <t>Buňky</t>
  </si>
  <si>
    <t>47</t>
  </si>
  <si>
    <t>21R</t>
  </si>
  <si>
    <t>Zkrápění suti</t>
  </si>
  <si>
    <t>655090847</t>
  </si>
  <si>
    <t>Zařízení ke zkrápění</t>
  </si>
  <si>
    <t>Zajištění vody autocisternou</t>
  </si>
  <si>
    <t>48</t>
  </si>
  <si>
    <t>22R</t>
  </si>
  <si>
    <t>Dekontaminační komora, OOPP pro práci s azbestem</t>
  </si>
  <si>
    <t>-765567466</t>
  </si>
  <si>
    <t>49</t>
  </si>
  <si>
    <t>23R</t>
  </si>
  <si>
    <t>Enkapsulační prostředky pro likvidaci azbestu</t>
  </si>
  <si>
    <t>1240717230</t>
  </si>
  <si>
    <t>9</t>
  </si>
  <si>
    <t>584121111R</t>
  </si>
  <si>
    <t xml:space="preserve">Osazení silničních dílců ze železového betonu s podkladem ze štěrkopísku do tl. 40 mm jakéhokoliv druhu a velikosti, </t>
  </si>
  <si>
    <t>64</t>
  </si>
  <si>
    <t>367232146</t>
  </si>
  <si>
    <t>10</t>
  </si>
  <si>
    <t>593811840R</t>
  </si>
  <si>
    <t>panel silniční IZD 85/10 300x150x21,5 cm - zapůjčení, včetně dopravy</t>
  </si>
  <si>
    <t>256</t>
  </si>
  <si>
    <t>25193450</t>
  </si>
  <si>
    <t>11</t>
  </si>
  <si>
    <t>583373440R</t>
  </si>
  <si>
    <t>štěrkopísek frakce 0-32 včetně dopravy</t>
  </si>
  <si>
    <t>1243620392</t>
  </si>
  <si>
    <t>33*1,6 'Přepočtené koeficientem množství</t>
  </si>
  <si>
    <t>12</t>
  </si>
  <si>
    <t>113151111R</t>
  </si>
  <si>
    <t>Rozebrání zpevněných ploch ze silničních dílců, včetně dopravy</t>
  </si>
  <si>
    <t>-2086151325</t>
  </si>
  <si>
    <t>13</t>
  </si>
  <si>
    <t>113152111R</t>
  </si>
  <si>
    <t>Odstranění štěrkopísku tl. 40mm pod dočasnou komunikací, včetně dopravy</t>
  </si>
  <si>
    <t>-633712848</t>
  </si>
  <si>
    <t>77</t>
  </si>
  <si>
    <t>27R</t>
  </si>
  <si>
    <t>Mechanická ochrana proti přejezdu těžké techniky</t>
  </si>
  <si>
    <t>-1979132272</t>
  </si>
  <si>
    <t>65</t>
  </si>
  <si>
    <t>020001000-2</t>
  </si>
  <si>
    <t>Dopravně inženýrská opatření</t>
  </si>
  <si>
    <t>1470387563</t>
  </si>
  <si>
    <t>Realizace DIO, DDZ</t>
  </si>
  <si>
    <t>Odstranění DIO, DDZ</t>
  </si>
  <si>
    <t>79</t>
  </si>
  <si>
    <t>29R</t>
  </si>
  <si>
    <t>Čištění pozemních komunikací - dle potřeby</t>
  </si>
  <si>
    <t>591489668</t>
  </si>
  <si>
    <t>1.5</t>
  </si>
  <si>
    <t>Základní úprava pozemku před zarovnáním ornicí</t>
  </si>
  <si>
    <t>51</t>
  </si>
  <si>
    <t>174101101</t>
  </si>
  <si>
    <t>Zásyp sypaninou z jakékoliv horniny  s uložením výkopku ve vrstvách se zhutněním jam, šachet, rýh nebo kolem objektů v těchto vykopávkách</t>
  </si>
  <si>
    <t>-1475766549</t>
  </si>
  <si>
    <t>Zásyp předrcenou sutí, hutnění po 300 mm</t>
  </si>
  <si>
    <t>162,9*10,06*1,5</t>
  </si>
  <si>
    <t>52</t>
  </si>
  <si>
    <t>174101101-2</t>
  </si>
  <si>
    <t>-1524562066</t>
  </si>
  <si>
    <t>Zásyp zeminou - 450m3 z výkopů k dispozici</t>
  </si>
  <si>
    <t>162,9*10,06*0,3</t>
  </si>
  <si>
    <t>53</t>
  </si>
  <si>
    <t>10364100-2</t>
  </si>
  <si>
    <t>zemina pro terénní úpravy - tříděná</t>
  </si>
  <si>
    <t>-1598310264</t>
  </si>
  <si>
    <t>Neuznatelné náklady</t>
  </si>
  <si>
    <t>2.2</t>
  </si>
  <si>
    <t>Náklady na demolici samostatných objektů nebytového charakteru</t>
  </si>
  <si>
    <t>54</t>
  </si>
  <si>
    <t>113107244</t>
  </si>
  <si>
    <t>Odstranění  krytů strojně plochy jednotlivě přes 200 m2 s přemístěním hmot na skládku na vzdálenost do 20 m nebo s naložením na dopravní prostředek živičných, o tl. vrstvy přes 150 do 200 mm, včetně obrub</t>
  </si>
  <si>
    <t>-1030450000</t>
  </si>
  <si>
    <t>55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</si>
  <si>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</si>
  <si>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tvarovek, včetně obrub</t>
  </si>
  <si>
    <t>-1036722506</t>
  </si>
  <si>
    <t>56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</si>
  <si>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</si>
  <si>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</si>
  <si>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1790820051</t>
  </si>
  <si>
    <t>57</t>
  </si>
  <si>
    <t>997006512-2</t>
  </si>
  <si>
    <t>511555213</t>
  </si>
  <si>
    <t>58</t>
  </si>
  <si>
    <t>997006519-2</t>
  </si>
  <si>
    <t>1838110403</t>
  </si>
  <si>
    <t>1040*14 'Přepočtené koeficientem množství</t>
  </si>
  <si>
    <t>59</t>
  </si>
  <si>
    <t>997006551-2</t>
  </si>
  <si>
    <t>2142997798</t>
  </si>
  <si>
    <t>60</t>
  </si>
  <si>
    <t>997013801</t>
  </si>
  <si>
    <t>Poplatek za uložení stavebního odpadu na skládce (skládkovné) z prostého betonu zatříděného do Katalogu odpadů pod kódem 170 101</t>
  </si>
  <si>
    <t>1153609681</t>
  </si>
  <si>
    <t>61</t>
  </si>
  <si>
    <t>997223845</t>
  </si>
  <si>
    <t>Poplatek za uložení stavebního odpadu na skládce (skládkovné) asfaltového bez obsahu dehtu zatříděného do Katalogu odpadů pod kódem 170 302</t>
  </si>
  <si>
    <t>-1524549684</t>
  </si>
  <si>
    <t>62</t>
  </si>
  <si>
    <t>997223855</t>
  </si>
  <si>
    <t>Poplatek za uložení stavebního odpadu na skládce (skládkovné) zeminy a kameniva zatříděného do Katalogu odpadů pod kódem 170 504</t>
  </si>
  <si>
    <t>-1268120441</t>
  </si>
  <si>
    <t>2.7</t>
  </si>
  <si>
    <t>Náklady na rekonstrukci nebo výstavbu objektů dotčených realizací demolice</t>
  </si>
  <si>
    <t>63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</si>
  <si>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</si>
  <si>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</si>
  <si>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-619013611</t>
  </si>
  <si>
    <t>Doplnění obrubníků</t>
  </si>
  <si>
    <t>15+8+2+2</t>
  </si>
  <si>
    <t>BTL.0006273.URS</t>
  </si>
  <si>
    <t>obrubník betonový chodníkový ABO 2-15/D 100x15x25 cm</t>
  </si>
  <si>
    <t>-704004808</t>
  </si>
  <si>
    <t>78</t>
  </si>
  <si>
    <t>28R</t>
  </si>
  <si>
    <t>Oprava živičného povrchu stávajícících komunikací, včetně podkladních vrstev, v místech napojení nových obrub a návazností</t>
  </si>
  <si>
    <t>-302166470</t>
  </si>
  <si>
    <t>27*0,5</t>
  </si>
  <si>
    <t>2.8</t>
  </si>
  <si>
    <t>Náklady na přípravu pro zatravnění, zatravnění pozemku</t>
  </si>
  <si>
    <t>66</t>
  </si>
  <si>
    <t>181301113</t>
  </si>
  <si>
    <t>Rozprostření a urovnání ornice v rovině nebo ve svahu sklonu do 1:5 při souvislé ploše přes 500 m2, tl. vrstvy přes 150 do 200 mm</t>
  </si>
  <si>
    <t>-943854171</t>
  </si>
  <si>
    <t>67</t>
  </si>
  <si>
    <t>10364101</t>
  </si>
  <si>
    <t>zemina pro terénní úpravy -  ornice</t>
  </si>
  <si>
    <t>1454611132</t>
  </si>
  <si>
    <t>68</t>
  </si>
  <si>
    <t>181451311</t>
  </si>
  <si>
    <t>Založení trávníku strojně výsevem včetně utažení na ploše v rovině nebo na svahu do 1:5</t>
  </si>
  <si>
    <t>1214508447</t>
  </si>
  <si>
    <t>69</t>
  </si>
  <si>
    <t>00572472</t>
  </si>
  <si>
    <t>osivo směs bylinotravní květnatá</t>
  </si>
  <si>
    <t>kg</t>
  </si>
  <si>
    <t>1798965706</t>
  </si>
  <si>
    <t>P</t>
  </si>
  <si>
    <t>Poznámka k položce:
- včetně přihnojení startovacím hnojivem¨
- včetně případné plošné úpravy terénu +-10cm
- včetně ošetření po založení dosevem (30% plochy max)
- včetně kosení trávníku 2x</t>
  </si>
  <si>
    <t>1980*0,025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</si>
</sst>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ht="14.4" customHeight="1">
      <c r="B26" s="19"/>
      <c r="C26" s="20"/>
      <c r="D26" s="36" t="s">
        <v>40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7">
        <f>ROUND(AG94,2)</f>
        <v>0</v>
      </c>
      <c r="AL26" s="20"/>
      <c r="AM26" s="20"/>
      <c r="AN26" s="20"/>
      <c r="AO26" s="20"/>
      <c r="AP26" s="20"/>
      <c r="AQ26" s="20"/>
      <c r="AR26" s="18"/>
      <c r="BE26" s="29"/>
    </row>
    <row r="27" spans="2:57" ht="14.4" customHeight="1">
      <c r="B27" s="19"/>
      <c r="C27" s="20"/>
      <c r="D27" s="36" t="s">
        <v>41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7">
        <f>ROUND(AG97,2)</f>
        <v>0</v>
      </c>
      <c r="AL27" s="37"/>
      <c r="AM27" s="37"/>
      <c r="AN27" s="37"/>
      <c r="AO27" s="37"/>
      <c r="AP27" s="20"/>
      <c r="AQ27" s="20"/>
      <c r="AR27" s="18"/>
      <c r="BE27" s="29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9"/>
    </row>
    <row r="29" spans="2:57" s="1" customFormat="1" ht="25.9" customHeight="1">
      <c r="B29" s="38"/>
      <c r="C29" s="39"/>
      <c r="D29" s="41" t="s">
        <v>42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29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9"/>
    </row>
    <row r="31" spans="2:57" s="1" customFormat="1" ht="12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43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44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45</v>
      </c>
      <c r="AL31" s="44"/>
      <c r="AM31" s="44"/>
      <c r="AN31" s="44"/>
      <c r="AO31" s="44"/>
      <c r="AP31" s="39"/>
      <c r="AQ31" s="39"/>
      <c r="AR31" s="40"/>
      <c r="BE31" s="29"/>
    </row>
    <row r="32" spans="2:57" s="2" customFormat="1" ht="14.4" customHeight="1">
      <c r="B32" s="45"/>
      <c r="C32" s="46"/>
      <c r="D32" s="30" t="s">
        <v>46</v>
      </c>
      <c r="E32" s="46"/>
      <c r="F32" s="30" t="s">
        <v>47</v>
      </c>
      <c r="G32" s="46"/>
      <c r="H32" s="46"/>
      <c r="I32" s="46"/>
      <c r="J32" s="46"/>
      <c r="K32" s="46"/>
      <c r="L32" s="47">
        <v>0.21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ROUND(AZ94+SUM(CD97:CD101),2)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ROUND(AV94+SUM(BY97:BY101),2)</f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>
      <c r="B33" s="45"/>
      <c r="C33" s="46"/>
      <c r="D33" s="46"/>
      <c r="E33" s="46"/>
      <c r="F33" s="30" t="s">
        <v>48</v>
      </c>
      <c r="G33" s="46"/>
      <c r="H33" s="46"/>
      <c r="I33" s="46"/>
      <c r="J33" s="46"/>
      <c r="K33" s="46"/>
      <c r="L33" s="47">
        <v>0.15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ROUND(BA94+SUM(CE97:CE101),2)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ROUND(AW94+SUM(BZ97:BZ101),2)</f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2" customFormat="1" ht="14.4" customHeight="1" hidden="1">
      <c r="B34" s="45"/>
      <c r="C34" s="46"/>
      <c r="D34" s="46"/>
      <c r="E34" s="46"/>
      <c r="F34" s="30" t="s">
        <v>49</v>
      </c>
      <c r="G34" s="46"/>
      <c r="H34" s="46"/>
      <c r="I34" s="46"/>
      <c r="J34" s="46"/>
      <c r="K34" s="46"/>
      <c r="L34" s="47">
        <v>0.21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ROUND(BB94+SUM(CF97:CF101),2)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spans="2:44" s="2" customFormat="1" ht="14.4" customHeight="1" hidden="1">
      <c r="B35" s="45"/>
      <c r="C35" s="46"/>
      <c r="D35" s="46"/>
      <c r="E35" s="46"/>
      <c r="F35" s="30" t="s">
        <v>50</v>
      </c>
      <c r="G35" s="46"/>
      <c r="H35" s="46"/>
      <c r="I35" s="46"/>
      <c r="J35" s="46"/>
      <c r="K35" s="46"/>
      <c r="L35" s="47">
        <v>0.15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ROUND(BC94+SUM(CG97:CG101),2)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</row>
    <row r="36" spans="2:44" s="2" customFormat="1" ht="14.4" customHeight="1" hidden="1">
      <c r="B36" s="45"/>
      <c r="C36" s="46"/>
      <c r="D36" s="46"/>
      <c r="E36" s="46"/>
      <c r="F36" s="30" t="s">
        <v>51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ROUND(BD94+SUM(CH97:CH101),2)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</row>
    <row r="38" spans="2:44" s="1" customFormat="1" ht="25.9" customHeight="1">
      <c r="B38" s="38"/>
      <c r="C38" s="51"/>
      <c r="D38" s="52" t="s">
        <v>52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53</v>
      </c>
      <c r="U38" s="53"/>
      <c r="V38" s="53"/>
      <c r="W38" s="53"/>
      <c r="X38" s="55" t="s">
        <v>54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</row>
    <row r="39" spans="2:44" s="1" customFormat="1" ht="6.9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</row>
    <row r="40" spans="2:44" s="1" customFormat="1" ht="14.4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8"/>
      <c r="C49" s="39"/>
      <c r="D49" s="58" t="s">
        <v>55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56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0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8"/>
      <c r="C60" s="39"/>
      <c r="D60" s="60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0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0" t="s">
        <v>57</v>
      </c>
      <c r="AI60" s="42"/>
      <c r="AJ60" s="42"/>
      <c r="AK60" s="42"/>
      <c r="AL60" s="42"/>
      <c r="AM60" s="60" t="s">
        <v>58</v>
      </c>
      <c r="AN60" s="42"/>
      <c r="AO60" s="42"/>
      <c r="AP60" s="39"/>
      <c r="AQ60" s="39"/>
      <c r="AR60" s="40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8"/>
      <c r="C64" s="39"/>
      <c r="D64" s="58" t="s">
        <v>59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60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0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8"/>
      <c r="C75" s="39"/>
      <c r="D75" s="60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0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0" t="s">
        <v>57</v>
      </c>
      <c r="AI75" s="42"/>
      <c r="AJ75" s="42"/>
      <c r="AK75" s="42"/>
      <c r="AL75" s="42"/>
      <c r="AM75" s="60" t="s">
        <v>58</v>
      </c>
      <c r="AN75" s="42"/>
      <c r="AO75" s="42"/>
      <c r="AP75" s="39"/>
      <c r="AQ75" s="39"/>
      <c r="AR75" s="40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</row>
    <row r="82" spans="2:44" s="1" customFormat="1" ht="24.95" customHeight="1">
      <c r="B82" s="38"/>
      <c r="C82" s="21" t="s">
        <v>61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</row>
    <row r="84" spans="2:44" s="3" customFormat="1" ht="12" customHeight="1">
      <c r="B84" s="65"/>
      <c r="C84" s="30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18A049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O1803 Demolice bytových domů č.p. 238-246 a č.p. 277-282, Litvínov, Janov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</row>
    <row r="87" spans="2:44" s="1" customFormat="1" ht="12" customHeight="1">
      <c r="B87" s="38"/>
      <c r="C87" s="30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0" t="s">
        <v>22</v>
      </c>
      <c r="AJ87" s="39"/>
      <c r="AK87" s="39"/>
      <c r="AL87" s="39"/>
      <c r="AM87" s="74" t="str">
        <f>IF(AN8="","",AN8)</f>
        <v>30. 7. 2019</v>
      </c>
      <c r="AN87" s="74"/>
      <c r="AO87" s="39"/>
      <c r="AP87" s="39"/>
      <c r="AQ87" s="39"/>
      <c r="AR87" s="40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</row>
    <row r="89" spans="2:56" s="1" customFormat="1" ht="15.15" customHeight="1">
      <c r="B89" s="38"/>
      <c r="C89" s="30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Litvínov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0" t="s">
        <v>32</v>
      </c>
      <c r="AJ89" s="39"/>
      <c r="AK89" s="39"/>
      <c r="AL89" s="39"/>
      <c r="AM89" s="75" t="str">
        <f>IF(E17="","",E17)</f>
        <v>AWT Rekultivace a.s.</v>
      </c>
      <c r="AN89" s="66"/>
      <c r="AO89" s="66"/>
      <c r="AP89" s="66"/>
      <c r="AQ89" s="39"/>
      <c r="AR89" s="40"/>
      <c r="AS89" s="76" t="s">
        <v>62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0" t="s">
        <v>30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0" t="s">
        <v>37</v>
      </c>
      <c r="AJ90" s="39"/>
      <c r="AK90" s="39"/>
      <c r="AL90" s="39"/>
      <c r="AM90" s="75" t="str">
        <f>IF(E20="","",E20)</f>
        <v>Ing. Kropáčová</v>
      </c>
      <c r="AN90" s="66"/>
      <c r="AO90" s="66"/>
      <c r="AP90" s="66"/>
      <c r="AQ90" s="39"/>
      <c r="AR90" s="40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63</v>
      </c>
      <c r="D92" s="89"/>
      <c r="E92" s="89"/>
      <c r="F92" s="89"/>
      <c r="G92" s="89"/>
      <c r="H92" s="90"/>
      <c r="I92" s="91" t="s">
        <v>64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65</v>
      </c>
      <c r="AH92" s="89"/>
      <c r="AI92" s="89"/>
      <c r="AJ92" s="89"/>
      <c r="AK92" s="89"/>
      <c r="AL92" s="89"/>
      <c r="AM92" s="89"/>
      <c r="AN92" s="91" t="s">
        <v>66</v>
      </c>
      <c r="AO92" s="89"/>
      <c r="AP92" s="93"/>
      <c r="AQ92" s="94" t="s">
        <v>67</v>
      </c>
      <c r="AR92" s="40"/>
      <c r="AS92" s="95" t="s">
        <v>68</v>
      </c>
      <c r="AT92" s="96" t="s">
        <v>69</v>
      </c>
      <c r="AU92" s="96" t="s">
        <v>70</v>
      </c>
      <c r="AV92" s="96" t="s">
        <v>71</v>
      </c>
      <c r="AW92" s="96" t="s">
        <v>72</v>
      </c>
      <c r="AX92" s="96" t="s">
        <v>73</v>
      </c>
      <c r="AY92" s="96" t="s">
        <v>74</v>
      </c>
      <c r="AZ92" s="96" t="s">
        <v>75</v>
      </c>
      <c r="BA92" s="96" t="s">
        <v>76</v>
      </c>
      <c r="BB92" s="96" t="s">
        <v>77</v>
      </c>
      <c r="BC92" s="96" t="s">
        <v>78</v>
      </c>
      <c r="BD92" s="97" t="s">
        <v>79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80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ROUND(AG95,2)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ROUND(AS95,2)</f>
        <v>0</v>
      </c>
      <c r="AT94" s="109">
        <f>ROUND(SUM(AV94:AW94),2)</f>
        <v>0</v>
      </c>
      <c r="AU94" s="110">
        <f>ROUND(AU95,5)</f>
        <v>0</v>
      </c>
      <c r="AV94" s="109">
        <f>ROUND(AZ94*L32,2)</f>
        <v>0</v>
      </c>
      <c r="AW94" s="109">
        <f>ROUND(BA94*L33,2)</f>
        <v>0</v>
      </c>
      <c r="AX94" s="109">
        <f>ROUND(BB94*L32,2)</f>
        <v>0</v>
      </c>
      <c r="AY94" s="109">
        <f>ROUND(BC94*L33,2)</f>
        <v>0</v>
      </c>
      <c r="AZ94" s="109">
        <f>ROUND(AZ95,2)</f>
        <v>0</v>
      </c>
      <c r="BA94" s="109">
        <f>ROUND(BA95,2)</f>
        <v>0</v>
      </c>
      <c r="BB94" s="109">
        <f>ROUND(BB95,2)</f>
        <v>0</v>
      </c>
      <c r="BC94" s="109">
        <f>ROUND(BC95,2)</f>
        <v>0</v>
      </c>
      <c r="BD94" s="111">
        <f>ROUND(BD95,2)</f>
        <v>0</v>
      </c>
      <c r="BS94" s="112" t="s">
        <v>81</v>
      </c>
      <c r="BT94" s="112" t="s">
        <v>82</v>
      </c>
      <c r="BU94" s="113" t="s">
        <v>83</v>
      </c>
      <c r="BV94" s="112" t="s">
        <v>84</v>
      </c>
      <c r="BW94" s="112" t="s">
        <v>5</v>
      </c>
      <c r="BX94" s="112" t="s">
        <v>85</v>
      </c>
      <c r="CL94" s="112" t="s">
        <v>1</v>
      </c>
    </row>
    <row r="95" spans="1:91" s="6" customFormat="1" ht="16.5" customHeight="1">
      <c r="A95" s="114" t="s">
        <v>86</v>
      </c>
      <c r="B95" s="115"/>
      <c r="C95" s="116"/>
      <c r="D95" s="117" t="s">
        <v>87</v>
      </c>
      <c r="E95" s="117"/>
      <c r="F95" s="117"/>
      <c r="G95" s="117"/>
      <c r="H95" s="117"/>
      <c r="I95" s="118"/>
      <c r="J95" s="117" t="s">
        <v>88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'SO01 - Demolice BD 238-246'!J32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89</v>
      </c>
      <c r="AR95" s="121"/>
      <c r="AS95" s="122">
        <v>0</v>
      </c>
      <c r="AT95" s="123">
        <f>ROUND(SUM(AV95:AW95),2)</f>
        <v>0</v>
      </c>
      <c r="AU95" s="124">
        <f>'SO01 - Demolice BD 238-246'!P136</f>
        <v>0</v>
      </c>
      <c r="AV95" s="123">
        <f>'SO01 - Demolice BD 238-246'!J35</f>
        <v>0</v>
      </c>
      <c r="AW95" s="123">
        <f>'SO01 - Demolice BD 238-246'!J36</f>
        <v>0</v>
      </c>
      <c r="AX95" s="123">
        <f>'SO01 - Demolice BD 238-246'!J37</f>
        <v>0</v>
      </c>
      <c r="AY95" s="123">
        <f>'SO01 - Demolice BD 238-246'!J38</f>
        <v>0</v>
      </c>
      <c r="AZ95" s="123">
        <f>'SO01 - Demolice BD 238-246'!F35</f>
        <v>0</v>
      </c>
      <c r="BA95" s="123">
        <f>'SO01 - Demolice BD 238-246'!F36</f>
        <v>0</v>
      </c>
      <c r="BB95" s="123">
        <f>'SO01 - Demolice BD 238-246'!F37</f>
        <v>0</v>
      </c>
      <c r="BC95" s="123">
        <f>'SO01 - Demolice BD 238-246'!F38</f>
        <v>0</v>
      </c>
      <c r="BD95" s="125">
        <f>'SO01 - Demolice BD 238-246'!F39</f>
        <v>0</v>
      </c>
      <c r="BT95" s="126" t="s">
        <v>90</v>
      </c>
      <c r="BV95" s="126" t="s">
        <v>84</v>
      </c>
      <c r="BW95" s="126" t="s">
        <v>91</v>
      </c>
      <c r="BX95" s="126" t="s">
        <v>5</v>
      </c>
      <c r="CL95" s="126" t="s">
        <v>1</v>
      </c>
      <c r="CM95" s="126" t="s">
        <v>92</v>
      </c>
    </row>
    <row r="96" spans="2:44" ht="12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8"/>
    </row>
    <row r="97" spans="2:48" s="1" customFormat="1" ht="30" customHeight="1">
      <c r="B97" s="38"/>
      <c r="C97" s="102" t="s">
        <v>93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05">
        <f>ROUND(SUM(AG98:AG101),2)</f>
        <v>0</v>
      </c>
      <c r="AH97" s="105"/>
      <c r="AI97" s="105"/>
      <c r="AJ97" s="105"/>
      <c r="AK97" s="105"/>
      <c r="AL97" s="105"/>
      <c r="AM97" s="105"/>
      <c r="AN97" s="105">
        <f>ROUND(SUM(AN98:AN101),2)</f>
        <v>0</v>
      </c>
      <c r="AO97" s="105"/>
      <c r="AP97" s="105"/>
      <c r="AQ97" s="127"/>
      <c r="AR97" s="40"/>
      <c r="AS97" s="95" t="s">
        <v>94</v>
      </c>
      <c r="AT97" s="96" t="s">
        <v>95</v>
      </c>
      <c r="AU97" s="96" t="s">
        <v>46</v>
      </c>
      <c r="AV97" s="97" t="s">
        <v>69</v>
      </c>
    </row>
    <row r="98" spans="2:89" s="1" customFormat="1" ht="19.9" customHeight="1">
      <c r="B98" s="38"/>
      <c r="C98" s="39"/>
      <c r="D98" s="128" t="s">
        <v>96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39"/>
      <c r="AD98" s="39"/>
      <c r="AE98" s="39"/>
      <c r="AF98" s="39"/>
      <c r="AG98" s="129">
        <f>ROUND(AG94*AS98,2)</f>
        <v>0</v>
      </c>
      <c r="AH98" s="130"/>
      <c r="AI98" s="130"/>
      <c r="AJ98" s="130"/>
      <c r="AK98" s="130"/>
      <c r="AL98" s="130"/>
      <c r="AM98" s="130"/>
      <c r="AN98" s="130">
        <f>ROUND(AG98+AV98,2)</f>
        <v>0</v>
      </c>
      <c r="AO98" s="130"/>
      <c r="AP98" s="130"/>
      <c r="AQ98" s="39"/>
      <c r="AR98" s="40"/>
      <c r="AS98" s="131">
        <v>0</v>
      </c>
      <c r="AT98" s="132" t="s">
        <v>97</v>
      </c>
      <c r="AU98" s="132" t="s">
        <v>47</v>
      </c>
      <c r="AV98" s="133">
        <f>ROUND(IF(AU98="základní",AG98*L32,IF(AU98="snížená",AG98*L33,0)),2)</f>
        <v>0</v>
      </c>
      <c r="BV98" s="15" t="s">
        <v>98</v>
      </c>
      <c r="BY98" s="134">
        <f>IF(AU98="základní",AV98,0)</f>
        <v>0</v>
      </c>
      <c r="BZ98" s="134">
        <f>IF(AU98="snížená",AV98,0)</f>
        <v>0</v>
      </c>
      <c r="CA98" s="134">
        <v>0</v>
      </c>
      <c r="CB98" s="134">
        <v>0</v>
      </c>
      <c r="CC98" s="134">
        <v>0</v>
      </c>
      <c r="CD98" s="134">
        <f>IF(AU98="základní",AG98,0)</f>
        <v>0</v>
      </c>
      <c r="CE98" s="134">
        <f>IF(AU98="snížená",AG98,0)</f>
        <v>0</v>
      </c>
      <c r="CF98" s="134">
        <f>IF(AU98="zákl. přenesená",AG98,0)</f>
        <v>0</v>
      </c>
      <c r="CG98" s="134">
        <f>IF(AU98="sníž. přenesená",AG98,0)</f>
        <v>0</v>
      </c>
      <c r="CH98" s="134">
        <f>IF(AU98="nulová",AG98,0)</f>
        <v>0</v>
      </c>
      <c r="CI98" s="15">
        <f>IF(AU98="základní",1,IF(AU98="snížená",2,IF(AU98="zákl. přenesená",4,IF(AU98="sníž. přenesená",5,3))))</f>
        <v>1</v>
      </c>
      <c r="CJ98" s="15">
        <f>IF(AT98="stavební čast",1,IF(AT98="investiční čast",2,3))</f>
        <v>1</v>
      </c>
      <c r="CK98" s="15" t="str">
        <f>IF(D98="Vyplň vlastní","","x")</f>
        <v>x</v>
      </c>
    </row>
    <row r="99" spans="2:89" s="1" customFormat="1" ht="19.9" customHeight="1">
      <c r="B99" s="38"/>
      <c r="C99" s="39"/>
      <c r="D99" s="135" t="s">
        <v>99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39"/>
      <c r="AD99" s="39"/>
      <c r="AE99" s="39"/>
      <c r="AF99" s="39"/>
      <c r="AG99" s="129">
        <f>ROUND(AG94*AS99,2)</f>
        <v>0</v>
      </c>
      <c r="AH99" s="130"/>
      <c r="AI99" s="130"/>
      <c r="AJ99" s="130"/>
      <c r="AK99" s="130"/>
      <c r="AL99" s="130"/>
      <c r="AM99" s="130"/>
      <c r="AN99" s="130">
        <f>ROUND(AG99+AV99,2)</f>
        <v>0</v>
      </c>
      <c r="AO99" s="130"/>
      <c r="AP99" s="130"/>
      <c r="AQ99" s="39"/>
      <c r="AR99" s="40"/>
      <c r="AS99" s="131">
        <v>0</v>
      </c>
      <c r="AT99" s="132" t="s">
        <v>97</v>
      </c>
      <c r="AU99" s="132" t="s">
        <v>47</v>
      </c>
      <c r="AV99" s="133">
        <f>ROUND(IF(AU99="základní",AG99*L32,IF(AU99="snížená",AG99*L33,0)),2)</f>
        <v>0</v>
      </c>
      <c r="BV99" s="15" t="s">
        <v>100</v>
      </c>
      <c r="BY99" s="134">
        <f>IF(AU99="základní",AV99,0)</f>
        <v>0</v>
      </c>
      <c r="BZ99" s="134">
        <f>IF(AU99="snížená",AV99,0)</f>
        <v>0</v>
      </c>
      <c r="CA99" s="134">
        <v>0</v>
      </c>
      <c r="CB99" s="134">
        <v>0</v>
      </c>
      <c r="CC99" s="134">
        <v>0</v>
      </c>
      <c r="CD99" s="134">
        <f>IF(AU99="základní",AG99,0)</f>
        <v>0</v>
      </c>
      <c r="CE99" s="134">
        <f>IF(AU99="snížená",AG99,0)</f>
        <v>0</v>
      </c>
      <c r="CF99" s="134">
        <f>IF(AU99="zákl. přenesená",AG99,0)</f>
        <v>0</v>
      </c>
      <c r="CG99" s="134">
        <f>IF(AU99="sníž. přenesená",AG99,0)</f>
        <v>0</v>
      </c>
      <c r="CH99" s="134">
        <f>IF(AU99="nulová",AG99,0)</f>
        <v>0</v>
      </c>
      <c r="CI99" s="15">
        <f>IF(AU99="základní",1,IF(AU99="snížená",2,IF(AU99="zákl. přenesená",4,IF(AU99="sníž. přenesená",5,3))))</f>
        <v>1</v>
      </c>
      <c r="CJ99" s="15">
        <f>IF(AT99="stavební čast",1,IF(AT99="investiční čast",2,3))</f>
        <v>1</v>
      </c>
      <c r="CK99" s="15" t="str">
        <f>IF(D99="Vyplň vlastní","","x")</f>
        <v/>
      </c>
    </row>
    <row r="100" spans="2:89" s="1" customFormat="1" ht="19.9" customHeight="1">
      <c r="B100" s="38"/>
      <c r="C100" s="39"/>
      <c r="D100" s="135" t="s">
        <v>99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39"/>
      <c r="AD100" s="39"/>
      <c r="AE100" s="39"/>
      <c r="AF100" s="39"/>
      <c r="AG100" s="129">
        <f>ROUND(AG94*AS100,2)</f>
        <v>0</v>
      </c>
      <c r="AH100" s="130"/>
      <c r="AI100" s="130"/>
      <c r="AJ100" s="130"/>
      <c r="AK100" s="130"/>
      <c r="AL100" s="130"/>
      <c r="AM100" s="130"/>
      <c r="AN100" s="130">
        <f>ROUND(AG100+AV100,2)</f>
        <v>0</v>
      </c>
      <c r="AO100" s="130"/>
      <c r="AP100" s="130"/>
      <c r="AQ100" s="39"/>
      <c r="AR100" s="40"/>
      <c r="AS100" s="131">
        <v>0</v>
      </c>
      <c r="AT100" s="132" t="s">
        <v>97</v>
      </c>
      <c r="AU100" s="132" t="s">
        <v>47</v>
      </c>
      <c r="AV100" s="133">
        <f>ROUND(IF(AU100="základní",AG100*L32,IF(AU100="snížená",AG100*L33,0)),2)</f>
        <v>0</v>
      </c>
      <c r="BV100" s="15" t="s">
        <v>100</v>
      </c>
      <c r="BY100" s="134">
        <f>IF(AU100="základní",AV100,0)</f>
        <v>0</v>
      </c>
      <c r="BZ100" s="134">
        <f>IF(AU100="snížená",AV100,0)</f>
        <v>0</v>
      </c>
      <c r="CA100" s="134">
        <v>0</v>
      </c>
      <c r="CB100" s="134">
        <v>0</v>
      </c>
      <c r="CC100" s="134">
        <v>0</v>
      </c>
      <c r="CD100" s="134">
        <f>IF(AU100="základní",AG100,0)</f>
        <v>0</v>
      </c>
      <c r="CE100" s="134">
        <f>IF(AU100="snížená",AG100,0)</f>
        <v>0</v>
      </c>
      <c r="CF100" s="134">
        <f>IF(AU100="zákl. přenesená",AG100,0)</f>
        <v>0</v>
      </c>
      <c r="CG100" s="134">
        <f>IF(AU100="sníž. přenesená",AG100,0)</f>
        <v>0</v>
      </c>
      <c r="CH100" s="134">
        <f>IF(AU100="nulová",AG100,0)</f>
        <v>0</v>
      </c>
      <c r="CI100" s="15">
        <f>IF(AU100="základní",1,IF(AU100="snížená",2,IF(AU100="zákl. přenesená",4,IF(AU100="sníž. přenesená",5,3))))</f>
        <v>1</v>
      </c>
      <c r="CJ100" s="15">
        <f>IF(AT100="stavební čast",1,IF(AT100="investiční čast",2,3))</f>
        <v>1</v>
      </c>
      <c r="CK100" s="15" t="str">
        <f>IF(D100="Vyplň vlastní","","x")</f>
        <v/>
      </c>
    </row>
    <row r="101" spans="2:89" s="1" customFormat="1" ht="19.9" customHeight="1">
      <c r="B101" s="38"/>
      <c r="C101" s="39"/>
      <c r="D101" s="135" t="s">
        <v>99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39"/>
      <c r="AD101" s="39"/>
      <c r="AE101" s="39"/>
      <c r="AF101" s="39"/>
      <c r="AG101" s="129">
        <f>ROUND(AG94*AS101,2)</f>
        <v>0</v>
      </c>
      <c r="AH101" s="130"/>
      <c r="AI101" s="130"/>
      <c r="AJ101" s="130"/>
      <c r="AK101" s="130"/>
      <c r="AL101" s="130"/>
      <c r="AM101" s="130"/>
      <c r="AN101" s="130">
        <f>ROUND(AG101+AV101,2)</f>
        <v>0</v>
      </c>
      <c r="AO101" s="130"/>
      <c r="AP101" s="130"/>
      <c r="AQ101" s="39"/>
      <c r="AR101" s="40"/>
      <c r="AS101" s="136">
        <v>0</v>
      </c>
      <c r="AT101" s="137" t="s">
        <v>97</v>
      </c>
      <c r="AU101" s="137" t="s">
        <v>47</v>
      </c>
      <c r="AV101" s="138">
        <f>ROUND(IF(AU101="základní",AG101*L32,IF(AU101="snížená",AG101*L33,0)),2)</f>
        <v>0</v>
      </c>
      <c r="BV101" s="15" t="s">
        <v>100</v>
      </c>
      <c r="BY101" s="134">
        <f>IF(AU101="základní",AV101,0)</f>
        <v>0</v>
      </c>
      <c r="BZ101" s="134">
        <f>IF(AU101="snížená",AV101,0)</f>
        <v>0</v>
      </c>
      <c r="CA101" s="134">
        <v>0</v>
      </c>
      <c r="CB101" s="134">
        <v>0</v>
      </c>
      <c r="CC101" s="134">
        <v>0</v>
      </c>
      <c r="CD101" s="134">
        <f>IF(AU101="základní",AG101,0)</f>
        <v>0</v>
      </c>
      <c r="CE101" s="134">
        <f>IF(AU101="snížená",AG101,0)</f>
        <v>0</v>
      </c>
      <c r="CF101" s="134">
        <f>IF(AU101="zákl. přenesená",AG101,0)</f>
        <v>0</v>
      </c>
      <c r="CG101" s="134">
        <f>IF(AU101="sníž. přenesená",AG101,0)</f>
        <v>0</v>
      </c>
      <c r="CH101" s="134">
        <f>IF(AU101="nulová",AG101,0)</f>
        <v>0</v>
      </c>
      <c r="CI101" s="15">
        <f>IF(AU101="základní",1,IF(AU101="snížená",2,IF(AU101="zákl. přenesená",4,IF(AU101="sníž. přenesená",5,3))))</f>
        <v>1</v>
      </c>
      <c r="CJ101" s="15">
        <f>IF(AT101="stavební čast",1,IF(AT101="investiční čast",2,3))</f>
        <v>1</v>
      </c>
      <c r="CK101" s="15" t="str">
        <f>IF(D101="Vyplň vlastní","","x")</f>
        <v/>
      </c>
    </row>
    <row r="102" spans="2:44" s="1" customFormat="1" ht="10.8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</row>
    <row r="103" spans="2:44" s="1" customFormat="1" ht="30" customHeight="1">
      <c r="B103" s="38"/>
      <c r="C103" s="139" t="s">
        <v>101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1">
        <f>ROUND(AG94+AG97,2)</f>
        <v>0</v>
      </c>
      <c r="AH103" s="141"/>
      <c r="AI103" s="141"/>
      <c r="AJ103" s="141"/>
      <c r="AK103" s="141"/>
      <c r="AL103" s="141"/>
      <c r="AM103" s="141"/>
      <c r="AN103" s="141">
        <f>ROUND(AN94+AN97,2)</f>
        <v>0</v>
      </c>
      <c r="AO103" s="141"/>
      <c r="AP103" s="141"/>
      <c r="AQ103" s="140"/>
      <c r="AR103" s="40"/>
    </row>
    <row r="104" spans="2:44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40"/>
    </row>
  </sheetData>
  <sheetProtection password="CC35" sheet="1" objects="1" scenarios="1" formatColumns="0" formatRows="0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SO01 - Demolice BD 238-246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91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8"/>
      <c r="AT3" s="15" t="s">
        <v>92</v>
      </c>
    </row>
    <row r="4" spans="2:46" ht="24.95" customHeight="1">
      <c r="B4" s="18"/>
      <c r="D4" s="146" t="s">
        <v>102</v>
      </c>
      <c r="L4" s="18"/>
      <c r="M4" s="147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48" t="s">
        <v>16</v>
      </c>
      <c r="L6" s="18"/>
    </row>
    <row r="7" spans="2:12" ht="16.5" customHeight="1">
      <c r="B7" s="18"/>
      <c r="E7" s="149" t="str">
        <f>'Rekapitulace stavby'!K6</f>
        <v>O1803 Demolice bytových domů č.p. 238-246 a č.p. 277-282, Litvínov, Janov</v>
      </c>
      <c r="F7" s="148"/>
      <c r="G7" s="148"/>
      <c r="H7" s="148"/>
      <c r="L7" s="18"/>
    </row>
    <row r="8" spans="2:12" s="1" customFormat="1" ht="12" customHeight="1">
      <c r="B8" s="40"/>
      <c r="D8" s="148" t="s">
        <v>103</v>
      </c>
      <c r="I8" s="150"/>
      <c r="L8" s="40"/>
    </row>
    <row r="9" spans="2:12" s="1" customFormat="1" ht="36.95" customHeight="1">
      <c r="B9" s="40"/>
      <c r="E9" s="151" t="s">
        <v>104</v>
      </c>
      <c r="F9" s="1"/>
      <c r="G9" s="1"/>
      <c r="H9" s="1"/>
      <c r="I9" s="150"/>
      <c r="L9" s="40"/>
    </row>
    <row r="10" spans="2:12" s="1" customFormat="1" ht="12">
      <c r="B10" s="40"/>
      <c r="I10" s="150"/>
      <c r="L10" s="40"/>
    </row>
    <row r="11" spans="2:12" s="1" customFormat="1" ht="12" customHeight="1">
      <c r="B11" s="40"/>
      <c r="D11" s="148" t="s">
        <v>18</v>
      </c>
      <c r="F11" s="152" t="s">
        <v>1</v>
      </c>
      <c r="I11" s="153" t="s">
        <v>19</v>
      </c>
      <c r="J11" s="152" t="s">
        <v>1</v>
      </c>
      <c r="L11" s="40"/>
    </row>
    <row r="12" spans="2:12" s="1" customFormat="1" ht="12" customHeight="1">
      <c r="B12" s="40"/>
      <c r="D12" s="148" t="s">
        <v>20</v>
      </c>
      <c r="F12" s="152" t="s">
        <v>21</v>
      </c>
      <c r="I12" s="153" t="s">
        <v>22</v>
      </c>
      <c r="J12" s="154" t="str">
        <f>'Rekapitulace stavby'!AN8</f>
        <v>30. 7. 2019</v>
      </c>
      <c r="L12" s="40"/>
    </row>
    <row r="13" spans="2:12" s="1" customFormat="1" ht="10.8" customHeight="1">
      <c r="B13" s="40"/>
      <c r="I13" s="150"/>
      <c r="L13" s="40"/>
    </row>
    <row r="14" spans="2:12" s="1" customFormat="1" ht="12" customHeight="1">
      <c r="B14" s="40"/>
      <c r="D14" s="148" t="s">
        <v>24</v>
      </c>
      <c r="I14" s="153" t="s">
        <v>25</v>
      </c>
      <c r="J14" s="152" t="s">
        <v>26</v>
      </c>
      <c r="L14" s="40"/>
    </row>
    <row r="15" spans="2:12" s="1" customFormat="1" ht="18" customHeight="1">
      <c r="B15" s="40"/>
      <c r="E15" s="152" t="s">
        <v>27</v>
      </c>
      <c r="I15" s="153" t="s">
        <v>28</v>
      </c>
      <c r="J15" s="152" t="s">
        <v>29</v>
      </c>
      <c r="L15" s="40"/>
    </row>
    <row r="16" spans="2:12" s="1" customFormat="1" ht="6.95" customHeight="1">
      <c r="B16" s="40"/>
      <c r="I16" s="150"/>
      <c r="L16" s="40"/>
    </row>
    <row r="17" spans="2:12" s="1" customFormat="1" ht="12" customHeight="1">
      <c r="B17" s="40"/>
      <c r="D17" s="148" t="s">
        <v>30</v>
      </c>
      <c r="I17" s="153" t="s">
        <v>25</v>
      </c>
      <c r="J17" s="31" t="str">
        <f>'Rekapitulace stavby'!AN13</f>
        <v>Vyplň údaj</v>
      </c>
      <c r="L17" s="40"/>
    </row>
    <row r="18" spans="2:12" s="1" customFormat="1" ht="18" customHeight="1">
      <c r="B18" s="40"/>
      <c r="E18" s="31" t="str">
        <f>'Rekapitulace stavby'!E14</f>
        <v>Vyplň údaj</v>
      </c>
      <c r="F18" s="152"/>
      <c r="G18" s="152"/>
      <c r="H18" s="152"/>
      <c r="I18" s="153" t="s">
        <v>28</v>
      </c>
      <c r="J18" s="31" t="str">
        <f>'Rekapitulace stavby'!AN14</f>
        <v>Vyplň údaj</v>
      </c>
      <c r="L18" s="40"/>
    </row>
    <row r="19" spans="2:12" s="1" customFormat="1" ht="6.95" customHeight="1">
      <c r="B19" s="40"/>
      <c r="I19" s="150"/>
      <c r="L19" s="40"/>
    </row>
    <row r="20" spans="2:12" s="1" customFormat="1" ht="12" customHeight="1">
      <c r="B20" s="40"/>
      <c r="D20" s="148" t="s">
        <v>32</v>
      </c>
      <c r="I20" s="153" t="s">
        <v>25</v>
      </c>
      <c r="J20" s="152" t="s">
        <v>33</v>
      </c>
      <c r="L20" s="40"/>
    </row>
    <row r="21" spans="2:12" s="1" customFormat="1" ht="18" customHeight="1">
      <c r="B21" s="40"/>
      <c r="E21" s="152" t="s">
        <v>34</v>
      </c>
      <c r="I21" s="153" t="s">
        <v>28</v>
      </c>
      <c r="J21" s="152" t="s">
        <v>35</v>
      </c>
      <c r="L21" s="40"/>
    </row>
    <row r="22" spans="2:12" s="1" customFormat="1" ht="6.95" customHeight="1">
      <c r="B22" s="40"/>
      <c r="I22" s="150"/>
      <c r="L22" s="40"/>
    </row>
    <row r="23" spans="2:12" s="1" customFormat="1" ht="12" customHeight="1">
      <c r="B23" s="40"/>
      <c r="D23" s="148" t="s">
        <v>37</v>
      </c>
      <c r="I23" s="153" t="s">
        <v>25</v>
      </c>
      <c r="J23" s="152" t="s">
        <v>1</v>
      </c>
      <c r="L23" s="40"/>
    </row>
    <row r="24" spans="2:12" s="1" customFormat="1" ht="18" customHeight="1">
      <c r="B24" s="40"/>
      <c r="E24" s="152" t="s">
        <v>38</v>
      </c>
      <c r="I24" s="153" t="s">
        <v>28</v>
      </c>
      <c r="J24" s="152" t="s">
        <v>1</v>
      </c>
      <c r="L24" s="40"/>
    </row>
    <row r="25" spans="2:12" s="1" customFormat="1" ht="6.95" customHeight="1">
      <c r="B25" s="40"/>
      <c r="I25" s="150"/>
      <c r="L25" s="40"/>
    </row>
    <row r="26" spans="2:12" s="1" customFormat="1" ht="12" customHeight="1">
      <c r="B26" s="40"/>
      <c r="D26" s="148" t="s">
        <v>39</v>
      </c>
      <c r="I26" s="150"/>
      <c r="L26" s="40"/>
    </row>
    <row r="27" spans="2:12" s="7" customFormat="1" ht="16.5" customHeight="1">
      <c r="B27" s="155"/>
      <c r="E27" s="156" t="s">
        <v>1</v>
      </c>
      <c r="F27" s="156"/>
      <c r="G27" s="156"/>
      <c r="H27" s="156"/>
      <c r="I27" s="157"/>
      <c r="L27" s="155"/>
    </row>
    <row r="28" spans="2:12" s="1" customFormat="1" ht="6.95" customHeight="1">
      <c r="B28" s="40"/>
      <c r="I28" s="150"/>
      <c r="L28" s="40"/>
    </row>
    <row r="29" spans="2:12" s="1" customFormat="1" ht="6.95" customHeight="1">
      <c r="B29" s="40"/>
      <c r="D29" s="78"/>
      <c r="E29" s="78"/>
      <c r="F29" s="78"/>
      <c r="G29" s="78"/>
      <c r="H29" s="78"/>
      <c r="I29" s="158"/>
      <c r="J29" s="78"/>
      <c r="K29" s="78"/>
      <c r="L29" s="40"/>
    </row>
    <row r="30" spans="2:12" s="1" customFormat="1" ht="14.4" customHeight="1">
      <c r="B30" s="40"/>
      <c r="D30" s="152" t="s">
        <v>105</v>
      </c>
      <c r="I30" s="150"/>
      <c r="J30" s="159">
        <f>J96</f>
        <v>0</v>
      </c>
      <c r="L30" s="40"/>
    </row>
    <row r="31" spans="2:12" s="1" customFormat="1" ht="14.4" customHeight="1">
      <c r="B31" s="40"/>
      <c r="D31" s="160" t="s">
        <v>96</v>
      </c>
      <c r="I31" s="150"/>
      <c r="J31" s="159">
        <f>J109</f>
        <v>0</v>
      </c>
      <c r="L31" s="40"/>
    </row>
    <row r="32" spans="2:12" s="1" customFormat="1" ht="25.4" customHeight="1">
      <c r="B32" s="40"/>
      <c r="D32" s="161" t="s">
        <v>42</v>
      </c>
      <c r="I32" s="150"/>
      <c r="J32" s="162">
        <f>ROUND(J30+J31,2)</f>
        <v>0</v>
      </c>
      <c r="L32" s="40"/>
    </row>
    <row r="33" spans="2:12" s="1" customFormat="1" ht="6.95" customHeight="1">
      <c r="B33" s="40"/>
      <c r="D33" s="78"/>
      <c r="E33" s="78"/>
      <c r="F33" s="78"/>
      <c r="G33" s="78"/>
      <c r="H33" s="78"/>
      <c r="I33" s="158"/>
      <c r="J33" s="78"/>
      <c r="K33" s="78"/>
      <c r="L33" s="40"/>
    </row>
    <row r="34" spans="2:12" s="1" customFormat="1" ht="14.4" customHeight="1">
      <c r="B34" s="40"/>
      <c r="F34" s="163" t="s">
        <v>44</v>
      </c>
      <c r="I34" s="164" t="s">
        <v>43</v>
      </c>
      <c r="J34" s="163" t="s">
        <v>45</v>
      </c>
      <c r="L34" s="40"/>
    </row>
    <row r="35" spans="2:12" s="1" customFormat="1" ht="14.4" customHeight="1">
      <c r="B35" s="40"/>
      <c r="D35" s="165" t="s">
        <v>46</v>
      </c>
      <c r="E35" s="148" t="s">
        <v>47</v>
      </c>
      <c r="F35" s="166">
        <f>ROUND((SUM(BE109:BE116)+SUM(BE136:BE298)),2)</f>
        <v>0</v>
      </c>
      <c r="I35" s="167">
        <v>0.21</v>
      </c>
      <c r="J35" s="166">
        <f>ROUND(((SUM(BE109:BE116)+SUM(BE136:BE298))*I35),2)</f>
        <v>0</v>
      </c>
      <c r="L35" s="40"/>
    </row>
    <row r="36" spans="2:12" s="1" customFormat="1" ht="14.4" customHeight="1">
      <c r="B36" s="40"/>
      <c r="E36" s="148" t="s">
        <v>48</v>
      </c>
      <c r="F36" s="166">
        <f>ROUND((SUM(BF109:BF116)+SUM(BF136:BF298)),2)</f>
        <v>0</v>
      </c>
      <c r="I36" s="167">
        <v>0.15</v>
      </c>
      <c r="J36" s="166">
        <f>ROUND(((SUM(BF109:BF116)+SUM(BF136:BF298))*I36),2)</f>
        <v>0</v>
      </c>
      <c r="L36" s="40"/>
    </row>
    <row r="37" spans="2:12" s="1" customFormat="1" ht="14.4" customHeight="1" hidden="1">
      <c r="B37" s="40"/>
      <c r="E37" s="148" t="s">
        <v>49</v>
      </c>
      <c r="F37" s="166">
        <f>ROUND((SUM(BG109:BG116)+SUM(BG136:BG298)),2)</f>
        <v>0</v>
      </c>
      <c r="I37" s="167">
        <v>0.21</v>
      </c>
      <c r="J37" s="166">
        <f>0</f>
        <v>0</v>
      </c>
      <c r="L37" s="40"/>
    </row>
    <row r="38" spans="2:12" s="1" customFormat="1" ht="14.4" customHeight="1" hidden="1">
      <c r="B38" s="40"/>
      <c r="E38" s="148" t="s">
        <v>50</v>
      </c>
      <c r="F38" s="166">
        <f>ROUND((SUM(BH109:BH116)+SUM(BH136:BH298)),2)</f>
        <v>0</v>
      </c>
      <c r="I38" s="167">
        <v>0.15</v>
      </c>
      <c r="J38" s="166">
        <f>0</f>
        <v>0</v>
      </c>
      <c r="L38" s="40"/>
    </row>
    <row r="39" spans="2:12" s="1" customFormat="1" ht="14.4" customHeight="1" hidden="1">
      <c r="B39" s="40"/>
      <c r="E39" s="148" t="s">
        <v>51</v>
      </c>
      <c r="F39" s="166">
        <f>ROUND((SUM(BI109:BI116)+SUM(BI136:BI298)),2)</f>
        <v>0</v>
      </c>
      <c r="I39" s="167">
        <v>0</v>
      </c>
      <c r="J39" s="166">
        <f>0</f>
        <v>0</v>
      </c>
      <c r="L39" s="40"/>
    </row>
    <row r="40" spans="2:12" s="1" customFormat="1" ht="6.95" customHeight="1">
      <c r="B40" s="40"/>
      <c r="I40" s="150"/>
      <c r="L40" s="40"/>
    </row>
    <row r="41" spans="2:12" s="1" customFormat="1" ht="25.4" customHeight="1">
      <c r="B41" s="40"/>
      <c r="C41" s="168"/>
      <c r="D41" s="169" t="s">
        <v>52</v>
      </c>
      <c r="E41" s="170"/>
      <c r="F41" s="170"/>
      <c r="G41" s="171" t="s">
        <v>53</v>
      </c>
      <c r="H41" s="172" t="s">
        <v>54</v>
      </c>
      <c r="I41" s="173"/>
      <c r="J41" s="174">
        <f>SUM(J32:J39)</f>
        <v>0</v>
      </c>
      <c r="K41" s="175"/>
      <c r="L41" s="40"/>
    </row>
    <row r="42" spans="2:12" s="1" customFormat="1" ht="14.4" customHeight="1">
      <c r="B42" s="40"/>
      <c r="I42" s="150"/>
      <c r="L42" s="40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0"/>
      <c r="D50" s="176" t="s">
        <v>55</v>
      </c>
      <c r="E50" s="177"/>
      <c r="F50" s="177"/>
      <c r="G50" s="176" t="s">
        <v>56</v>
      </c>
      <c r="H50" s="177"/>
      <c r="I50" s="178"/>
      <c r="J50" s="177"/>
      <c r="K50" s="177"/>
      <c r="L50" s="4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0"/>
      <c r="D61" s="179" t="s">
        <v>57</v>
      </c>
      <c r="E61" s="180"/>
      <c r="F61" s="181" t="s">
        <v>58</v>
      </c>
      <c r="G61" s="179" t="s">
        <v>57</v>
      </c>
      <c r="H61" s="180"/>
      <c r="I61" s="182"/>
      <c r="J61" s="183" t="s">
        <v>58</v>
      </c>
      <c r="K61" s="180"/>
      <c r="L61" s="4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0"/>
      <c r="D65" s="176" t="s">
        <v>59</v>
      </c>
      <c r="E65" s="177"/>
      <c r="F65" s="177"/>
      <c r="G65" s="176" t="s">
        <v>60</v>
      </c>
      <c r="H65" s="177"/>
      <c r="I65" s="178"/>
      <c r="J65" s="177"/>
      <c r="K65" s="177"/>
      <c r="L65" s="4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0"/>
      <c r="D76" s="179" t="s">
        <v>57</v>
      </c>
      <c r="E76" s="180"/>
      <c r="F76" s="181" t="s">
        <v>58</v>
      </c>
      <c r="G76" s="179" t="s">
        <v>57</v>
      </c>
      <c r="H76" s="180"/>
      <c r="I76" s="182"/>
      <c r="J76" s="183" t="s">
        <v>58</v>
      </c>
      <c r="K76" s="180"/>
      <c r="L76" s="40"/>
    </row>
    <row r="77" spans="2:12" s="1" customFormat="1" ht="14.4" customHeight="1">
      <c r="B77" s="184"/>
      <c r="C77" s="185"/>
      <c r="D77" s="185"/>
      <c r="E77" s="185"/>
      <c r="F77" s="185"/>
      <c r="G77" s="185"/>
      <c r="H77" s="185"/>
      <c r="I77" s="186"/>
      <c r="J77" s="185"/>
      <c r="K77" s="185"/>
      <c r="L77" s="40"/>
    </row>
    <row r="81" spans="2:12" s="1" customFormat="1" ht="6.95" customHeight="1">
      <c r="B81" s="187"/>
      <c r="C81" s="188"/>
      <c r="D81" s="188"/>
      <c r="E81" s="188"/>
      <c r="F81" s="188"/>
      <c r="G81" s="188"/>
      <c r="H81" s="188"/>
      <c r="I81" s="189"/>
      <c r="J81" s="188"/>
      <c r="K81" s="188"/>
      <c r="L81" s="40"/>
    </row>
    <row r="82" spans="2:12" s="1" customFormat="1" ht="24.95" customHeight="1">
      <c r="B82" s="38"/>
      <c r="C82" s="21" t="s">
        <v>106</v>
      </c>
      <c r="D82" s="39"/>
      <c r="E82" s="39"/>
      <c r="F82" s="39"/>
      <c r="G82" s="39"/>
      <c r="H82" s="39"/>
      <c r="I82" s="150"/>
      <c r="J82" s="39"/>
      <c r="K82" s="39"/>
      <c r="L82" s="40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50"/>
      <c r="J83" s="39"/>
      <c r="K83" s="39"/>
      <c r="L83" s="40"/>
    </row>
    <row r="84" spans="2:12" s="1" customFormat="1" ht="12" customHeight="1">
      <c r="B84" s="38"/>
      <c r="C84" s="30" t="s">
        <v>16</v>
      </c>
      <c r="D84" s="39"/>
      <c r="E84" s="39"/>
      <c r="F84" s="39"/>
      <c r="G84" s="39"/>
      <c r="H84" s="39"/>
      <c r="I84" s="150"/>
      <c r="J84" s="39"/>
      <c r="K84" s="39"/>
      <c r="L84" s="40"/>
    </row>
    <row r="85" spans="2:12" s="1" customFormat="1" ht="16.5" customHeight="1">
      <c r="B85" s="38"/>
      <c r="C85" s="39"/>
      <c r="D85" s="39"/>
      <c r="E85" s="190" t="str">
        <f>E7</f>
        <v>O1803 Demolice bytových domů č.p. 238-246 a č.p. 277-282, Litvínov, Janov</v>
      </c>
      <c r="F85" s="30"/>
      <c r="G85" s="30"/>
      <c r="H85" s="30"/>
      <c r="I85" s="150"/>
      <c r="J85" s="39"/>
      <c r="K85" s="39"/>
      <c r="L85" s="40"/>
    </row>
    <row r="86" spans="2:12" s="1" customFormat="1" ht="12" customHeight="1">
      <c r="B86" s="38"/>
      <c r="C86" s="30" t="s">
        <v>103</v>
      </c>
      <c r="D86" s="39"/>
      <c r="E86" s="39"/>
      <c r="F86" s="39"/>
      <c r="G86" s="39"/>
      <c r="H86" s="39"/>
      <c r="I86" s="150"/>
      <c r="J86" s="39"/>
      <c r="K86" s="39"/>
      <c r="L86" s="40"/>
    </row>
    <row r="87" spans="2:12" s="1" customFormat="1" ht="16.5" customHeight="1">
      <c r="B87" s="38"/>
      <c r="C87" s="39"/>
      <c r="D87" s="39"/>
      <c r="E87" s="71" t="str">
        <f>E9</f>
        <v>SO01 - Demolice BD 238-246</v>
      </c>
      <c r="F87" s="39"/>
      <c r="G87" s="39"/>
      <c r="H87" s="39"/>
      <c r="I87" s="150"/>
      <c r="J87" s="39"/>
      <c r="K87" s="39"/>
      <c r="L87" s="40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50"/>
      <c r="J88" s="39"/>
      <c r="K88" s="39"/>
      <c r="L88" s="40"/>
    </row>
    <row r="89" spans="2:12" s="1" customFormat="1" ht="12" customHeight="1">
      <c r="B89" s="38"/>
      <c r="C89" s="30" t="s">
        <v>20</v>
      </c>
      <c r="D89" s="39"/>
      <c r="E89" s="39"/>
      <c r="F89" s="25" t="str">
        <f>F12</f>
        <v xml:space="preserve"> </v>
      </c>
      <c r="G89" s="39"/>
      <c r="H89" s="39"/>
      <c r="I89" s="153" t="s">
        <v>22</v>
      </c>
      <c r="J89" s="74" t="str">
        <f>IF(J12="","",J12)</f>
        <v>30. 7. 2019</v>
      </c>
      <c r="K89" s="39"/>
      <c r="L89" s="40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50"/>
      <c r="J90" s="39"/>
      <c r="K90" s="39"/>
      <c r="L90" s="40"/>
    </row>
    <row r="91" spans="2:12" s="1" customFormat="1" ht="27.9" customHeight="1">
      <c r="B91" s="38"/>
      <c r="C91" s="30" t="s">
        <v>24</v>
      </c>
      <c r="D91" s="39"/>
      <c r="E91" s="39"/>
      <c r="F91" s="25" t="str">
        <f>E15</f>
        <v>Město Litvínov</v>
      </c>
      <c r="G91" s="39"/>
      <c r="H91" s="39"/>
      <c r="I91" s="153" t="s">
        <v>32</v>
      </c>
      <c r="J91" s="34" t="str">
        <f>E21</f>
        <v>AWT Rekultivace a.s.</v>
      </c>
      <c r="K91" s="39"/>
      <c r="L91" s="40"/>
    </row>
    <row r="92" spans="2:12" s="1" customFormat="1" ht="15.15" customHeight="1">
      <c r="B92" s="38"/>
      <c r="C92" s="30" t="s">
        <v>30</v>
      </c>
      <c r="D92" s="39"/>
      <c r="E92" s="39"/>
      <c r="F92" s="25" t="str">
        <f>IF(E18="","",E18)</f>
        <v>Vyplň údaj</v>
      </c>
      <c r="G92" s="39"/>
      <c r="H92" s="39"/>
      <c r="I92" s="153" t="s">
        <v>37</v>
      </c>
      <c r="J92" s="34" t="str">
        <f>E24</f>
        <v>Ing. Kropáčová</v>
      </c>
      <c r="K92" s="39"/>
      <c r="L92" s="40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50"/>
      <c r="J93" s="39"/>
      <c r="K93" s="39"/>
      <c r="L93" s="40"/>
    </row>
    <row r="94" spans="2:12" s="1" customFormat="1" ht="29.25" customHeight="1">
      <c r="B94" s="38"/>
      <c r="C94" s="191" t="s">
        <v>107</v>
      </c>
      <c r="D94" s="140"/>
      <c r="E94" s="140"/>
      <c r="F94" s="140"/>
      <c r="G94" s="140"/>
      <c r="H94" s="140"/>
      <c r="I94" s="192"/>
      <c r="J94" s="193" t="s">
        <v>108</v>
      </c>
      <c r="K94" s="140"/>
      <c r="L94" s="40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50"/>
      <c r="J95" s="39"/>
      <c r="K95" s="39"/>
      <c r="L95" s="40"/>
    </row>
    <row r="96" spans="2:47" s="1" customFormat="1" ht="22.8" customHeight="1">
      <c r="B96" s="38"/>
      <c r="C96" s="194" t="s">
        <v>109</v>
      </c>
      <c r="D96" s="39"/>
      <c r="E96" s="39"/>
      <c r="F96" s="39"/>
      <c r="G96" s="39"/>
      <c r="H96" s="39"/>
      <c r="I96" s="150"/>
      <c r="J96" s="105">
        <f>J136</f>
        <v>0</v>
      </c>
      <c r="K96" s="39"/>
      <c r="L96" s="40"/>
      <c r="AU96" s="15" t="s">
        <v>110</v>
      </c>
    </row>
    <row r="97" spans="2:12" s="8" customFormat="1" ht="24.95" customHeight="1">
      <c r="B97" s="195"/>
      <c r="C97" s="196"/>
      <c r="D97" s="197" t="s">
        <v>111</v>
      </c>
      <c r="E97" s="198"/>
      <c r="F97" s="198"/>
      <c r="G97" s="198"/>
      <c r="H97" s="198"/>
      <c r="I97" s="199"/>
      <c r="J97" s="200">
        <f>J137</f>
        <v>0</v>
      </c>
      <c r="K97" s="196"/>
      <c r="L97" s="201"/>
    </row>
    <row r="98" spans="2:12" s="9" customFormat="1" ht="19.9" customHeight="1">
      <c r="B98" s="202"/>
      <c r="C98" s="203"/>
      <c r="D98" s="204" t="s">
        <v>112</v>
      </c>
      <c r="E98" s="205"/>
      <c r="F98" s="205"/>
      <c r="G98" s="205"/>
      <c r="H98" s="205"/>
      <c r="I98" s="206"/>
      <c r="J98" s="207">
        <f>J138</f>
        <v>0</v>
      </c>
      <c r="K98" s="203"/>
      <c r="L98" s="208"/>
    </row>
    <row r="99" spans="2:12" s="9" customFormat="1" ht="19.9" customHeight="1">
      <c r="B99" s="202"/>
      <c r="C99" s="203"/>
      <c r="D99" s="204" t="s">
        <v>113</v>
      </c>
      <c r="E99" s="205"/>
      <c r="F99" s="205"/>
      <c r="G99" s="205"/>
      <c r="H99" s="205"/>
      <c r="I99" s="206"/>
      <c r="J99" s="207">
        <f>J164</f>
        <v>0</v>
      </c>
      <c r="K99" s="203"/>
      <c r="L99" s="208"/>
    </row>
    <row r="100" spans="2:12" s="9" customFormat="1" ht="19.9" customHeight="1">
      <c r="B100" s="202"/>
      <c r="C100" s="203"/>
      <c r="D100" s="204" t="s">
        <v>114</v>
      </c>
      <c r="E100" s="205"/>
      <c r="F100" s="205"/>
      <c r="G100" s="205"/>
      <c r="H100" s="205"/>
      <c r="I100" s="206"/>
      <c r="J100" s="207">
        <f>J200</f>
        <v>0</v>
      </c>
      <c r="K100" s="203"/>
      <c r="L100" s="208"/>
    </row>
    <row r="101" spans="2:12" s="9" customFormat="1" ht="19.9" customHeight="1">
      <c r="B101" s="202"/>
      <c r="C101" s="203"/>
      <c r="D101" s="204" t="s">
        <v>115</v>
      </c>
      <c r="E101" s="205"/>
      <c r="F101" s="205"/>
      <c r="G101" s="205"/>
      <c r="H101" s="205"/>
      <c r="I101" s="206"/>
      <c r="J101" s="207">
        <f>J226</f>
        <v>0</v>
      </c>
      <c r="K101" s="203"/>
      <c r="L101" s="208"/>
    </row>
    <row r="102" spans="2:12" s="9" customFormat="1" ht="19.9" customHeight="1">
      <c r="B102" s="202"/>
      <c r="C102" s="203"/>
      <c r="D102" s="204" t="s">
        <v>116</v>
      </c>
      <c r="E102" s="205"/>
      <c r="F102" s="205"/>
      <c r="G102" s="205"/>
      <c r="H102" s="205"/>
      <c r="I102" s="206"/>
      <c r="J102" s="207">
        <f>J265</f>
        <v>0</v>
      </c>
      <c r="K102" s="203"/>
      <c r="L102" s="208"/>
    </row>
    <row r="103" spans="2:12" s="8" customFormat="1" ht="24.95" customHeight="1">
      <c r="B103" s="195"/>
      <c r="C103" s="196"/>
      <c r="D103" s="197" t="s">
        <v>117</v>
      </c>
      <c r="E103" s="198"/>
      <c r="F103" s="198"/>
      <c r="G103" s="198"/>
      <c r="H103" s="198"/>
      <c r="I103" s="199"/>
      <c r="J103" s="200">
        <f>J273</f>
        <v>0</v>
      </c>
      <c r="K103" s="196"/>
      <c r="L103" s="201"/>
    </row>
    <row r="104" spans="2:12" s="9" customFormat="1" ht="19.9" customHeight="1">
      <c r="B104" s="202"/>
      <c r="C104" s="203"/>
      <c r="D104" s="204" t="s">
        <v>118</v>
      </c>
      <c r="E104" s="205"/>
      <c r="F104" s="205"/>
      <c r="G104" s="205"/>
      <c r="H104" s="205"/>
      <c r="I104" s="206"/>
      <c r="J104" s="207">
        <f>J274</f>
        <v>0</v>
      </c>
      <c r="K104" s="203"/>
      <c r="L104" s="208"/>
    </row>
    <row r="105" spans="2:12" s="9" customFormat="1" ht="19.9" customHeight="1">
      <c r="B105" s="202"/>
      <c r="C105" s="203"/>
      <c r="D105" s="204" t="s">
        <v>119</v>
      </c>
      <c r="E105" s="205"/>
      <c r="F105" s="205"/>
      <c r="G105" s="205"/>
      <c r="H105" s="205"/>
      <c r="I105" s="206"/>
      <c r="J105" s="207">
        <f>J285</f>
        <v>0</v>
      </c>
      <c r="K105" s="203"/>
      <c r="L105" s="208"/>
    </row>
    <row r="106" spans="2:12" s="9" customFormat="1" ht="19.9" customHeight="1">
      <c r="B106" s="202"/>
      <c r="C106" s="203"/>
      <c r="D106" s="204" t="s">
        <v>120</v>
      </c>
      <c r="E106" s="205"/>
      <c r="F106" s="205"/>
      <c r="G106" s="205"/>
      <c r="H106" s="205"/>
      <c r="I106" s="206"/>
      <c r="J106" s="207">
        <f>J292</f>
        <v>0</v>
      </c>
      <c r="K106" s="203"/>
      <c r="L106" s="208"/>
    </row>
    <row r="107" spans="2:12" s="1" customFormat="1" ht="21.8" customHeight="1">
      <c r="B107" s="38"/>
      <c r="C107" s="39"/>
      <c r="D107" s="39"/>
      <c r="E107" s="39"/>
      <c r="F107" s="39"/>
      <c r="G107" s="39"/>
      <c r="H107" s="39"/>
      <c r="I107" s="150"/>
      <c r="J107" s="39"/>
      <c r="K107" s="39"/>
      <c r="L107" s="40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50"/>
      <c r="J108" s="39"/>
      <c r="K108" s="39"/>
      <c r="L108" s="40"/>
    </row>
    <row r="109" spans="2:14" s="1" customFormat="1" ht="29.25" customHeight="1">
      <c r="B109" s="38"/>
      <c r="C109" s="194" t="s">
        <v>121</v>
      </c>
      <c r="D109" s="39"/>
      <c r="E109" s="39"/>
      <c r="F109" s="39"/>
      <c r="G109" s="39"/>
      <c r="H109" s="39"/>
      <c r="I109" s="150"/>
      <c r="J109" s="209">
        <f>ROUND(J110+J111+J112+J113+J114+J115,2)</f>
        <v>0</v>
      </c>
      <c r="K109" s="39"/>
      <c r="L109" s="40"/>
      <c r="N109" s="210" t="s">
        <v>46</v>
      </c>
    </row>
    <row r="110" spans="2:65" s="1" customFormat="1" ht="18" customHeight="1">
      <c r="B110" s="38"/>
      <c r="C110" s="39"/>
      <c r="D110" s="135" t="s">
        <v>122</v>
      </c>
      <c r="E110" s="128"/>
      <c r="F110" s="128"/>
      <c r="G110" s="39"/>
      <c r="H110" s="39"/>
      <c r="I110" s="150"/>
      <c r="J110" s="129">
        <v>0</v>
      </c>
      <c r="K110" s="39"/>
      <c r="L110" s="211"/>
      <c r="M110" s="150"/>
      <c r="N110" s="212" t="s">
        <v>47</v>
      </c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213" t="s">
        <v>123</v>
      </c>
      <c r="AZ110" s="150"/>
      <c r="BA110" s="150"/>
      <c r="BB110" s="150"/>
      <c r="BC110" s="150"/>
      <c r="BD110" s="150"/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13" t="s">
        <v>90</v>
      </c>
      <c r="BK110" s="150"/>
      <c r="BL110" s="150"/>
      <c r="BM110" s="150"/>
    </row>
    <row r="111" spans="2:65" s="1" customFormat="1" ht="18" customHeight="1">
      <c r="B111" s="38"/>
      <c r="C111" s="39"/>
      <c r="D111" s="135" t="s">
        <v>124</v>
      </c>
      <c r="E111" s="128"/>
      <c r="F111" s="128"/>
      <c r="G111" s="39"/>
      <c r="H111" s="39"/>
      <c r="I111" s="150"/>
      <c r="J111" s="129">
        <v>0</v>
      </c>
      <c r="K111" s="39"/>
      <c r="L111" s="211"/>
      <c r="M111" s="150"/>
      <c r="N111" s="212" t="s">
        <v>47</v>
      </c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213" t="s">
        <v>123</v>
      </c>
      <c r="AZ111" s="150"/>
      <c r="BA111" s="150"/>
      <c r="BB111" s="150"/>
      <c r="BC111" s="150"/>
      <c r="BD111" s="150"/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13" t="s">
        <v>90</v>
      </c>
      <c r="BK111" s="150"/>
      <c r="BL111" s="150"/>
      <c r="BM111" s="150"/>
    </row>
    <row r="112" spans="2:65" s="1" customFormat="1" ht="18" customHeight="1">
      <c r="B112" s="38"/>
      <c r="C112" s="39"/>
      <c r="D112" s="135" t="s">
        <v>125</v>
      </c>
      <c r="E112" s="128"/>
      <c r="F112" s="128"/>
      <c r="G112" s="39"/>
      <c r="H112" s="39"/>
      <c r="I112" s="150"/>
      <c r="J112" s="129">
        <v>0</v>
      </c>
      <c r="K112" s="39"/>
      <c r="L112" s="211"/>
      <c r="M112" s="150"/>
      <c r="N112" s="212" t="s">
        <v>47</v>
      </c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213" t="s">
        <v>123</v>
      </c>
      <c r="AZ112" s="150"/>
      <c r="BA112" s="150"/>
      <c r="BB112" s="150"/>
      <c r="BC112" s="150"/>
      <c r="BD112" s="150"/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13" t="s">
        <v>90</v>
      </c>
      <c r="BK112" s="150"/>
      <c r="BL112" s="150"/>
      <c r="BM112" s="150"/>
    </row>
    <row r="113" spans="2:65" s="1" customFormat="1" ht="18" customHeight="1">
      <c r="B113" s="38"/>
      <c r="C113" s="39"/>
      <c r="D113" s="135" t="s">
        <v>126</v>
      </c>
      <c r="E113" s="128"/>
      <c r="F113" s="128"/>
      <c r="G113" s="39"/>
      <c r="H113" s="39"/>
      <c r="I113" s="150"/>
      <c r="J113" s="129">
        <v>0</v>
      </c>
      <c r="K113" s="39"/>
      <c r="L113" s="211"/>
      <c r="M113" s="150"/>
      <c r="N113" s="212" t="s">
        <v>47</v>
      </c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213" t="s">
        <v>123</v>
      </c>
      <c r="AZ113" s="150"/>
      <c r="BA113" s="150"/>
      <c r="BB113" s="150"/>
      <c r="BC113" s="150"/>
      <c r="BD113" s="150"/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13" t="s">
        <v>90</v>
      </c>
      <c r="BK113" s="150"/>
      <c r="BL113" s="150"/>
      <c r="BM113" s="150"/>
    </row>
    <row r="114" spans="2:65" s="1" customFormat="1" ht="18" customHeight="1">
      <c r="B114" s="38"/>
      <c r="C114" s="39"/>
      <c r="D114" s="135" t="s">
        <v>127</v>
      </c>
      <c r="E114" s="128"/>
      <c r="F114" s="128"/>
      <c r="G114" s="39"/>
      <c r="H114" s="39"/>
      <c r="I114" s="150"/>
      <c r="J114" s="129">
        <v>0</v>
      </c>
      <c r="K114" s="39"/>
      <c r="L114" s="211"/>
      <c r="M114" s="150"/>
      <c r="N114" s="212" t="s">
        <v>47</v>
      </c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213" t="s">
        <v>123</v>
      </c>
      <c r="AZ114" s="150"/>
      <c r="BA114" s="150"/>
      <c r="BB114" s="150"/>
      <c r="BC114" s="150"/>
      <c r="BD114" s="150"/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13" t="s">
        <v>90</v>
      </c>
      <c r="BK114" s="150"/>
      <c r="BL114" s="150"/>
      <c r="BM114" s="150"/>
    </row>
    <row r="115" spans="2:65" s="1" customFormat="1" ht="18" customHeight="1">
      <c r="B115" s="38"/>
      <c r="C115" s="39"/>
      <c r="D115" s="128" t="s">
        <v>128</v>
      </c>
      <c r="E115" s="39"/>
      <c r="F115" s="39"/>
      <c r="G115" s="39"/>
      <c r="H115" s="39"/>
      <c r="I115" s="150"/>
      <c r="J115" s="129">
        <f>ROUND(J30*T115,2)</f>
        <v>0</v>
      </c>
      <c r="K115" s="39"/>
      <c r="L115" s="211"/>
      <c r="M115" s="150"/>
      <c r="N115" s="212" t="s">
        <v>47</v>
      </c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213" t="s">
        <v>129</v>
      </c>
      <c r="AZ115" s="150"/>
      <c r="BA115" s="150"/>
      <c r="BB115" s="150"/>
      <c r="BC115" s="150"/>
      <c r="BD115" s="150"/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13" t="s">
        <v>90</v>
      </c>
      <c r="BK115" s="150"/>
      <c r="BL115" s="150"/>
      <c r="BM115" s="150"/>
    </row>
    <row r="116" spans="2:12" s="1" customFormat="1" ht="12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0"/>
    </row>
    <row r="117" spans="2:12" s="1" customFormat="1" ht="29.25" customHeight="1">
      <c r="B117" s="38"/>
      <c r="C117" s="139" t="s">
        <v>101</v>
      </c>
      <c r="D117" s="140"/>
      <c r="E117" s="140"/>
      <c r="F117" s="140"/>
      <c r="G117" s="140"/>
      <c r="H117" s="140"/>
      <c r="I117" s="192"/>
      <c r="J117" s="141">
        <f>ROUND(J96+J109,2)</f>
        <v>0</v>
      </c>
      <c r="K117" s="140"/>
      <c r="L117" s="40"/>
    </row>
    <row r="118" spans="2:12" s="1" customFormat="1" ht="6.95" customHeight="1">
      <c r="B118" s="61"/>
      <c r="C118" s="62"/>
      <c r="D118" s="62"/>
      <c r="E118" s="62"/>
      <c r="F118" s="62"/>
      <c r="G118" s="62"/>
      <c r="H118" s="62"/>
      <c r="I118" s="186"/>
      <c r="J118" s="62"/>
      <c r="K118" s="62"/>
      <c r="L118" s="40"/>
    </row>
    <row r="122" spans="2:12" s="1" customFormat="1" ht="6.95" customHeight="1">
      <c r="B122" s="63"/>
      <c r="C122" s="64"/>
      <c r="D122" s="64"/>
      <c r="E122" s="64"/>
      <c r="F122" s="64"/>
      <c r="G122" s="64"/>
      <c r="H122" s="64"/>
      <c r="I122" s="189"/>
      <c r="J122" s="64"/>
      <c r="K122" s="64"/>
      <c r="L122" s="40"/>
    </row>
    <row r="123" spans="2:12" s="1" customFormat="1" ht="24.95" customHeight="1">
      <c r="B123" s="38"/>
      <c r="C123" s="21" t="s">
        <v>130</v>
      </c>
      <c r="D123" s="39"/>
      <c r="E123" s="39"/>
      <c r="F123" s="39"/>
      <c r="G123" s="39"/>
      <c r="H123" s="39"/>
      <c r="I123" s="150"/>
      <c r="J123" s="39"/>
      <c r="K123" s="39"/>
      <c r="L123" s="40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50"/>
      <c r="J124" s="39"/>
      <c r="K124" s="39"/>
      <c r="L124" s="40"/>
    </row>
    <row r="125" spans="2:12" s="1" customFormat="1" ht="12" customHeight="1">
      <c r="B125" s="38"/>
      <c r="C125" s="30" t="s">
        <v>16</v>
      </c>
      <c r="D125" s="39"/>
      <c r="E125" s="39"/>
      <c r="F125" s="39"/>
      <c r="G125" s="39"/>
      <c r="H125" s="39"/>
      <c r="I125" s="150"/>
      <c r="J125" s="39"/>
      <c r="K125" s="39"/>
      <c r="L125" s="40"/>
    </row>
    <row r="126" spans="2:12" s="1" customFormat="1" ht="16.5" customHeight="1">
      <c r="B126" s="38"/>
      <c r="C126" s="39"/>
      <c r="D126" s="39"/>
      <c r="E126" s="190" t="str">
        <f>E7</f>
        <v>O1803 Demolice bytových domů č.p. 238-246 a č.p. 277-282, Litvínov, Janov</v>
      </c>
      <c r="F126" s="30"/>
      <c r="G126" s="30"/>
      <c r="H126" s="30"/>
      <c r="I126" s="150"/>
      <c r="J126" s="39"/>
      <c r="K126" s="39"/>
      <c r="L126" s="40"/>
    </row>
    <row r="127" spans="2:12" s="1" customFormat="1" ht="12" customHeight="1">
      <c r="B127" s="38"/>
      <c r="C127" s="30" t="s">
        <v>103</v>
      </c>
      <c r="D127" s="39"/>
      <c r="E127" s="39"/>
      <c r="F127" s="39"/>
      <c r="G127" s="39"/>
      <c r="H127" s="39"/>
      <c r="I127" s="150"/>
      <c r="J127" s="39"/>
      <c r="K127" s="39"/>
      <c r="L127" s="40"/>
    </row>
    <row r="128" spans="2:12" s="1" customFormat="1" ht="16.5" customHeight="1">
      <c r="B128" s="38"/>
      <c r="C128" s="39"/>
      <c r="D128" s="39"/>
      <c r="E128" s="71" t="str">
        <f>E9</f>
        <v>SO01 - Demolice BD 238-246</v>
      </c>
      <c r="F128" s="39"/>
      <c r="G128" s="39"/>
      <c r="H128" s="39"/>
      <c r="I128" s="150"/>
      <c r="J128" s="39"/>
      <c r="K128" s="39"/>
      <c r="L128" s="40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50"/>
      <c r="J129" s="39"/>
      <c r="K129" s="39"/>
      <c r="L129" s="40"/>
    </row>
    <row r="130" spans="2:12" s="1" customFormat="1" ht="12" customHeight="1">
      <c r="B130" s="38"/>
      <c r="C130" s="30" t="s">
        <v>20</v>
      </c>
      <c r="D130" s="39"/>
      <c r="E130" s="39"/>
      <c r="F130" s="25" t="str">
        <f>F12</f>
        <v xml:space="preserve"> </v>
      </c>
      <c r="G130" s="39"/>
      <c r="H130" s="39"/>
      <c r="I130" s="153" t="s">
        <v>22</v>
      </c>
      <c r="J130" s="74" t="str">
        <f>IF(J12="","",J12)</f>
        <v>30. 7. 2019</v>
      </c>
      <c r="K130" s="39"/>
      <c r="L130" s="40"/>
    </row>
    <row r="131" spans="2:12" s="1" customFormat="1" ht="6.95" customHeight="1">
      <c r="B131" s="38"/>
      <c r="C131" s="39"/>
      <c r="D131" s="39"/>
      <c r="E131" s="39"/>
      <c r="F131" s="39"/>
      <c r="G131" s="39"/>
      <c r="H131" s="39"/>
      <c r="I131" s="150"/>
      <c r="J131" s="39"/>
      <c r="K131" s="39"/>
      <c r="L131" s="40"/>
    </row>
    <row r="132" spans="2:12" s="1" customFormat="1" ht="27.9" customHeight="1">
      <c r="B132" s="38"/>
      <c r="C132" s="30" t="s">
        <v>24</v>
      </c>
      <c r="D132" s="39"/>
      <c r="E132" s="39"/>
      <c r="F132" s="25" t="str">
        <f>E15</f>
        <v>Město Litvínov</v>
      </c>
      <c r="G132" s="39"/>
      <c r="H132" s="39"/>
      <c r="I132" s="153" t="s">
        <v>32</v>
      </c>
      <c r="J132" s="34" t="str">
        <f>E21</f>
        <v>AWT Rekultivace a.s.</v>
      </c>
      <c r="K132" s="39"/>
      <c r="L132" s="40"/>
    </row>
    <row r="133" spans="2:12" s="1" customFormat="1" ht="15.15" customHeight="1">
      <c r="B133" s="38"/>
      <c r="C133" s="30" t="s">
        <v>30</v>
      </c>
      <c r="D133" s="39"/>
      <c r="E133" s="39"/>
      <c r="F133" s="25" t="str">
        <f>IF(E18="","",E18)</f>
        <v>Vyplň údaj</v>
      </c>
      <c r="G133" s="39"/>
      <c r="H133" s="39"/>
      <c r="I133" s="153" t="s">
        <v>37</v>
      </c>
      <c r="J133" s="34" t="str">
        <f>E24</f>
        <v>Ing. Kropáčová</v>
      </c>
      <c r="K133" s="39"/>
      <c r="L133" s="40"/>
    </row>
    <row r="134" spans="2:12" s="1" customFormat="1" ht="10.3" customHeight="1">
      <c r="B134" s="38"/>
      <c r="C134" s="39"/>
      <c r="D134" s="39"/>
      <c r="E134" s="39"/>
      <c r="F134" s="39"/>
      <c r="G134" s="39"/>
      <c r="H134" s="39"/>
      <c r="I134" s="150"/>
      <c r="J134" s="39"/>
      <c r="K134" s="39"/>
      <c r="L134" s="40"/>
    </row>
    <row r="135" spans="2:20" s="10" customFormat="1" ht="29.25" customHeight="1">
      <c r="B135" s="215"/>
      <c r="C135" s="216" t="s">
        <v>131</v>
      </c>
      <c r="D135" s="217" t="s">
        <v>67</v>
      </c>
      <c r="E135" s="217" t="s">
        <v>63</v>
      </c>
      <c r="F135" s="217" t="s">
        <v>64</v>
      </c>
      <c r="G135" s="217" t="s">
        <v>132</v>
      </c>
      <c r="H135" s="217" t="s">
        <v>133</v>
      </c>
      <c r="I135" s="218" t="s">
        <v>134</v>
      </c>
      <c r="J135" s="219" t="s">
        <v>108</v>
      </c>
      <c r="K135" s="220" t="s">
        <v>135</v>
      </c>
      <c r="L135" s="221"/>
      <c r="M135" s="95" t="s">
        <v>1</v>
      </c>
      <c r="N135" s="96" t="s">
        <v>46</v>
      </c>
      <c r="O135" s="96" t="s">
        <v>136</v>
      </c>
      <c r="P135" s="96" t="s">
        <v>137</v>
      </c>
      <c r="Q135" s="96" t="s">
        <v>138</v>
      </c>
      <c r="R135" s="96" t="s">
        <v>139</v>
      </c>
      <c r="S135" s="96" t="s">
        <v>140</v>
      </c>
      <c r="T135" s="97" t="s">
        <v>141</v>
      </c>
    </row>
    <row r="136" spans="2:63" s="1" customFormat="1" ht="22.8" customHeight="1">
      <c r="B136" s="38"/>
      <c r="C136" s="102" t="s">
        <v>142</v>
      </c>
      <c r="D136" s="39"/>
      <c r="E136" s="39"/>
      <c r="F136" s="39"/>
      <c r="G136" s="39"/>
      <c r="H136" s="39"/>
      <c r="I136" s="150"/>
      <c r="J136" s="222">
        <f>BK136</f>
        <v>0</v>
      </c>
      <c r="K136" s="39"/>
      <c r="L136" s="40"/>
      <c r="M136" s="98"/>
      <c r="N136" s="99"/>
      <c r="O136" s="99"/>
      <c r="P136" s="223">
        <f>P137+P273</f>
        <v>0</v>
      </c>
      <c r="Q136" s="99"/>
      <c r="R136" s="223">
        <f>R137+R273</f>
        <v>1173.81995</v>
      </c>
      <c r="S136" s="99"/>
      <c r="T136" s="224">
        <f>T137+T273</f>
        <v>14895.34</v>
      </c>
      <c r="AT136" s="15" t="s">
        <v>81</v>
      </c>
      <c r="AU136" s="15" t="s">
        <v>110</v>
      </c>
      <c r="BK136" s="225">
        <f>BK137+BK273</f>
        <v>0</v>
      </c>
    </row>
    <row r="137" spans="2:63" s="11" customFormat="1" ht="25.9" customHeight="1">
      <c r="B137" s="226"/>
      <c r="C137" s="227"/>
      <c r="D137" s="228" t="s">
        <v>81</v>
      </c>
      <c r="E137" s="229" t="s">
        <v>90</v>
      </c>
      <c r="F137" s="229" t="s">
        <v>143</v>
      </c>
      <c r="G137" s="227"/>
      <c r="H137" s="227"/>
      <c r="I137" s="230"/>
      <c r="J137" s="231">
        <f>BK137</f>
        <v>0</v>
      </c>
      <c r="K137" s="227"/>
      <c r="L137" s="232"/>
      <c r="M137" s="233"/>
      <c r="N137" s="234"/>
      <c r="O137" s="234"/>
      <c r="P137" s="235">
        <f>P138+P164+P200+P226+P265</f>
        <v>0</v>
      </c>
      <c r="Q137" s="234"/>
      <c r="R137" s="235">
        <f>R138+R164+R200+R226+R265</f>
        <v>532.27965</v>
      </c>
      <c r="S137" s="234"/>
      <c r="T137" s="236">
        <f>T138+T164+T200+T226+T265</f>
        <v>13973.59</v>
      </c>
      <c r="AR137" s="237" t="s">
        <v>90</v>
      </c>
      <c r="AT137" s="238" t="s">
        <v>81</v>
      </c>
      <c r="AU137" s="238" t="s">
        <v>82</v>
      </c>
      <c r="AY137" s="237" t="s">
        <v>144</v>
      </c>
      <c r="BK137" s="239">
        <f>BK138+BK164+BK200+BK226+BK265</f>
        <v>0</v>
      </c>
    </row>
    <row r="138" spans="2:63" s="11" customFormat="1" ht="22.8" customHeight="1">
      <c r="B138" s="226"/>
      <c r="C138" s="227"/>
      <c r="D138" s="228" t="s">
        <v>81</v>
      </c>
      <c r="E138" s="240" t="s">
        <v>145</v>
      </c>
      <c r="F138" s="240" t="s">
        <v>146</v>
      </c>
      <c r="G138" s="227"/>
      <c r="H138" s="227"/>
      <c r="I138" s="230"/>
      <c r="J138" s="241">
        <f>BK138</f>
        <v>0</v>
      </c>
      <c r="K138" s="227"/>
      <c r="L138" s="232"/>
      <c r="M138" s="233"/>
      <c r="N138" s="234"/>
      <c r="O138" s="234"/>
      <c r="P138" s="235">
        <f>SUM(P139:P163)</f>
        <v>0</v>
      </c>
      <c r="Q138" s="234"/>
      <c r="R138" s="235">
        <f>SUM(R139:R163)</f>
        <v>0</v>
      </c>
      <c r="S138" s="234"/>
      <c r="T138" s="236">
        <f>SUM(T139:T163)</f>
        <v>13931.35</v>
      </c>
      <c r="AR138" s="237" t="s">
        <v>90</v>
      </c>
      <c r="AT138" s="238" t="s">
        <v>81</v>
      </c>
      <c r="AU138" s="238" t="s">
        <v>90</v>
      </c>
      <c r="AY138" s="237" t="s">
        <v>144</v>
      </c>
      <c r="BK138" s="239">
        <f>SUM(BK139:BK163)</f>
        <v>0</v>
      </c>
    </row>
    <row r="139" spans="2:65" s="1" customFormat="1" ht="48" customHeight="1">
      <c r="B139" s="38"/>
      <c r="C139" s="242" t="s">
        <v>147</v>
      </c>
      <c r="D139" s="242" t="s">
        <v>148</v>
      </c>
      <c r="E139" s="243" t="s">
        <v>149</v>
      </c>
      <c r="F139" s="244" t="s">
        <v>150</v>
      </c>
      <c r="G139" s="245" t="s">
        <v>151</v>
      </c>
      <c r="H139" s="246">
        <v>450</v>
      </c>
      <c r="I139" s="247"/>
      <c r="J139" s="248">
        <f>ROUND(I139*H139,2)</f>
        <v>0</v>
      </c>
      <c r="K139" s="244" t="s">
        <v>152</v>
      </c>
      <c r="L139" s="40"/>
      <c r="M139" s="249" t="s">
        <v>1</v>
      </c>
      <c r="N139" s="250" t="s">
        <v>47</v>
      </c>
      <c r="O139" s="86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AR139" s="253" t="s">
        <v>153</v>
      </c>
      <c r="AT139" s="253" t="s">
        <v>148</v>
      </c>
      <c r="AU139" s="253" t="s">
        <v>92</v>
      </c>
      <c r="AY139" s="15" t="s">
        <v>144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5" t="s">
        <v>90</v>
      </c>
      <c r="BK139" s="134">
        <f>ROUND(I139*H139,2)</f>
        <v>0</v>
      </c>
      <c r="BL139" s="15" t="s">
        <v>153</v>
      </c>
      <c r="BM139" s="253" t="s">
        <v>154</v>
      </c>
    </row>
    <row r="140" spans="2:65" s="1" customFormat="1" ht="24" customHeight="1">
      <c r="B140" s="38"/>
      <c r="C140" s="242" t="s">
        <v>155</v>
      </c>
      <c r="D140" s="242" t="s">
        <v>148</v>
      </c>
      <c r="E140" s="243" t="s">
        <v>156</v>
      </c>
      <c r="F140" s="244" t="s">
        <v>157</v>
      </c>
      <c r="G140" s="245" t="s">
        <v>158</v>
      </c>
      <c r="H140" s="246">
        <v>950</v>
      </c>
      <c r="I140" s="247"/>
      <c r="J140" s="248">
        <f>ROUND(I140*H140,2)</f>
        <v>0</v>
      </c>
      <c r="K140" s="244" t="s">
        <v>152</v>
      </c>
      <c r="L140" s="40"/>
      <c r="M140" s="249" t="s">
        <v>1</v>
      </c>
      <c r="N140" s="250" t="s">
        <v>47</v>
      </c>
      <c r="O140" s="86"/>
      <c r="P140" s="251">
        <f>O140*H140</f>
        <v>0</v>
      </c>
      <c r="Q140" s="251">
        <v>0</v>
      </c>
      <c r="R140" s="251">
        <f>Q140*H140</f>
        <v>0</v>
      </c>
      <c r="S140" s="251">
        <v>0.093</v>
      </c>
      <c r="T140" s="252">
        <f>S140*H140</f>
        <v>88.35</v>
      </c>
      <c r="AR140" s="253" t="s">
        <v>153</v>
      </c>
      <c r="AT140" s="253" t="s">
        <v>148</v>
      </c>
      <c r="AU140" s="253" t="s">
        <v>92</v>
      </c>
      <c r="AY140" s="15" t="s">
        <v>144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5" t="s">
        <v>90</v>
      </c>
      <c r="BK140" s="134">
        <f>ROUND(I140*H140,2)</f>
        <v>0</v>
      </c>
      <c r="BL140" s="15" t="s">
        <v>153</v>
      </c>
      <c r="BM140" s="253" t="s">
        <v>159</v>
      </c>
    </row>
    <row r="141" spans="2:65" s="1" customFormat="1" ht="16.5" customHeight="1">
      <c r="B141" s="38"/>
      <c r="C141" s="242" t="s">
        <v>160</v>
      </c>
      <c r="D141" s="242" t="s">
        <v>148</v>
      </c>
      <c r="E141" s="243" t="s">
        <v>161</v>
      </c>
      <c r="F141" s="244" t="s">
        <v>162</v>
      </c>
      <c r="G141" s="245" t="s">
        <v>163</v>
      </c>
      <c r="H141" s="246">
        <v>9</v>
      </c>
      <c r="I141" s="247"/>
      <c r="J141" s="248">
        <f>ROUND(I141*H141,2)</f>
        <v>0</v>
      </c>
      <c r="K141" s="244" t="s">
        <v>1</v>
      </c>
      <c r="L141" s="40"/>
      <c r="M141" s="249" t="s">
        <v>1</v>
      </c>
      <c r="N141" s="250" t="s">
        <v>47</v>
      </c>
      <c r="O141" s="86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AR141" s="253" t="s">
        <v>153</v>
      </c>
      <c r="AT141" s="253" t="s">
        <v>148</v>
      </c>
      <c r="AU141" s="253" t="s">
        <v>92</v>
      </c>
      <c r="AY141" s="15" t="s">
        <v>144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5" t="s">
        <v>90</v>
      </c>
      <c r="BK141" s="134">
        <f>ROUND(I141*H141,2)</f>
        <v>0</v>
      </c>
      <c r="BL141" s="15" t="s">
        <v>153</v>
      </c>
      <c r="BM141" s="253" t="s">
        <v>164</v>
      </c>
    </row>
    <row r="142" spans="2:65" s="1" customFormat="1" ht="16.5" customHeight="1">
      <c r="B142" s="38"/>
      <c r="C142" s="242" t="s">
        <v>165</v>
      </c>
      <c r="D142" s="242" t="s">
        <v>148</v>
      </c>
      <c r="E142" s="243" t="s">
        <v>166</v>
      </c>
      <c r="F142" s="244" t="s">
        <v>167</v>
      </c>
      <c r="G142" s="245" t="s">
        <v>168</v>
      </c>
      <c r="H142" s="246">
        <v>1960</v>
      </c>
      <c r="I142" s="247"/>
      <c r="J142" s="248">
        <f>ROUND(I142*H142,2)</f>
        <v>0</v>
      </c>
      <c r="K142" s="244" t="s">
        <v>1</v>
      </c>
      <c r="L142" s="40"/>
      <c r="M142" s="249" t="s">
        <v>1</v>
      </c>
      <c r="N142" s="250" t="s">
        <v>47</v>
      </c>
      <c r="O142" s="86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AR142" s="253" t="s">
        <v>153</v>
      </c>
      <c r="AT142" s="253" t="s">
        <v>148</v>
      </c>
      <c r="AU142" s="253" t="s">
        <v>92</v>
      </c>
      <c r="AY142" s="15" t="s">
        <v>144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5" t="s">
        <v>90</v>
      </c>
      <c r="BK142" s="134">
        <f>ROUND(I142*H142,2)</f>
        <v>0</v>
      </c>
      <c r="BL142" s="15" t="s">
        <v>153</v>
      </c>
      <c r="BM142" s="253" t="s">
        <v>169</v>
      </c>
    </row>
    <row r="143" spans="2:51" s="12" customFormat="1" ht="12">
      <c r="B143" s="254"/>
      <c r="C143" s="255"/>
      <c r="D143" s="256" t="s">
        <v>170</v>
      </c>
      <c r="E143" s="257" t="s">
        <v>1</v>
      </c>
      <c r="F143" s="258" t="s">
        <v>171</v>
      </c>
      <c r="G143" s="255"/>
      <c r="H143" s="257" t="s">
        <v>1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170</v>
      </c>
      <c r="AU143" s="264" t="s">
        <v>92</v>
      </c>
      <c r="AV143" s="12" t="s">
        <v>90</v>
      </c>
      <c r="AW143" s="12" t="s">
        <v>36</v>
      </c>
      <c r="AX143" s="12" t="s">
        <v>82</v>
      </c>
      <c r="AY143" s="264" t="s">
        <v>144</v>
      </c>
    </row>
    <row r="144" spans="2:51" s="12" customFormat="1" ht="12">
      <c r="B144" s="254"/>
      <c r="C144" s="255"/>
      <c r="D144" s="256" t="s">
        <v>170</v>
      </c>
      <c r="E144" s="257" t="s">
        <v>1</v>
      </c>
      <c r="F144" s="258" t="s">
        <v>172</v>
      </c>
      <c r="G144" s="255"/>
      <c r="H144" s="257" t="s">
        <v>1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170</v>
      </c>
      <c r="AU144" s="264" t="s">
        <v>92</v>
      </c>
      <c r="AV144" s="12" t="s">
        <v>90</v>
      </c>
      <c r="AW144" s="12" t="s">
        <v>36</v>
      </c>
      <c r="AX144" s="12" t="s">
        <v>82</v>
      </c>
      <c r="AY144" s="264" t="s">
        <v>144</v>
      </c>
    </row>
    <row r="145" spans="2:51" s="12" customFormat="1" ht="12">
      <c r="B145" s="254"/>
      <c r="C145" s="255"/>
      <c r="D145" s="256" t="s">
        <v>170</v>
      </c>
      <c r="E145" s="257" t="s">
        <v>1</v>
      </c>
      <c r="F145" s="258" t="s">
        <v>173</v>
      </c>
      <c r="G145" s="255"/>
      <c r="H145" s="257" t="s">
        <v>1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170</v>
      </c>
      <c r="AU145" s="264" t="s">
        <v>92</v>
      </c>
      <c r="AV145" s="12" t="s">
        <v>90</v>
      </c>
      <c r="AW145" s="12" t="s">
        <v>36</v>
      </c>
      <c r="AX145" s="12" t="s">
        <v>82</v>
      </c>
      <c r="AY145" s="264" t="s">
        <v>144</v>
      </c>
    </row>
    <row r="146" spans="2:51" s="13" customFormat="1" ht="12">
      <c r="B146" s="265"/>
      <c r="C146" s="266"/>
      <c r="D146" s="256" t="s">
        <v>170</v>
      </c>
      <c r="E146" s="267" t="s">
        <v>1</v>
      </c>
      <c r="F146" s="268" t="s">
        <v>174</v>
      </c>
      <c r="G146" s="266"/>
      <c r="H146" s="269">
        <v>1960</v>
      </c>
      <c r="I146" s="270"/>
      <c r="J146" s="266"/>
      <c r="K146" s="266"/>
      <c r="L146" s="271"/>
      <c r="M146" s="272"/>
      <c r="N146" s="273"/>
      <c r="O146" s="273"/>
      <c r="P146" s="273"/>
      <c r="Q146" s="273"/>
      <c r="R146" s="273"/>
      <c r="S146" s="273"/>
      <c r="T146" s="274"/>
      <c r="AT146" s="275" t="s">
        <v>170</v>
      </c>
      <c r="AU146" s="275" t="s">
        <v>92</v>
      </c>
      <c r="AV146" s="13" t="s">
        <v>92</v>
      </c>
      <c r="AW146" s="13" t="s">
        <v>36</v>
      </c>
      <c r="AX146" s="13" t="s">
        <v>90</v>
      </c>
      <c r="AY146" s="275" t="s">
        <v>144</v>
      </c>
    </row>
    <row r="147" spans="2:65" s="1" customFormat="1" ht="24" customHeight="1">
      <c r="B147" s="38"/>
      <c r="C147" s="242" t="s">
        <v>175</v>
      </c>
      <c r="D147" s="242" t="s">
        <v>148</v>
      </c>
      <c r="E147" s="243" t="s">
        <v>176</v>
      </c>
      <c r="F147" s="244" t="s">
        <v>177</v>
      </c>
      <c r="G147" s="245" t="s">
        <v>168</v>
      </c>
      <c r="H147" s="246">
        <v>1650</v>
      </c>
      <c r="I147" s="247"/>
      <c r="J147" s="248">
        <f>ROUND(I147*H147,2)</f>
        <v>0</v>
      </c>
      <c r="K147" s="244" t="s">
        <v>1</v>
      </c>
      <c r="L147" s="40"/>
      <c r="M147" s="249" t="s">
        <v>1</v>
      </c>
      <c r="N147" s="250" t="s">
        <v>47</v>
      </c>
      <c r="O147" s="86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AR147" s="253" t="s">
        <v>153</v>
      </c>
      <c r="AT147" s="253" t="s">
        <v>148</v>
      </c>
      <c r="AU147" s="253" t="s">
        <v>92</v>
      </c>
      <c r="AY147" s="15" t="s">
        <v>144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5" t="s">
        <v>90</v>
      </c>
      <c r="BK147" s="134">
        <f>ROUND(I147*H147,2)</f>
        <v>0</v>
      </c>
      <c r="BL147" s="15" t="s">
        <v>153</v>
      </c>
      <c r="BM147" s="253" t="s">
        <v>178</v>
      </c>
    </row>
    <row r="148" spans="2:65" s="1" customFormat="1" ht="24" customHeight="1">
      <c r="B148" s="38"/>
      <c r="C148" s="242" t="s">
        <v>179</v>
      </c>
      <c r="D148" s="242" t="s">
        <v>148</v>
      </c>
      <c r="E148" s="243" t="s">
        <v>180</v>
      </c>
      <c r="F148" s="244" t="s">
        <v>181</v>
      </c>
      <c r="G148" s="245" t="s">
        <v>168</v>
      </c>
      <c r="H148" s="246">
        <v>500</v>
      </c>
      <c r="I148" s="247"/>
      <c r="J148" s="248">
        <f>ROUND(I148*H148,2)</f>
        <v>0</v>
      </c>
      <c r="K148" s="244" t="s">
        <v>1</v>
      </c>
      <c r="L148" s="40"/>
      <c r="M148" s="249" t="s">
        <v>1</v>
      </c>
      <c r="N148" s="250" t="s">
        <v>47</v>
      </c>
      <c r="O148" s="86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AR148" s="253" t="s">
        <v>153</v>
      </c>
      <c r="AT148" s="253" t="s">
        <v>148</v>
      </c>
      <c r="AU148" s="253" t="s">
        <v>92</v>
      </c>
      <c r="AY148" s="15" t="s">
        <v>144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5" t="s">
        <v>90</v>
      </c>
      <c r="BK148" s="134">
        <f>ROUND(I148*H148,2)</f>
        <v>0</v>
      </c>
      <c r="BL148" s="15" t="s">
        <v>153</v>
      </c>
      <c r="BM148" s="253" t="s">
        <v>182</v>
      </c>
    </row>
    <row r="149" spans="2:65" s="1" customFormat="1" ht="24" customHeight="1">
      <c r="B149" s="38"/>
      <c r="C149" s="242" t="s">
        <v>183</v>
      </c>
      <c r="D149" s="242" t="s">
        <v>148</v>
      </c>
      <c r="E149" s="243" t="s">
        <v>184</v>
      </c>
      <c r="F149" s="244" t="s">
        <v>185</v>
      </c>
      <c r="G149" s="245" t="s">
        <v>168</v>
      </c>
      <c r="H149" s="246">
        <v>520</v>
      </c>
      <c r="I149" s="247"/>
      <c r="J149" s="248">
        <f>ROUND(I149*H149,2)</f>
        <v>0</v>
      </c>
      <c r="K149" s="244" t="s">
        <v>152</v>
      </c>
      <c r="L149" s="40"/>
      <c r="M149" s="249" t="s">
        <v>1</v>
      </c>
      <c r="N149" s="250" t="s">
        <v>47</v>
      </c>
      <c r="O149" s="86"/>
      <c r="P149" s="251">
        <f>O149*H149</f>
        <v>0</v>
      </c>
      <c r="Q149" s="251">
        <v>0</v>
      </c>
      <c r="R149" s="251">
        <f>Q149*H149</f>
        <v>0</v>
      </c>
      <c r="S149" s="251">
        <v>0.025</v>
      </c>
      <c r="T149" s="252">
        <f>S149*H149</f>
        <v>13</v>
      </c>
      <c r="AR149" s="253" t="s">
        <v>153</v>
      </c>
      <c r="AT149" s="253" t="s">
        <v>148</v>
      </c>
      <c r="AU149" s="253" t="s">
        <v>92</v>
      </c>
      <c r="AY149" s="15" t="s">
        <v>144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5" t="s">
        <v>90</v>
      </c>
      <c r="BK149" s="134">
        <f>ROUND(I149*H149,2)</f>
        <v>0</v>
      </c>
      <c r="BL149" s="15" t="s">
        <v>153</v>
      </c>
      <c r="BM149" s="253" t="s">
        <v>186</v>
      </c>
    </row>
    <row r="150" spans="2:65" s="1" customFormat="1" ht="36" customHeight="1">
      <c r="B150" s="38"/>
      <c r="C150" s="242" t="s">
        <v>187</v>
      </c>
      <c r="D150" s="242" t="s">
        <v>148</v>
      </c>
      <c r="E150" s="243" t="s">
        <v>188</v>
      </c>
      <c r="F150" s="244" t="s">
        <v>189</v>
      </c>
      <c r="G150" s="245" t="s">
        <v>168</v>
      </c>
      <c r="H150" s="246">
        <v>7500</v>
      </c>
      <c r="I150" s="247"/>
      <c r="J150" s="248">
        <f>ROUND(I150*H150,2)</f>
        <v>0</v>
      </c>
      <c r="K150" s="244" t="s">
        <v>152</v>
      </c>
      <c r="L150" s="40"/>
      <c r="M150" s="249" t="s">
        <v>1</v>
      </c>
      <c r="N150" s="250" t="s">
        <v>47</v>
      </c>
      <c r="O150" s="86"/>
      <c r="P150" s="251">
        <f>O150*H150</f>
        <v>0</v>
      </c>
      <c r="Q150" s="251">
        <v>0</v>
      </c>
      <c r="R150" s="251">
        <f>Q150*H150</f>
        <v>0</v>
      </c>
      <c r="S150" s="251">
        <v>0.038</v>
      </c>
      <c r="T150" s="252">
        <f>S150*H150</f>
        <v>285</v>
      </c>
      <c r="AR150" s="253" t="s">
        <v>153</v>
      </c>
      <c r="AT150" s="253" t="s">
        <v>148</v>
      </c>
      <c r="AU150" s="253" t="s">
        <v>92</v>
      </c>
      <c r="AY150" s="15" t="s">
        <v>144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5" t="s">
        <v>90</v>
      </c>
      <c r="BK150" s="134">
        <f>ROUND(I150*H150,2)</f>
        <v>0</v>
      </c>
      <c r="BL150" s="15" t="s">
        <v>153</v>
      </c>
      <c r="BM150" s="253" t="s">
        <v>190</v>
      </c>
    </row>
    <row r="151" spans="2:65" s="1" customFormat="1" ht="16.5" customHeight="1">
      <c r="B151" s="38"/>
      <c r="C151" s="242" t="s">
        <v>191</v>
      </c>
      <c r="D151" s="242" t="s">
        <v>148</v>
      </c>
      <c r="E151" s="243" t="s">
        <v>192</v>
      </c>
      <c r="F151" s="244" t="s">
        <v>193</v>
      </c>
      <c r="G151" s="245" t="s">
        <v>194</v>
      </c>
      <c r="H151" s="246">
        <v>1</v>
      </c>
      <c r="I151" s="247"/>
      <c r="J151" s="248">
        <f>ROUND(I151*H151,2)</f>
        <v>0</v>
      </c>
      <c r="K151" s="244" t="s">
        <v>1</v>
      </c>
      <c r="L151" s="40"/>
      <c r="M151" s="249" t="s">
        <v>1</v>
      </c>
      <c r="N151" s="250" t="s">
        <v>47</v>
      </c>
      <c r="O151" s="86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AR151" s="253" t="s">
        <v>153</v>
      </c>
      <c r="AT151" s="253" t="s">
        <v>148</v>
      </c>
      <c r="AU151" s="253" t="s">
        <v>92</v>
      </c>
      <c r="AY151" s="15" t="s">
        <v>144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5" t="s">
        <v>90</v>
      </c>
      <c r="BK151" s="134">
        <f>ROUND(I151*H151,2)</f>
        <v>0</v>
      </c>
      <c r="BL151" s="15" t="s">
        <v>153</v>
      </c>
      <c r="BM151" s="253" t="s">
        <v>195</v>
      </c>
    </row>
    <row r="152" spans="2:65" s="1" customFormat="1" ht="48" customHeight="1">
      <c r="B152" s="38"/>
      <c r="C152" s="242" t="s">
        <v>196</v>
      </c>
      <c r="D152" s="242" t="s">
        <v>148</v>
      </c>
      <c r="E152" s="243" t="s">
        <v>197</v>
      </c>
      <c r="F152" s="244" t="s">
        <v>198</v>
      </c>
      <c r="G152" s="245" t="s">
        <v>151</v>
      </c>
      <c r="H152" s="246">
        <v>44350</v>
      </c>
      <c r="I152" s="247"/>
      <c r="J152" s="248">
        <f>ROUND(I152*H152,2)</f>
        <v>0</v>
      </c>
      <c r="K152" s="244" t="s">
        <v>152</v>
      </c>
      <c r="L152" s="40"/>
      <c r="M152" s="249" t="s">
        <v>1</v>
      </c>
      <c r="N152" s="250" t="s">
        <v>47</v>
      </c>
      <c r="O152" s="86"/>
      <c r="P152" s="251">
        <f>O152*H152</f>
        <v>0</v>
      </c>
      <c r="Q152" s="251">
        <v>0</v>
      </c>
      <c r="R152" s="251">
        <f>Q152*H152</f>
        <v>0</v>
      </c>
      <c r="S152" s="251">
        <v>0.3</v>
      </c>
      <c r="T152" s="252">
        <f>S152*H152</f>
        <v>13305</v>
      </c>
      <c r="AR152" s="253" t="s">
        <v>153</v>
      </c>
      <c r="AT152" s="253" t="s">
        <v>148</v>
      </c>
      <c r="AU152" s="253" t="s">
        <v>92</v>
      </c>
      <c r="AY152" s="15" t="s">
        <v>144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5" t="s">
        <v>90</v>
      </c>
      <c r="BK152" s="134">
        <f>ROUND(I152*H152,2)</f>
        <v>0</v>
      </c>
      <c r="BL152" s="15" t="s">
        <v>153</v>
      </c>
      <c r="BM152" s="253" t="s">
        <v>199</v>
      </c>
    </row>
    <row r="153" spans="2:65" s="1" customFormat="1" ht="16.5" customHeight="1">
      <c r="B153" s="38"/>
      <c r="C153" s="242" t="s">
        <v>200</v>
      </c>
      <c r="D153" s="242" t="s">
        <v>148</v>
      </c>
      <c r="E153" s="243" t="s">
        <v>201</v>
      </c>
      <c r="F153" s="244" t="s">
        <v>202</v>
      </c>
      <c r="G153" s="245" t="s">
        <v>151</v>
      </c>
      <c r="H153" s="246">
        <v>100</v>
      </c>
      <c r="I153" s="247"/>
      <c r="J153" s="248">
        <f>ROUND(I153*H153,2)</f>
        <v>0</v>
      </c>
      <c r="K153" s="244" t="s">
        <v>152</v>
      </c>
      <c r="L153" s="40"/>
      <c r="M153" s="249" t="s">
        <v>1</v>
      </c>
      <c r="N153" s="250" t="s">
        <v>47</v>
      </c>
      <c r="O153" s="86"/>
      <c r="P153" s="251">
        <f>O153*H153</f>
        <v>0</v>
      </c>
      <c r="Q153" s="251">
        <v>0</v>
      </c>
      <c r="R153" s="251">
        <f>Q153*H153</f>
        <v>0</v>
      </c>
      <c r="S153" s="251">
        <v>2.4</v>
      </c>
      <c r="T153" s="252">
        <f>S153*H153</f>
        <v>240</v>
      </c>
      <c r="AR153" s="253" t="s">
        <v>153</v>
      </c>
      <c r="AT153" s="253" t="s">
        <v>148</v>
      </c>
      <c r="AU153" s="253" t="s">
        <v>92</v>
      </c>
      <c r="AY153" s="15" t="s">
        <v>144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5" t="s">
        <v>90</v>
      </c>
      <c r="BK153" s="134">
        <f>ROUND(I153*H153,2)</f>
        <v>0</v>
      </c>
      <c r="BL153" s="15" t="s">
        <v>153</v>
      </c>
      <c r="BM153" s="253" t="s">
        <v>203</v>
      </c>
    </row>
    <row r="154" spans="2:65" s="1" customFormat="1" ht="36" customHeight="1">
      <c r="B154" s="38"/>
      <c r="C154" s="242" t="s">
        <v>204</v>
      </c>
      <c r="D154" s="242" t="s">
        <v>148</v>
      </c>
      <c r="E154" s="243" t="s">
        <v>205</v>
      </c>
      <c r="F154" s="244" t="s">
        <v>206</v>
      </c>
      <c r="G154" s="245" t="s">
        <v>207</v>
      </c>
      <c r="H154" s="246">
        <v>16000</v>
      </c>
      <c r="I154" s="247"/>
      <c r="J154" s="248">
        <f>ROUND(I154*H154,2)</f>
        <v>0</v>
      </c>
      <c r="K154" s="244" t="s">
        <v>152</v>
      </c>
      <c r="L154" s="40"/>
      <c r="M154" s="249" t="s">
        <v>1</v>
      </c>
      <c r="N154" s="250" t="s">
        <v>47</v>
      </c>
      <c r="O154" s="86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AR154" s="253" t="s">
        <v>153</v>
      </c>
      <c r="AT154" s="253" t="s">
        <v>148</v>
      </c>
      <c r="AU154" s="253" t="s">
        <v>92</v>
      </c>
      <c r="AY154" s="15" t="s">
        <v>144</v>
      </c>
      <c r="BE154" s="134">
        <f>IF(N154="základní",J154,0)</f>
        <v>0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15" t="s">
        <v>90</v>
      </c>
      <c r="BK154" s="134">
        <f>ROUND(I154*H154,2)</f>
        <v>0</v>
      </c>
      <c r="BL154" s="15" t="s">
        <v>153</v>
      </c>
      <c r="BM154" s="253" t="s">
        <v>208</v>
      </c>
    </row>
    <row r="155" spans="2:65" s="1" customFormat="1" ht="24" customHeight="1">
      <c r="B155" s="38"/>
      <c r="C155" s="242" t="s">
        <v>209</v>
      </c>
      <c r="D155" s="242" t="s">
        <v>148</v>
      </c>
      <c r="E155" s="243" t="s">
        <v>210</v>
      </c>
      <c r="F155" s="244" t="s">
        <v>211</v>
      </c>
      <c r="G155" s="245" t="s">
        <v>207</v>
      </c>
      <c r="H155" s="246">
        <v>10880</v>
      </c>
      <c r="I155" s="247"/>
      <c r="J155" s="248">
        <f>ROUND(I155*H155,2)</f>
        <v>0</v>
      </c>
      <c r="K155" s="244" t="s">
        <v>152</v>
      </c>
      <c r="L155" s="40"/>
      <c r="M155" s="249" t="s">
        <v>1</v>
      </c>
      <c r="N155" s="250" t="s">
        <v>47</v>
      </c>
      <c r="O155" s="86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AR155" s="253" t="s">
        <v>153</v>
      </c>
      <c r="AT155" s="253" t="s">
        <v>148</v>
      </c>
      <c r="AU155" s="253" t="s">
        <v>92</v>
      </c>
      <c r="AY155" s="15" t="s">
        <v>144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5" t="s">
        <v>90</v>
      </c>
      <c r="BK155" s="134">
        <f>ROUND(I155*H155,2)</f>
        <v>0</v>
      </c>
      <c r="BL155" s="15" t="s">
        <v>153</v>
      </c>
      <c r="BM155" s="253" t="s">
        <v>212</v>
      </c>
    </row>
    <row r="156" spans="2:65" s="1" customFormat="1" ht="36" customHeight="1">
      <c r="B156" s="38"/>
      <c r="C156" s="242" t="s">
        <v>213</v>
      </c>
      <c r="D156" s="242" t="s">
        <v>148</v>
      </c>
      <c r="E156" s="243" t="s">
        <v>214</v>
      </c>
      <c r="F156" s="244" t="s">
        <v>215</v>
      </c>
      <c r="G156" s="245" t="s">
        <v>207</v>
      </c>
      <c r="H156" s="246">
        <v>152320</v>
      </c>
      <c r="I156" s="247"/>
      <c r="J156" s="248">
        <f>ROUND(I156*H156,2)</f>
        <v>0</v>
      </c>
      <c r="K156" s="244" t="s">
        <v>152</v>
      </c>
      <c r="L156" s="40"/>
      <c r="M156" s="249" t="s">
        <v>1</v>
      </c>
      <c r="N156" s="250" t="s">
        <v>47</v>
      </c>
      <c r="O156" s="86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AR156" s="253" t="s">
        <v>153</v>
      </c>
      <c r="AT156" s="253" t="s">
        <v>148</v>
      </c>
      <c r="AU156" s="253" t="s">
        <v>92</v>
      </c>
      <c r="AY156" s="15" t="s">
        <v>144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5" t="s">
        <v>90</v>
      </c>
      <c r="BK156" s="134">
        <f>ROUND(I156*H156,2)</f>
        <v>0</v>
      </c>
      <c r="BL156" s="15" t="s">
        <v>153</v>
      </c>
      <c r="BM156" s="253" t="s">
        <v>216</v>
      </c>
    </row>
    <row r="157" spans="2:51" s="13" customFormat="1" ht="12">
      <c r="B157" s="265"/>
      <c r="C157" s="266"/>
      <c r="D157" s="256" t="s">
        <v>170</v>
      </c>
      <c r="E157" s="266"/>
      <c r="F157" s="268" t="s">
        <v>217</v>
      </c>
      <c r="G157" s="266"/>
      <c r="H157" s="269">
        <v>152320</v>
      </c>
      <c r="I157" s="270"/>
      <c r="J157" s="266"/>
      <c r="K157" s="266"/>
      <c r="L157" s="271"/>
      <c r="M157" s="272"/>
      <c r="N157" s="273"/>
      <c r="O157" s="273"/>
      <c r="P157" s="273"/>
      <c r="Q157" s="273"/>
      <c r="R157" s="273"/>
      <c r="S157" s="273"/>
      <c r="T157" s="274"/>
      <c r="AT157" s="275" t="s">
        <v>170</v>
      </c>
      <c r="AU157" s="275" t="s">
        <v>92</v>
      </c>
      <c r="AV157" s="13" t="s">
        <v>92</v>
      </c>
      <c r="AW157" s="13" t="s">
        <v>4</v>
      </c>
      <c r="AX157" s="13" t="s">
        <v>90</v>
      </c>
      <c r="AY157" s="275" t="s">
        <v>144</v>
      </c>
    </row>
    <row r="158" spans="2:65" s="1" customFormat="1" ht="16.5" customHeight="1">
      <c r="B158" s="38"/>
      <c r="C158" s="242" t="s">
        <v>218</v>
      </c>
      <c r="D158" s="242" t="s">
        <v>148</v>
      </c>
      <c r="E158" s="243" t="s">
        <v>219</v>
      </c>
      <c r="F158" s="244" t="s">
        <v>220</v>
      </c>
      <c r="G158" s="245" t="s">
        <v>207</v>
      </c>
      <c r="H158" s="246">
        <v>10880</v>
      </c>
      <c r="I158" s="247"/>
      <c r="J158" s="248">
        <f>ROUND(I158*H158,2)</f>
        <v>0</v>
      </c>
      <c r="K158" s="244" t="s">
        <v>152</v>
      </c>
      <c r="L158" s="40"/>
      <c r="M158" s="249" t="s">
        <v>1</v>
      </c>
      <c r="N158" s="250" t="s">
        <v>47</v>
      </c>
      <c r="O158" s="86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AR158" s="253" t="s">
        <v>153</v>
      </c>
      <c r="AT158" s="253" t="s">
        <v>148</v>
      </c>
      <c r="AU158" s="253" t="s">
        <v>92</v>
      </c>
      <c r="AY158" s="15" t="s">
        <v>144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5" t="s">
        <v>90</v>
      </c>
      <c r="BK158" s="134">
        <f>ROUND(I158*H158,2)</f>
        <v>0</v>
      </c>
      <c r="BL158" s="15" t="s">
        <v>153</v>
      </c>
      <c r="BM158" s="253" t="s">
        <v>221</v>
      </c>
    </row>
    <row r="159" spans="2:65" s="1" customFormat="1" ht="36" customHeight="1">
      <c r="B159" s="38"/>
      <c r="C159" s="242" t="s">
        <v>222</v>
      </c>
      <c r="D159" s="242" t="s">
        <v>148</v>
      </c>
      <c r="E159" s="243" t="s">
        <v>223</v>
      </c>
      <c r="F159" s="244" t="s">
        <v>224</v>
      </c>
      <c r="G159" s="245" t="s">
        <v>207</v>
      </c>
      <c r="H159" s="246">
        <v>10500</v>
      </c>
      <c r="I159" s="247"/>
      <c r="J159" s="248">
        <f>ROUND(I159*H159,2)</f>
        <v>0</v>
      </c>
      <c r="K159" s="244" t="s">
        <v>152</v>
      </c>
      <c r="L159" s="40"/>
      <c r="M159" s="249" t="s">
        <v>1</v>
      </c>
      <c r="N159" s="250" t="s">
        <v>47</v>
      </c>
      <c r="O159" s="86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AR159" s="253" t="s">
        <v>153</v>
      </c>
      <c r="AT159" s="253" t="s">
        <v>148</v>
      </c>
      <c r="AU159" s="253" t="s">
        <v>92</v>
      </c>
      <c r="AY159" s="15" t="s">
        <v>144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15" t="s">
        <v>90</v>
      </c>
      <c r="BK159" s="134">
        <f>ROUND(I159*H159,2)</f>
        <v>0</v>
      </c>
      <c r="BL159" s="15" t="s">
        <v>153</v>
      </c>
      <c r="BM159" s="253" t="s">
        <v>225</v>
      </c>
    </row>
    <row r="160" spans="2:65" s="1" customFormat="1" ht="36" customHeight="1">
      <c r="B160" s="38"/>
      <c r="C160" s="242" t="s">
        <v>226</v>
      </c>
      <c r="D160" s="242" t="s">
        <v>148</v>
      </c>
      <c r="E160" s="243" t="s">
        <v>227</v>
      </c>
      <c r="F160" s="244" t="s">
        <v>228</v>
      </c>
      <c r="G160" s="245" t="s">
        <v>207</v>
      </c>
      <c r="H160" s="246">
        <v>80</v>
      </c>
      <c r="I160" s="247"/>
      <c r="J160" s="248">
        <f>ROUND(I160*H160,2)</f>
        <v>0</v>
      </c>
      <c r="K160" s="244" t="s">
        <v>152</v>
      </c>
      <c r="L160" s="40"/>
      <c r="M160" s="249" t="s">
        <v>1</v>
      </c>
      <c r="N160" s="250" t="s">
        <v>47</v>
      </c>
      <c r="O160" s="86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AR160" s="253" t="s">
        <v>153</v>
      </c>
      <c r="AT160" s="253" t="s">
        <v>148</v>
      </c>
      <c r="AU160" s="253" t="s">
        <v>92</v>
      </c>
      <c r="AY160" s="15" t="s">
        <v>144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5" t="s">
        <v>90</v>
      </c>
      <c r="BK160" s="134">
        <f>ROUND(I160*H160,2)</f>
        <v>0</v>
      </c>
      <c r="BL160" s="15" t="s">
        <v>153</v>
      </c>
      <c r="BM160" s="253" t="s">
        <v>229</v>
      </c>
    </row>
    <row r="161" spans="2:65" s="1" customFormat="1" ht="36" customHeight="1">
      <c r="B161" s="38"/>
      <c r="C161" s="242" t="s">
        <v>230</v>
      </c>
      <c r="D161" s="242" t="s">
        <v>148</v>
      </c>
      <c r="E161" s="243" t="s">
        <v>231</v>
      </c>
      <c r="F161" s="244" t="s">
        <v>232</v>
      </c>
      <c r="G161" s="245" t="s">
        <v>207</v>
      </c>
      <c r="H161" s="246">
        <v>45</v>
      </c>
      <c r="I161" s="247"/>
      <c r="J161" s="248">
        <f>ROUND(I161*H161,2)</f>
        <v>0</v>
      </c>
      <c r="K161" s="244" t="s">
        <v>152</v>
      </c>
      <c r="L161" s="40"/>
      <c r="M161" s="249" t="s">
        <v>1</v>
      </c>
      <c r="N161" s="250" t="s">
        <v>47</v>
      </c>
      <c r="O161" s="86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AR161" s="253" t="s">
        <v>153</v>
      </c>
      <c r="AT161" s="253" t="s">
        <v>148</v>
      </c>
      <c r="AU161" s="253" t="s">
        <v>92</v>
      </c>
      <c r="AY161" s="15" t="s">
        <v>144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5" t="s">
        <v>90</v>
      </c>
      <c r="BK161" s="134">
        <f>ROUND(I161*H161,2)</f>
        <v>0</v>
      </c>
      <c r="BL161" s="15" t="s">
        <v>153</v>
      </c>
      <c r="BM161" s="253" t="s">
        <v>233</v>
      </c>
    </row>
    <row r="162" spans="2:65" s="1" customFormat="1" ht="48" customHeight="1">
      <c r="B162" s="38"/>
      <c r="C162" s="242" t="s">
        <v>234</v>
      </c>
      <c r="D162" s="242" t="s">
        <v>148</v>
      </c>
      <c r="E162" s="243" t="s">
        <v>235</v>
      </c>
      <c r="F162" s="244" t="s">
        <v>236</v>
      </c>
      <c r="G162" s="245" t="s">
        <v>207</v>
      </c>
      <c r="H162" s="246">
        <v>130</v>
      </c>
      <c r="I162" s="247"/>
      <c r="J162" s="248">
        <f>ROUND(I162*H162,2)</f>
        <v>0</v>
      </c>
      <c r="K162" s="244" t="s">
        <v>152</v>
      </c>
      <c r="L162" s="40"/>
      <c r="M162" s="249" t="s">
        <v>1</v>
      </c>
      <c r="N162" s="250" t="s">
        <v>47</v>
      </c>
      <c r="O162" s="86"/>
      <c r="P162" s="251">
        <f>O162*H162</f>
        <v>0</v>
      </c>
      <c r="Q162" s="251">
        <v>0</v>
      </c>
      <c r="R162" s="251">
        <f>Q162*H162</f>
        <v>0</v>
      </c>
      <c r="S162" s="251">
        <v>0</v>
      </c>
      <c r="T162" s="252">
        <f>S162*H162</f>
        <v>0</v>
      </c>
      <c r="AR162" s="253" t="s">
        <v>153</v>
      </c>
      <c r="AT162" s="253" t="s">
        <v>148</v>
      </c>
      <c r="AU162" s="253" t="s">
        <v>92</v>
      </c>
      <c r="AY162" s="15" t="s">
        <v>144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5" t="s">
        <v>90</v>
      </c>
      <c r="BK162" s="134">
        <f>ROUND(I162*H162,2)</f>
        <v>0</v>
      </c>
      <c r="BL162" s="15" t="s">
        <v>153</v>
      </c>
      <c r="BM162" s="253" t="s">
        <v>237</v>
      </c>
    </row>
    <row r="163" spans="2:65" s="1" customFormat="1" ht="16.5" customHeight="1">
      <c r="B163" s="38"/>
      <c r="C163" s="242" t="s">
        <v>238</v>
      </c>
      <c r="D163" s="242" t="s">
        <v>148</v>
      </c>
      <c r="E163" s="243" t="s">
        <v>239</v>
      </c>
      <c r="F163" s="244" t="s">
        <v>240</v>
      </c>
      <c r="G163" s="245" t="s">
        <v>207</v>
      </c>
      <c r="H163" s="246">
        <v>16000</v>
      </c>
      <c r="I163" s="247"/>
      <c r="J163" s="248">
        <f>ROUND(I163*H163,2)</f>
        <v>0</v>
      </c>
      <c r="K163" s="244" t="s">
        <v>1</v>
      </c>
      <c r="L163" s="40"/>
      <c r="M163" s="249" t="s">
        <v>1</v>
      </c>
      <c r="N163" s="250" t="s">
        <v>47</v>
      </c>
      <c r="O163" s="86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AR163" s="253" t="s">
        <v>153</v>
      </c>
      <c r="AT163" s="253" t="s">
        <v>148</v>
      </c>
      <c r="AU163" s="253" t="s">
        <v>92</v>
      </c>
      <c r="AY163" s="15" t="s">
        <v>144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5" t="s">
        <v>90</v>
      </c>
      <c r="BK163" s="134">
        <f>ROUND(I163*H163,2)</f>
        <v>0</v>
      </c>
      <c r="BL163" s="15" t="s">
        <v>153</v>
      </c>
      <c r="BM163" s="253" t="s">
        <v>241</v>
      </c>
    </row>
    <row r="164" spans="2:63" s="11" customFormat="1" ht="22.8" customHeight="1">
      <c r="B164" s="226"/>
      <c r="C164" s="227"/>
      <c r="D164" s="228" t="s">
        <v>81</v>
      </c>
      <c r="E164" s="240" t="s">
        <v>242</v>
      </c>
      <c r="F164" s="240" t="s">
        <v>243</v>
      </c>
      <c r="G164" s="227"/>
      <c r="H164" s="227"/>
      <c r="I164" s="230"/>
      <c r="J164" s="241">
        <f>BK164</f>
        <v>0</v>
      </c>
      <c r="K164" s="227"/>
      <c r="L164" s="232"/>
      <c r="M164" s="233"/>
      <c r="N164" s="234"/>
      <c r="O164" s="234"/>
      <c r="P164" s="235">
        <f>SUM(P165:P199)</f>
        <v>0</v>
      </c>
      <c r="Q164" s="234"/>
      <c r="R164" s="235">
        <f>SUM(R165:R199)</f>
        <v>0</v>
      </c>
      <c r="S164" s="234"/>
      <c r="T164" s="236">
        <f>SUM(T165:T199)</f>
        <v>0</v>
      </c>
      <c r="AR164" s="237" t="s">
        <v>90</v>
      </c>
      <c r="AT164" s="238" t="s">
        <v>81</v>
      </c>
      <c r="AU164" s="238" t="s">
        <v>90</v>
      </c>
      <c r="AY164" s="237" t="s">
        <v>144</v>
      </c>
      <c r="BK164" s="239">
        <f>SUM(BK165:BK199)</f>
        <v>0</v>
      </c>
    </row>
    <row r="165" spans="2:65" s="1" customFormat="1" ht="16.5" customHeight="1">
      <c r="B165" s="38"/>
      <c r="C165" s="242" t="s">
        <v>244</v>
      </c>
      <c r="D165" s="242" t="s">
        <v>148</v>
      </c>
      <c r="E165" s="243" t="s">
        <v>245</v>
      </c>
      <c r="F165" s="244" t="s">
        <v>246</v>
      </c>
      <c r="G165" s="245" t="s">
        <v>194</v>
      </c>
      <c r="H165" s="246">
        <v>1</v>
      </c>
      <c r="I165" s="247"/>
      <c r="J165" s="248">
        <f>ROUND(I165*H165,2)</f>
        <v>0</v>
      </c>
      <c r="K165" s="244" t="s">
        <v>1</v>
      </c>
      <c r="L165" s="40"/>
      <c r="M165" s="249" t="s">
        <v>1</v>
      </c>
      <c r="N165" s="250" t="s">
        <v>47</v>
      </c>
      <c r="O165" s="86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AR165" s="253" t="s">
        <v>153</v>
      </c>
      <c r="AT165" s="253" t="s">
        <v>148</v>
      </c>
      <c r="AU165" s="253" t="s">
        <v>92</v>
      </c>
      <c r="AY165" s="15" t="s">
        <v>144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15" t="s">
        <v>90</v>
      </c>
      <c r="BK165" s="134">
        <f>ROUND(I165*H165,2)</f>
        <v>0</v>
      </c>
      <c r="BL165" s="15" t="s">
        <v>153</v>
      </c>
      <c r="BM165" s="253" t="s">
        <v>247</v>
      </c>
    </row>
    <row r="166" spans="2:65" s="1" customFormat="1" ht="16.5" customHeight="1">
      <c r="B166" s="38"/>
      <c r="C166" s="242" t="s">
        <v>92</v>
      </c>
      <c r="D166" s="242" t="s">
        <v>148</v>
      </c>
      <c r="E166" s="243" t="s">
        <v>248</v>
      </c>
      <c r="F166" s="244" t="s">
        <v>249</v>
      </c>
      <c r="G166" s="245" t="s">
        <v>194</v>
      </c>
      <c r="H166" s="246">
        <v>1</v>
      </c>
      <c r="I166" s="247"/>
      <c r="J166" s="248">
        <f>ROUND(I166*H166,2)</f>
        <v>0</v>
      </c>
      <c r="K166" s="244" t="s">
        <v>1</v>
      </c>
      <c r="L166" s="40"/>
      <c r="M166" s="249" t="s">
        <v>1</v>
      </c>
      <c r="N166" s="250" t="s">
        <v>47</v>
      </c>
      <c r="O166" s="86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AR166" s="253" t="s">
        <v>153</v>
      </c>
      <c r="AT166" s="253" t="s">
        <v>148</v>
      </c>
      <c r="AU166" s="253" t="s">
        <v>92</v>
      </c>
      <c r="AY166" s="15" t="s">
        <v>144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5" t="s">
        <v>90</v>
      </c>
      <c r="BK166" s="134">
        <f>ROUND(I166*H166,2)</f>
        <v>0</v>
      </c>
      <c r="BL166" s="15" t="s">
        <v>153</v>
      </c>
      <c r="BM166" s="253" t="s">
        <v>250</v>
      </c>
    </row>
    <row r="167" spans="2:51" s="12" customFormat="1" ht="12">
      <c r="B167" s="254"/>
      <c r="C167" s="255"/>
      <c r="D167" s="256" t="s">
        <v>170</v>
      </c>
      <c r="E167" s="257" t="s">
        <v>1</v>
      </c>
      <c r="F167" s="258" t="s">
        <v>251</v>
      </c>
      <c r="G167" s="255"/>
      <c r="H167" s="257" t="s">
        <v>1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170</v>
      </c>
      <c r="AU167" s="264" t="s">
        <v>92</v>
      </c>
      <c r="AV167" s="12" t="s">
        <v>90</v>
      </c>
      <c r="AW167" s="12" t="s">
        <v>36</v>
      </c>
      <c r="AX167" s="12" t="s">
        <v>82</v>
      </c>
      <c r="AY167" s="264" t="s">
        <v>144</v>
      </c>
    </row>
    <row r="168" spans="2:51" s="12" customFormat="1" ht="12">
      <c r="B168" s="254"/>
      <c r="C168" s="255"/>
      <c r="D168" s="256" t="s">
        <v>170</v>
      </c>
      <c r="E168" s="257" t="s">
        <v>1</v>
      </c>
      <c r="F168" s="258" t="s">
        <v>252</v>
      </c>
      <c r="G168" s="255"/>
      <c r="H168" s="257" t="s">
        <v>1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170</v>
      </c>
      <c r="AU168" s="264" t="s">
        <v>92</v>
      </c>
      <c r="AV168" s="12" t="s">
        <v>90</v>
      </c>
      <c r="AW168" s="12" t="s">
        <v>36</v>
      </c>
      <c r="AX168" s="12" t="s">
        <v>82</v>
      </c>
      <c r="AY168" s="264" t="s">
        <v>144</v>
      </c>
    </row>
    <row r="169" spans="2:51" s="12" customFormat="1" ht="12">
      <c r="B169" s="254"/>
      <c r="C169" s="255"/>
      <c r="D169" s="256" t="s">
        <v>170</v>
      </c>
      <c r="E169" s="257" t="s">
        <v>1</v>
      </c>
      <c r="F169" s="258" t="s">
        <v>253</v>
      </c>
      <c r="G169" s="255"/>
      <c r="H169" s="257" t="s">
        <v>1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170</v>
      </c>
      <c r="AU169" s="264" t="s">
        <v>92</v>
      </c>
      <c r="AV169" s="12" t="s">
        <v>90</v>
      </c>
      <c r="AW169" s="12" t="s">
        <v>36</v>
      </c>
      <c r="AX169" s="12" t="s">
        <v>82</v>
      </c>
      <c r="AY169" s="264" t="s">
        <v>144</v>
      </c>
    </row>
    <row r="170" spans="2:51" s="13" customFormat="1" ht="12">
      <c r="B170" s="265"/>
      <c r="C170" s="266"/>
      <c r="D170" s="256" t="s">
        <v>170</v>
      </c>
      <c r="E170" s="267" t="s">
        <v>1</v>
      </c>
      <c r="F170" s="268" t="s">
        <v>90</v>
      </c>
      <c r="G170" s="266"/>
      <c r="H170" s="269">
        <v>1</v>
      </c>
      <c r="I170" s="270"/>
      <c r="J170" s="266"/>
      <c r="K170" s="266"/>
      <c r="L170" s="271"/>
      <c r="M170" s="272"/>
      <c r="N170" s="273"/>
      <c r="O170" s="273"/>
      <c r="P170" s="273"/>
      <c r="Q170" s="273"/>
      <c r="R170" s="273"/>
      <c r="S170" s="273"/>
      <c r="T170" s="274"/>
      <c r="AT170" s="275" t="s">
        <v>170</v>
      </c>
      <c r="AU170" s="275" t="s">
        <v>92</v>
      </c>
      <c r="AV170" s="13" t="s">
        <v>92</v>
      </c>
      <c r="AW170" s="13" t="s">
        <v>36</v>
      </c>
      <c r="AX170" s="13" t="s">
        <v>90</v>
      </c>
      <c r="AY170" s="275" t="s">
        <v>144</v>
      </c>
    </row>
    <row r="171" spans="2:65" s="1" customFormat="1" ht="16.5" customHeight="1">
      <c r="B171" s="38"/>
      <c r="C171" s="242" t="s">
        <v>254</v>
      </c>
      <c r="D171" s="242" t="s">
        <v>148</v>
      </c>
      <c r="E171" s="243" t="s">
        <v>255</v>
      </c>
      <c r="F171" s="244" t="s">
        <v>256</v>
      </c>
      <c r="G171" s="245" t="s">
        <v>194</v>
      </c>
      <c r="H171" s="246">
        <v>3</v>
      </c>
      <c r="I171" s="247"/>
      <c r="J171" s="248">
        <f>ROUND(I171*H171,2)</f>
        <v>0</v>
      </c>
      <c r="K171" s="244" t="s">
        <v>1</v>
      </c>
      <c r="L171" s="40"/>
      <c r="M171" s="249" t="s">
        <v>1</v>
      </c>
      <c r="N171" s="250" t="s">
        <v>47</v>
      </c>
      <c r="O171" s="86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AR171" s="253" t="s">
        <v>153</v>
      </c>
      <c r="AT171" s="253" t="s">
        <v>148</v>
      </c>
      <c r="AU171" s="253" t="s">
        <v>92</v>
      </c>
      <c r="AY171" s="15" t="s">
        <v>144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5" t="s">
        <v>90</v>
      </c>
      <c r="BK171" s="134">
        <f>ROUND(I171*H171,2)</f>
        <v>0</v>
      </c>
      <c r="BL171" s="15" t="s">
        <v>153</v>
      </c>
      <c r="BM171" s="253" t="s">
        <v>257</v>
      </c>
    </row>
    <row r="172" spans="2:51" s="12" customFormat="1" ht="12">
      <c r="B172" s="254"/>
      <c r="C172" s="255"/>
      <c r="D172" s="256" t="s">
        <v>170</v>
      </c>
      <c r="E172" s="257" t="s">
        <v>1</v>
      </c>
      <c r="F172" s="258" t="s">
        <v>258</v>
      </c>
      <c r="G172" s="255"/>
      <c r="H172" s="257" t="s">
        <v>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170</v>
      </c>
      <c r="AU172" s="264" t="s">
        <v>92</v>
      </c>
      <c r="AV172" s="12" t="s">
        <v>90</v>
      </c>
      <c r="AW172" s="12" t="s">
        <v>36</v>
      </c>
      <c r="AX172" s="12" t="s">
        <v>82</v>
      </c>
      <c r="AY172" s="264" t="s">
        <v>144</v>
      </c>
    </row>
    <row r="173" spans="2:51" s="12" customFormat="1" ht="12">
      <c r="B173" s="254"/>
      <c r="C173" s="255"/>
      <c r="D173" s="256" t="s">
        <v>170</v>
      </c>
      <c r="E173" s="257" t="s">
        <v>1</v>
      </c>
      <c r="F173" s="258" t="s">
        <v>259</v>
      </c>
      <c r="G173" s="255"/>
      <c r="H173" s="257" t="s">
        <v>1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170</v>
      </c>
      <c r="AU173" s="264" t="s">
        <v>92</v>
      </c>
      <c r="AV173" s="12" t="s">
        <v>90</v>
      </c>
      <c r="AW173" s="12" t="s">
        <v>36</v>
      </c>
      <c r="AX173" s="12" t="s">
        <v>82</v>
      </c>
      <c r="AY173" s="264" t="s">
        <v>144</v>
      </c>
    </row>
    <row r="174" spans="2:51" s="12" customFormat="1" ht="12">
      <c r="B174" s="254"/>
      <c r="C174" s="255"/>
      <c r="D174" s="256" t="s">
        <v>170</v>
      </c>
      <c r="E174" s="257" t="s">
        <v>1</v>
      </c>
      <c r="F174" s="258" t="s">
        <v>260</v>
      </c>
      <c r="G174" s="255"/>
      <c r="H174" s="257" t="s">
        <v>1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170</v>
      </c>
      <c r="AU174" s="264" t="s">
        <v>92</v>
      </c>
      <c r="AV174" s="12" t="s">
        <v>90</v>
      </c>
      <c r="AW174" s="12" t="s">
        <v>36</v>
      </c>
      <c r="AX174" s="12" t="s">
        <v>82</v>
      </c>
      <c r="AY174" s="264" t="s">
        <v>144</v>
      </c>
    </row>
    <row r="175" spans="2:51" s="13" customFormat="1" ht="12">
      <c r="B175" s="265"/>
      <c r="C175" s="266"/>
      <c r="D175" s="256" t="s">
        <v>170</v>
      </c>
      <c r="E175" s="267" t="s">
        <v>1</v>
      </c>
      <c r="F175" s="268" t="s">
        <v>254</v>
      </c>
      <c r="G175" s="266"/>
      <c r="H175" s="269">
        <v>3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AT175" s="275" t="s">
        <v>170</v>
      </c>
      <c r="AU175" s="275" t="s">
        <v>92</v>
      </c>
      <c r="AV175" s="13" t="s">
        <v>92</v>
      </c>
      <c r="AW175" s="13" t="s">
        <v>36</v>
      </c>
      <c r="AX175" s="13" t="s">
        <v>90</v>
      </c>
      <c r="AY175" s="275" t="s">
        <v>144</v>
      </c>
    </row>
    <row r="176" spans="2:65" s="1" customFormat="1" ht="16.5" customHeight="1">
      <c r="B176" s="38"/>
      <c r="C176" s="242" t="s">
        <v>153</v>
      </c>
      <c r="D176" s="242" t="s">
        <v>148</v>
      </c>
      <c r="E176" s="243" t="s">
        <v>261</v>
      </c>
      <c r="F176" s="244" t="s">
        <v>262</v>
      </c>
      <c r="G176" s="245" t="s">
        <v>194</v>
      </c>
      <c r="H176" s="246">
        <v>3</v>
      </c>
      <c r="I176" s="247"/>
      <c r="J176" s="248">
        <f>ROUND(I176*H176,2)</f>
        <v>0</v>
      </c>
      <c r="K176" s="244" t="s">
        <v>1</v>
      </c>
      <c r="L176" s="40"/>
      <c r="M176" s="249" t="s">
        <v>1</v>
      </c>
      <c r="N176" s="250" t="s">
        <v>47</v>
      </c>
      <c r="O176" s="86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AR176" s="253" t="s">
        <v>153</v>
      </c>
      <c r="AT176" s="253" t="s">
        <v>148</v>
      </c>
      <c r="AU176" s="253" t="s">
        <v>92</v>
      </c>
      <c r="AY176" s="15" t="s">
        <v>144</v>
      </c>
      <c r="BE176" s="134">
        <f>IF(N176="základní",J176,0)</f>
        <v>0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15" t="s">
        <v>90</v>
      </c>
      <c r="BK176" s="134">
        <f>ROUND(I176*H176,2)</f>
        <v>0</v>
      </c>
      <c r="BL176" s="15" t="s">
        <v>153</v>
      </c>
      <c r="BM176" s="253" t="s">
        <v>263</v>
      </c>
    </row>
    <row r="177" spans="2:51" s="12" customFormat="1" ht="12">
      <c r="B177" s="254"/>
      <c r="C177" s="255"/>
      <c r="D177" s="256" t="s">
        <v>170</v>
      </c>
      <c r="E177" s="257" t="s">
        <v>1</v>
      </c>
      <c r="F177" s="258" t="s">
        <v>264</v>
      </c>
      <c r="G177" s="255"/>
      <c r="H177" s="257" t="s">
        <v>1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170</v>
      </c>
      <c r="AU177" s="264" t="s">
        <v>92</v>
      </c>
      <c r="AV177" s="12" t="s">
        <v>90</v>
      </c>
      <c r="AW177" s="12" t="s">
        <v>36</v>
      </c>
      <c r="AX177" s="12" t="s">
        <v>82</v>
      </c>
      <c r="AY177" s="264" t="s">
        <v>144</v>
      </c>
    </row>
    <row r="178" spans="2:51" s="13" customFormat="1" ht="12">
      <c r="B178" s="265"/>
      <c r="C178" s="266"/>
      <c r="D178" s="256" t="s">
        <v>170</v>
      </c>
      <c r="E178" s="267" t="s">
        <v>1</v>
      </c>
      <c r="F178" s="268" t="s">
        <v>254</v>
      </c>
      <c r="G178" s="266"/>
      <c r="H178" s="269">
        <v>3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AT178" s="275" t="s">
        <v>170</v>
      </c>
      <c r="AU178" s="275" t="s">
        <v>92</v>
      </c>
      <c r="AV178" s="13" t="s">
        <v>92</v>
      </c>
      <c r="AW178" s="13" t="s">
        <v>36</v>
      </c>
      <c r="AX178" s="13" t="s">
        <v>90</v>
      </c>
      <c r="AY178" s="275" t="s">
        <v>144</v>
      </c>
    </row>
    <row r="179" spans="2:65" s="1" customFormat="1" ht="16.5" customHeight="1">
      <c r="B179" s="38"/>
      <c r="C179" s="242" t="s">
        <v>265</v>
      </c>
      <c r="D179" s="242" t="s">
        <v>148</v>
      </c>
      <c r="E179" s="243" t="s">
        <v>266</v>
      </c>
      <c r="F179" s="244" t="s">
        <v>267</v>
      </c>
      <c r="G179" s="245" t="s">
        <v>194</v>
      </c>
      <c r="H179" s="246">
        <v>1</v>
      </c>
      <c r="I179" s="247"/>
      <c r="J179" s="248">
        <f>ROUND(I179*H179,2)</f>
        <v>0</v>
      </c>
      <c r="K179" s="244" t="s">
        <v>1</v>
      </c>
      <c r="L179" s="40"/>
      <c r="M179" s="249" t="s">
        <v>1</v>
      </c>
      <c r="N179" s="250" t="s">
        <v>47</v>
      </c>
      <c r="O179" s="86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AR179" s="253" t="s">
        <v>153</v>
      </c>
      <c r="AT179" s="253" t="s">
        <v>148</v>
      </c>
      <c r="AU179" s="253" t="s">
        <v>92</v>
      </c>
      <c r="AY179" s="15" t="s">
        <v>144</v>
      </c>
      <c r="BE179" s="134">
        <f>IF(N179="základní",J179,0)</f>
        <v>0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5" t="s">
        <v>90</v>
      </c>
      <c r="BK179" s="134">
        <f>ROUND(I179*H179,2)</f>
        <v>0</v>
      </c>
      <c r="BL179" s="15" t="s">
        <v>153</v>
      </c>
      <c r="BM179" s="253" t="s">
        <v>268</v>
      </c>
    </row>
    <row r="180" spans="2:51" s="12" customFormat="1" ht="12">
      <c r="B180" s="254"/>
      <c r="C180" s="255"/>
      <c r="D180" s="256" t="s">
        <v>170</v>
      </c>
      <c r="E180" s="257" t="s">
        <v>1</v>
      </c>
      <c r="F180" s="258" t="s">
        <v>269</v>
      </c>
      <c r="G180" s="255"/>
      <c r="H180" s="257" t="s">
        <v>1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170</v>
      </c>
      <c r="AU180" s="264" t="s">
        <v>92</v>
      </c>
      <c r="AV180" s="12" t="s">
        <v>90</v>
      </c>
      <c r="AW180" s="12" t="s">
        <v>36</v>
      </c>
      <c r="AX180" s="12" t="s">
        <v>82</v>
      </c>
      <c r="AY180" s="264" t="s">
        <v>144</v>
      </c>
    </row>
    <row r="181" spans="2:51" s="12" customFormat="1" ht="12">
      <c r="B181" s="254"/>
      <c r="C181" s="255"/>
      <c r="D181" s="256" t="s">
        <v>170</v>
      </c>
      <c r="E181" s="257" t="s">
        <v>1</v>
      </c>
      <c r="F181" s="258" t="s">
        <v>270</v>
      </c>
      <c r="G181" s="255"/>
      <c r="H181" s="257" t="s">
        <v>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170</v>
      </c>
      <c r="AU181" s="264" t="s">
        <v>92</v>
      </c>
      <c r="AV181" s="12" t="s">
        <v>90</v>
      </c>
      <c r="AW181" s="12" t="s">
        <v>36</v>
      </c>
      <c r="AX181" s="12" t="s">
        <v>82</v>
      </c>
      <c r="AY181" s="264" t="s">
        <v>144</v>
      </c>
    </row>
    <row r="182" spans="2:51" s="13" customFormat="1" ht="12">
      <c r="B182" s="265"/>
      <c r="C182" s="266"/>
      <c r="D182" s="256" t="s">
        <v>170</v>
      </c>
      <c r="E182" s="267" t="s">
        <v>1</v>
      </c>
      <c r="F182" s="268" t="s">
        <v>90</v>
      </c>
      <c r="G182" s="266"/>
      <c r="H182" s="269">
        <v>1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170</v>
      </c>
      <c r="AU182" s="275" t="s">
        <v>92</v>
      </c>
      <c r="AV182" s="13" t="s">
        <v>92</v>
      </c>
      <c r="AW182" s="13" t="s">
        <v>36</v>
      </c>
      <c r="AX182" s="13" t="s">
        <v>90</v>
      </c>
      <c r="AY182" s="275" t="s">
        <v>144</v>
      </c>
    </row>
    <row r="183" spans="2:65" s="1" customFormat="1" ht="16.5" customHeight="1">
      <c r="B183" s="38"/>
      <c r="C183" s="242" t="s">
        <v>271</v>
      </c>
      <c r="D183" s="242" t="s">
        <v>148</v>
      </c>
      <c r="E183" s="243" t="s">
        <v>272</v>
      </c>
      <c r="F183" s="244" t="s">
        <v>273</v>
      </c>
      <c r="G183" s="245" t="s">
        <v>194</v>
      </c>
      <c r="H183" s="246">
        <v>1</v>
      </c>
      <c r="I183" s="247"/>
      <c r="J183" s="248">
        <f>ROUND(I183*H183,2)</f>
        <v>0</v>
      </c>
      <c r="K183" s="244" t="s">
        <v>1</v>
      </c>
      <c r="L183" s="40"/>
      <c r="M183" s="249" t="s">
        <v>1</v>
      </c>
      <c r="N183" s="250" t="s">
        <v>47</v>
      </c>
      <c r="O183" s="86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AR183" s="253" t="s">
        <v>153</v>
      </c>
      <c r="AT183" s="253" t="s">
        <v>148</v>
      </c>
      <c r="AU183" s="253" t="s">
        <v>92</v>
      </c>
      <c r="AY183" s="15" t="s">
        <v>144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5" t="s">
        <v>90</v>
      </c>
      <c r="BK183" s="134">
        <f>ROUND(I183*H183,2)</f>
        <v>0</v>
      </c>
      <c r="BL183" s="15" t="s">
        <v>153</v>
      </c>
      <c r="BM183" s="253" t="s">
        <v>274</v>
      </c>
    </row>
    <row r="184" spans="2:51" s="12" customFormat="1" ht="12">
      <c r="B184" s="254"/>
      <c r="C184" s="255"/>
      <c r="D184" s="256" t="s">
        <v>170</v>
      </c>
      <c r="E184" s="257" t="s">
        <v>1</v>
      </c>
      <c r="F184" s="258" t="s">
        <v>275</v>
      </c>
      <c r="G184" s="255"/>
      <c r="H184" s="257" t="s">
        <v>1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170</v>
      </c>
      <c r="AU184" s="264" t="s">
        <v>92</v>
      </c>
      <c r="AV184" s="12" t="s">
        <v>90</v>
      </c>
      <c r="AW184" s="12" t="s">
        <v>36</v>
      </c>
      <c r="AX184" s="12" t="s">
        <v>82</v>
      </c>
      <c r="AY184" s="264" t="s">
        <v>144</v>
      </c>
    </row>
    <row r="185" spans="2:51" s="12" customFormat="1" ht="12">
      <c r="B185" s="254"/>
      <c r="C185" s="255"/>
      <c r="D185" s="256" t="s">
        <v>170</v>
      </c>
      <c r="E185" s="257" t="s">
        <v>1</v>
      </c>
      <c r="F185" s="258" t="s">
        <v>276</v>
      </c>
      <c r="G185" s="255"/>
      <c r="H185" s="257" t="s">
        <v>1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170</v>
      </c>
      <c r="AU185" s="264" t="s">
        <v>92</v>
      </c>
      <c r="AV185" s="12" t="s">
        <v>90</v>
      </c>
      <c r="AW185" s="12" t="s">
        <v>36</v>
      </c>
      <c r="AX185" s="12" t="s">
        <v>82</v>
      </c>
      <c r="AY185" s="264" t="s">
        <v>144</v>
      </c>
    </row>
    <row r="186" spans="2:51" s="13" customFormat="1" ht="12">
      <c r="B186" s="265"/>
      <c r="C186" s="266"/>
      <c r="D186" s="256" t="s">
        <v>170</v>
      </c>
      <c r="E186" s="267" t="s">
        <v>1</v>
      </c>
      <c r="F186" s="268" t="s">
        <v>90</v>
      </c>
      <c r="G186" s="266"/>
      <c r="H186" s="269">
        <v>1</v>
      </c>
      <c r="I186" s="270"/>
      <c r="J186" s="266"/>
      <c r="K186" s="266"/>
      <c r="L186" s="271"/>
      <c r="M186" s="272"/>
      <c r="N186" s="273"/>
      <c r="O186" s="273"/>
      <c r="P186" s="273"/>
      <c r="Q186" s="273"/>
      <c r="R186" s="273"/>
      <c r="S186" s="273"/>
      <c r="T186" s="274"/>
      <c r="AT186" s="275" t="s">
        <v>170</v>
      </c>
      <c r="AU186" s="275" t="s">
        <v>92</v>
      </c>
      <c r="AV186" s="13" t="s">
        <v>92</v>
      </c>
      <c r="AW186" s="13" t="s">
        <v>36</v>
      </c>
      <c r="AX186" s="13" t="s">
        <v>90</v>
      </c>
      <c r="AY186" s="275" t="s">
        <v>144</v>
      </c>
    </row>
    <row r="187" spans="2:65" s="1" customFormat="1" ht="16.5" customHeight="1">
      <c r="B187" s="38"/>
      <c r="C187" s="242" t="s">
        <v>277</v>
      </c>
      <c r="D187" s="242" t="s">
        <v>148</v>
      </c>
      <c r="E187" s="243" t="s">
        <v>278</v>
      </c>
      <c r="F187" s="244" t="s">
        <v>279</v>
      </c>
      <c r="G187" s="245" t="s">
        <v>194</v>
      </c>
      <c r="H187" s="246">
        <v>1</v>
      </c>
      <c r="I187" s="247"/>
      <c r="J187" s="248">
        <f>ROUND(I187*H187,2)</f>
        <v>0</v>
      </c>
      <c r="K187" s="244" t="s">
        <v>1</v>
      </c>
      <c r="L187" s="40"/>
      <c r="M187" s="249" t="s">
        <v>1</v>
      </c>
      <c r="N187" s="250" t="s">
        <v>47</v>
      </c>
      <c r="O187" s="86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AR187" s="253" t="s">
        <v>153</v>
      </c>
      <c r="AT187" s="253" t="s">
        <v>148</v>
      </c>
      <c r="AU187" s="253" t="s">
        <v>92</v>
      </c>
      <c r="AY187" s="15" t="s">
        <v>144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5" t="s">
        <v>90</v>
      </c>
      <c r="BK187" s="134">
        <f>ROUND(I187*H187,2)</f>
        <v>0</v>
      </c>
      <c r="BL187" s="15" t="s">
        <v>153</v>
      </c>
      <c r="BM187" s="253" t="s">
        <v>280</v>
      </c>
    </row>
    <row r="188" spans="2:51" s="12" customFormat="1" ht="12">
      <c r="B188" s="254"/>
      <c r="C188" s="255"/>
      <c r="D188" s="256" t="s">
        <v>170</v>
      </c>
      <c r="E188" s="257" t="s">
        <v>1</v>
      </c>
      <c r="F188" s="258" t="s">
        <v>281</v>
      </c>
      <c r="G188" s="255"/>
      <c r="H188" s="257" t="s">
        <v>1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170</v>
      </c>
      <c r="AU188" s="264" t="s">
        <v>92</v>
      </c>
      <c r="AV188" s="12" t="s">
        <v>90</v>
      </c>
      <c r="AW188" s="12" t="s">
        <v>36</v>
      </c>
      <c r="AX188" s="12" t="s">
        <v>82</v>
      </c>
      <c r="AY188" s="264" t="s">
        <v>144</v>
      </c>
    </row>
    <row r="189" spans="2:51" s="12" customFormat="1" ht="12">
      <c r="B189" s="254"/>
      <c r="C189" s="255"/>
      <c r="D189" s="256" t="s">
        <v>170</v>
      </c>
      <c r="E189" s="257" t="s">
        <v>1</v>
      </c>
      <c r="F189" s="258" t="s">
        <v>276</v>
      </c>
      <c r="G189" s="255"/>
      <c r="H189" s="257" t="s">
        <v>1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170</v>
      </c>
      <c r="AU189" s="264" t="s">
        <v>92</v>
      </c>
      <c r="AV189" s="12" t="s">
        <v>90</v>
      </c>
      <c r="AW189" s="12" t="s">
        <v>36</v>
      </c>
      <c r="AX189" s="12" t="s">
        <v>82</v>
      </c>
      <c r="AY189" s="264" t="s">
        <v>144</v>
      </c>
    </row>
    <row r="190" spans="2:51" s="13" customFormat="1" ht="12">
      <c r="B190" s="265"/>
      <c r="C190" s="266"/>
      <c r="D190" s="256" t="s">
        <v>170</v>
      </c>
      <c r="E190" s="267" t="s">
        <v>1</v>
      </c>
      <c r="F190" s="268" t="s">
        <v>90</v>
      </c>
      <c r="G190" s="266"/>
      <c r="H190" s="269">
        <v>1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170</v>
      </c>
      <c r="AU190" s="275" t="s">
        <v>92</v>
      </c>
      <c r="AV190" s="13" t="s">
        <v>92</v>
      </c>
      <c r="AW190" s="13" t="s">
        <v>36</v>
      </c>
      <c r="AX190" s="13" t="s">
        <v>90</v>
      </c>
      <c r="AY190" s="275" t="s">
        <v>144</v>
      </c>
    </row>
    <row r="191" spans="2:65" s="1" customFormat="1" ht="16.5" customHeight="1">
      <c r="B191" s="38"/>
      <c r="C191" s="242" t="s">
        <v>8</v>
      </c>
      <c r="D191" s="242" t="s">
        <v>148</v>
      </c>
      <c r="E191" s="243" t="s">
        <v>282</v>
      </c>
      <c r="F191" s="244" t="s">
        <v>283</v>
      </c>
      <c r="G191" s="245" t="s">
        <v>194</v>
      </c>
      <c r="H191" s="246">
        <v>1</v>
      </c>
      <c r="I191" s="247"/>
      <c r="J191" s="248">
        <f>ROUND(I191*H191,2)</f>
        <v>0</v>
      </c>
      <c r="K191" s="244" t="s">
        <v>1</v>
      </c>
      <c r="L191" s="40"/>
      <c r="M191" s="249" t="s">
        <v>1</v>
      </c>
      <c r="N191" s="250" t="s">
        <v>47</v>
      </c>
      <c r="O191" s="86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AR191" s="253" t="s">
        <v>153</v>
      </c>
      <c r="AT191" s="253" t="s">
        <v>148</v>
      </c>
      <c r="AU191" s="253" t="s">
        <v>92</v>
      </c>
      <c r="AY191" s="15" t="s">
        <v>144</v>
      </c>
      <c r="BE191" s="134">
        <f>IF(N191="základní",J191,0)</f>
        <v>0</v>
      </c>
      <c r="BF191" s="134">
        <f>IF(N191="snížená",J191,0)</f>
        <v>0</v>
      </c>
      <c r="BG191" s="134">
        <f>IF(N191="zákl. přenesená",J191,0)</f>
        <v>0</v>
      </c>
      <c r="BH191" s="134">
        <f>IF(N191="sníž. přenesená",J191,0)</f>
        <v>0</v>
      </c>
      <c r="BI191" s="134">
        <f>IF(N191="nulová",J191,0)</f>
        <v>0</v>
      </c>
      <c r="BJ191" s="15" t="s">
        <v>90</v>
      </c>
      <c r="BK191" s="134">
        <f>ROUND(I191*H191,2)</f>
        <v>0</v>
      </c>
      <c r="BL191" s="15" t="s">
        <v>153</v>
      </c>
      <c r="BM191" s="253" t="s">
        <v>284</v>
      </c>
    </row>
    <row r="192" spans="2:51" s="12" customFormat="1" ht="12">
      <c r="B192" s="254"/>
      <c r="C192" s="255"/>
      <c r="D192" s="256" t="s">
        <v>170</v>
      </c>
      <c r="E192" s="257" t="s">
        <v>1</v>
      </c>
      <c r="F192" s="258" t="s">
        <v>285</v>
      </c>
      <c r="G192" s="255"/>
      <c r="H192" s="257" t="s">
        <v>1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170</v>
      </c>
      <c r="AU192" s="264" t="s">
        <v>92</v>
      </c>
      <c r="AV192" s="12" t="s">
        <v>90</v>
      </c>
      <c r="AW192" s="12" t="s">
        <v>36</v>
      </c>
      <c r="AX192" s="12" t="s">
        <v>82</v>
      </c>
      <c r="AY192" s="264" t="s">
        <v>144</v>
      </c>
    </row>
    <row r="193" spans="2:51" s="12" customFormat="1" ht="12">
      <c r="B193" s="254"/>
      <c r="C193" s="255"/>
      <c r="D193" s="256" t="s">
        <v>170</v>
      </c>
      <c r="E193" s="257" t="s">
        <v>1</v>
      </c>
      <c r="F193" s="258" t="s">
        <v>286</v>
      </c>
      <c r="G193" s="255"/>
      <c r="H193" s="257" t="s">
        <v>1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170</v>
      </c>
      <c r="AU193" s="264" t="s">
        <v>92</v>
      </c>
      <c r="AV193" s="12" t="s">
        <v>90</v>
      </c>
      <c r="AW193" s="12" t="s">
        <v>36</v>
      </c>
      <c r="AX193" s="12" t="s">
        <v>82</v>
      </c>
      <c r="AY193" s="264" t="s">
        <v>144</v>
      </c>
    </row>
    <row r="194" spans="2:51" s="12" customFormat="1" ht="12">
      <c r="B194" s="254"/>
      <c r="C194" s="255"/>
      <c r="D194" s="256" t="s">
        <v>170</v>
      </c>
      <c r="E194" s="257" t="s">
        <v>1</v>
      </c>
      <c r="F194" s="258" t="s">
        <v>287</v>
      </c>
      <c r="G194" s="255"/>
      <c r="H194" s="257" t="s">
        <v>1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170</v>
      </c>
      <c r="AU194" s="264" t="s">
        <v>92</v>
      </c>
      <c r="AV194" s="12" t="s">
        <v>90</v>
      </c>
      <c r="AW194" s="12" t="s">
        <v>36</v>
      </c>
      <c r="AX194" s="12" t="s">
        <v>82</v>
      </c>
      <c r="AY194" s="264" t="s">
        <v>144</v>
      </c>
    </row>
    <row r="195" spans="2:51" s="13" customFormat="1" ht="12">
      <c r="B195" s="265"/>
      <c r="C195" s="266"/>
      <c r="D195" s="256" t="s">
        <v>170</v>
      </c>
      <c r="E195" s="267" t="s">
        <v>1</v>
      </c>
      <c r="F195" s="268" t="s">
        <v>90</v>
      </c>
      <c r="G195" s="266"/>
      <c r="H195" s="269">
        <v>1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AT195" s="275" t="s">
        <v>170</v>
      </c>
      <c r="AU195" s="275" t="s">
        <v>92</v>
      </c>
      <c r="AV195" s="13" t="s">
        <v>92</v>
      </c>
      <c r="AW195" s="13" t="s">
        <v>36</v>
      </c>
      <c r="AX195" s="13" t="s">
        <v>90</v>
      </c>
      <c r="AY195" s="275" t="s">
        <v>144</v>
      </c>
    </row>
    <row r="196" spans="2:65" s="1" customFormat="1" ht="16.5" customHeight="1">
      <c r="B196" s="38"/>
      <c r="C196" s="242" t="s">
        <v>288</v>
      </c>
      <c r="D196" s="242" t="s">
        <v>148</v>
      </c>
      <c r="E196" s="243" t="s">
        <v>289</v>
      </c>
      <c r="F196" s="244" t="s">
        <v>290</v>
      </c>
      <c r="G196" s="245" t="s">
        <v>194</v>
      </c>
      <c r="H196" s="246">
        <v>1</v>
      </c>
      <c r="I196" s="247"/>
      <c r="J196" s="248">
        <f>ROUND(I196*H196,2)</f>
        <v>0</v>
      </c>
      <c r="K196" s="244" t="s">
        <v>1</v>
      </c>
      <c r="L196" s="40"/>
      <c r="M196" s="249" t="s">
        <v>1</v>
      </c>
      <c r="N196" s="250" t="s">
        <v>47</v>
      </c>
      <c r="O196" s="86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AR196" s="253" t="s">
        <v>153</v>
      </c>
      <c r="AT196" s="253" t="s">
        <v>148</v>
      </c>
      <c r="AU196" s="253" t="s">
        <v>92</v>
      </c>
      <c r="AY196" s="15" t="s">
        <v>144</v>
      </c>
      <c r="BE196" s="134">
        <f>IF(N196="základní",J196,0)</f>
        <v>0</v>
      </c>
      <c r="BF196" s="134">
        <f>IF(N196="snížená",J196,0)</f>
        <v>0</v>
      </c>
      <c r="BG196" s="134">
        <f>IF(N196="zákl. přenesená",J196,0)</f>
        <v>0</v>
      </c>
      <c r="BH196" s="134">
        <f>IF(N196="sníž. přenesená",J196,0)</f>
        <v>0</v>
      </c>
      <c r="BI196" s="134">
        <f>IF(N196="nulová",J196,0)</f>
        <v>0</v>
      </c>
      <c r="BJ196" s="15" t="s">
        <v>90</v>
      </c>
      <c r="BK196" s="134">
        <f>ROUND(I196*H196,2)</f>
        <v>0</v>
      </c>
      <c r="BL196" s="15" t="s">
        <v>153</v>
      </c>
      <c r="BM196" s="253" t="s">
        <v>291</v>
      </c>
    </row>
    <row r="197" spans="2:65" s="1" customFormat="1" ht="16.5" customHeight="1">
      <c r="B197" s="38"/>
      <c r="C197" s="242" t="s">
        <v>292</v>
      </c>
      <c r="D197" s="242" t="s">
        <v>148</v>
      </c>
      <c r="E197" s="243" t="s">
        <v>293</v>
      </c>
      <c r="F197" s="244" t="s">
        <v>294</v>
      </c>
      <c r="G197" s="245" t="s">
        <v>194</v>
      </c>
      <c r="H197" s="246">
        <v>1</v>
      </c>
      <c r="I197" s="247"/>
      <c r="J197" s="248">
        <f>ROUND(I197*H197,2)</f>
        <v>0</v>
      </c>
      <c r="K197" s="244" t="s">
        <v>1</v>
      </c>
      <c r="L197" s="40"/>
      <c r="M197" s="249" t="s">
        <v>1</v>
      </c>
      <c r="N197" s="250" t="s">
        <v>47</v>
      </c>
      <c r="O197" s="86"/>
      <c r="P197" s="251">
        <f>O197*H197</f>
        <v>0</v>
      </c>
      <c r="Q197" s="251">
        <v>0</v>
      </c>
      <c r="R197" s="251">
        <f>Q197*H197</f>
        <v>0</v>
      </c>
      <c r="S197" s="251">
        <v>0</v>
      </c>
      <c r="T197" s="252">
        <f>S197*H197</f>
        <v>0</v>
      </c>
      <c r="AR197" s="253" t="s">
        <v>153</v>
      </c>
      <c r="AT197" s="253" t="s">
        <v>148</v>
      </c>
      <c r="AU197" s="253" t="s">
        <v>92</v>
      </c>
      <c r="AY197" s="15" t="s">
        <v>144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5" t="s">
        <v>90</v>
      </c>
      <c r="BK197" s="134">
        <f>ROUND(I197*H197,2)</f>
        <v>0</v>
      </c>
      <c r="BL197" s="15" t="s">
        <v>153</v>
      </c>
      <c r="BM197" s="253" t="s">
        <v>295</v>
      </c>
    </row>
    <row r="198" spans="2:51" s="12" customFormat="1" ht="12">
      <c r="B198" s="254"/>
      <c r="C198" s="255"/>
      <c r="D198" s="256" t="s">
        <v>170</v>
      </c>
      <c r="E198" s="257" t="s">
        <v>1</v>
      </c>
      <c r="F198" s="258" t="s">
        <v>296</v>
      </c>
      <c r="G198" s="255"/>
      <c r="H198" s="257" t="s">
        <v>1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170</v>
      </c>
      <c r="AU198" s="264" t="s">
        <v>92</v>
      </c>
      <c r="AV198" s="12" t="s">
        <v>90</v>
      </c>
      <c r="AW198" s="12" t="s">
        <v>36</v>
      </c>
      <c r="AX198" s="12" t="s">
        <v>82</v>
      </c>
      <c r="AY198" s="264" t="s">
        <v>144</v>
      </c>
    </row>
    <row r="199" spans="2:51" s="13" customFormat="1" ht="12">
      <c r="B199" s="265"/>
      <c r="C199" s="266"/>
      <c r="D199" s="256" t="s">
        <v>170</v>
      </c>
      <c r="E199" s="267" t="s">
        <v>1</v>
      </c>
      <c r="F199" s="268" t="s">
        <v>90</v>
      </c>
      <c r="G199" s="266"/>
      <c r="H199" s="269">
        <v>1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AT199" s="275" t="s">
        <v>170</v>
      </c>
      <c r="AU199" s="275" t="s">
        <v>92</v>
      </c>
      <c r="AV199" s="13" t="s">
        <v>92</v>
      </c>
      <c r="AW199" s="13" t="s">
        <v>36</v>
      </c>
      <c r="AX199" s="13" t="s">
        <v>90</v>
      </c>
      <c r="AY199" s="275" t="s">
        <v>144</v>
      </c>
    </row>
    <row r="200" spans="2:63" s="11" customFormat="1" ht="22.8" customHeight="1">
      <c r="B200" s="226"/>
      <c r="C200" s="227"/>
      <c r="D200" s="228" t="s">
        <v>81</v>
      </c>
      <c r="E200" s="240" t="s">
        <v>297</v>
      </c>
      <c r="F200" s="240" t="s">
        <v>298</v>
      </c>
      <c r="G200" s="227"/>
      <c r="H200" s="227"/>
      <c r="I200" s="230"/>
      <c r="J200" s="241">
        <f>BK200</f>
        <v>0</v>
      </c>
      <c r="K200" s="227"/>
      <c r="L200" s="232"/>
      <c r="M200" s="233"/>
      <c r="N200" s="234"/>
      <c r="O200" s="234"/>
      <c r="P200" s="235">
        <f>SUM(P201:P225)</f>
        <v>0</v>
      </c>
      <c r="Q200" s="234"/>
      <c r="R200" s="235">
        <f>SUM(R201:R225)</f>
        <v>0</v>
      </c>
      <c r="S200" s="234"/>
      <c r="T200" s="236">
        <f>SUM(T201:T225)</f>
        <v>0</v>
      </c>
      <c r="AR200" s="237" t="s">
        <v>90</v>
      </c>
      <c r="AT200" s="238" t="s">
        <v>81</v>
      </c>
      <c r="AU200" s="238" t="s">
        <v>90</v>
      </c>
      <c r="AY200" s="237" t="s">
        <v>144</v>
      </c>
      <c r="BK200" s="239">
        <f>SUM(BK201:BK225)</f>
        <v>0</v>
      </c>
    </row>
    <row r="201" spans="2:65" s="1" customFormat="1" ht="16.5" customHeight="1">
      <c r="B201" s="38"/>
      <c r="C201" s="242" t="s">
        <v>299</v>
      </c>
      <c r="D201" s="242" t="s">
        <v>148</v>
      </c>
      <c r="E201" s="243" t="s">
        <v>300</v>
      </c>
      <c r="F201" s="244" t="s">
        <v>301</v>
      </c>
      <c r="G201" s="245" t="s">
        <v>194</v>
      </c>
      <c r="H201" s="246">
        <v>1</v>
      </c>
      <c r="I201" s="247"/>
      <c r="J201" s="248">
        <f>ROUND(I201*H201,2)</f>
        <v>0</v>
      </c>
      <c r="K201" s="244" t="s">
        <v>1</v>
      </c>
      <c r="L201" s="40"/>
      <c r="M201" s="249" t="s">
        <v>1</v>
      </c>
      <c r="N201" s="250" t="s">
        <v>47</v>
      </c>
      <c r="O201" s="86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AR201" s="253" t="s">
        <v>153</v>
      </c>
      <c r="AT201" s="253" t="s">
        <v>148</v>
      </c>
      <c r="AU201" s="253" t="s">
        <v>92</v>
      </c>
      <c r="AY201" s="15" t="s">
        <v>144</v>
      </c>
      <c r="BE201" s="134">
        <f>IF(N201="základní",J201,0)</f>
        <v>0</v>
      </c>
      <c r="BF201" s="134">
        <f>IF(N201="snížená",J201,0)</f>
        <v>0</v>
      </c>
      <c r="BG201" s="134">
        <f>IF(N201="zákl. přenesená",J201,0)</f>
        <v>0</v>
      </c>
      <c r="BH201" s="134">
        <f>IF(N201="sníž. přenesená",J201,0)</f>
        <v>0</v>
      </c>
      <c r="BI201" s="134">
        <f>IF(N201="nulová",J201,0)</f>
        <v>0</v>
      </c>
      <c r="BJ201" s="15" t="s">
        <v>90</v>
      </c>
      <c r="BK201" s="134">
        <f>ROUND(I201*H201,2)</f>
        <v>0</v>
      </c>
      <c r="BL201" s="15" t="s">
        <v>153</v>
      </c>
      <c r="BM201" s="253" t="s">
        <v>302</v>
      </c>
    </row>
    <row r="202" spans="2:65" s="1" customFormat="1" ht="16.5" customHeight="1">
      <c r="B202" s="38"/>
      <c r="C202" s="242" t="s">
        <v>303</v>
      </c>
      <c r="D202" s="242" t="s">
        <v>148</v>
      </c>
      <c r="E202" s="243" t="s">
        <v>304</v>
      </c>
      <c r="F202" s="244" t="s">
        <v>273</v>
      </c>
      <c r="G202" s="245" t="s">
        <v>194</v>
      </c>
      <c r="H202" s="246">
        <v>1</v>
      </c>
      <c r="I202" s="247"/>
      <c r="J202" s="248">
        <f>ROUND(I202*H202,2)</f>
        <v>0</v>
      </c>
      <c r="K202" s="244" t="s">
        <v>1</v>
      </c>
      <c r="L202" s="40"/>
      <c r="M202" s="249" t="s">
        <v>1</v>
      </c>
      <c r="N202" s="250" t="s">
        <v>47</v>
      </c>
      <c r="O202" s="86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AR202" s="253" t="s">
        <v>153</v>
      </c>
      <c r="AT202" s="253" t="s">
        <v>148</v>
      </c>
      <c r="AU202" s="253" t="s">
        <v>92</v>
      </c>
      <c r="AY202" s="15" t="s">
        <v>144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5" t="s">
        <v>90</v>
      </c>
      <c r="BK202" s="134">
        <f>ROUND(I202*H202,2)</f>
        <v>0</v>
      </c>
      <c r="BL202" s="15" t="s">
        <v>153</v>
      </c>
      <c r="BM202" s="253" t="s">
        <v>305</v>
      </c>
    </row>
    <row r="203" spans="2:51" s="12" customFormat="1" ht="12">
      <c r="B203" s="254"/>
      <c r="C203" s="255"/>
      <c r="D203" s="256" t="s">
        <v>170</v>
      </c>
      <c r="E203" s="257" t="s">
        <v>1</v>
      </c>
      <c r="F203" s="258" t="s">
        <v>306</v>
      </c>
      <c r="G203" s="255"/>
      <c r="H203" s="257" t="s">
        <v>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170</v>
      </c>
      <c r="AU203" s="264" t="s">
        <v>92</v>
      </c>
      <c r="AV203" s="12" t="s">
        <v>90</v>
      </c>
      <c r="AW203" s="12" t="s">
        <v>36</v>
      </c>
      <c r="AX203" s="12" t="s">
        <v>82</v>
      </c>
      <c r="AY203" s="264" t="s">
        <v>144</v>
      </c>
    </row>
    <row r="204" spans="2:51" s="13" customFormat="1" ht="12">
      <c r="B204" s="265"/>
      <c r="C204" s="266"/>
      <c r="D204" s="256" t="s">
        <v>170</v>
      </c>
      <c r="E204" s="267" t="s">
        <v>1</v>
      </c>
      <c r="F204" s="268" t="s">
        <v>90</v>
      </c>
      <c r="G204" s="266"/>
      <c r="H204" s="269">
        <v>1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170</v>
      </c>
      <c r="AU204" s="275" t="s">
        <v>92</v>
      </c>
      <c r="AV204" s="13" t="s">
        <v>92</v>
      </c>
      <c r="AW204" s="13" t="s">
        <v>36</v>
      </c>
      <c r="AX204" s="13" t="s">
        <v>90</v>
      </c>
      <c r="AY204" s="275" t="s">
        <v>144</v>
      </c>
    </row>
    <row r="205" spans="2:65" s="1" customFormat="1" ht="16.5" customHeight="1">
      <c r="B205" s="38"/>
      <c r="C205" s="242" t="s">
        <v>307</v>
      </c>
      <c r="D205" s="242" t="s">
        <v>148</v>
      </c>
      <c r="E205" s="243" t="s">
        <v>308</v>
      </c>
      <c r="F205" s="244" t="s">
        <v>279</v>
      </c>
      <c r="G205" s="245" t="s">
        <v>194</v>
      </c>
      <c r="H205" s="246">
        <v>1</v>
      </c>
      <c r="I205" s="247"/>
      <c r="J205" s="248">
        <f>ROUND(I205*H205,2)</f>
        <v>0</v>
      </c>
      <c r="K205" s="244" t="s">
        <v>1</v>
      </c>
      <c r="L205" s="40"/>
      <c r="M205" s="249" t="s">
        <v>1</v>
      </c>
      <c r="N205" s="250" t="s">
        <v>47</v>
      </c>
      <c r="O205" s="86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AR205" s="253" t="s">
        <v>153</v>
      </c>
      <c r="AT205" s="253" t="s">
        <v>148</v>
      </c>
      <c r="AU205" s="253" t="s">
        <v>92</v>
      </c>
      <c r="AY205" s="15" t="s">
        <v>144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5" t="s">
        <v>90</v>
      </c>
      <c r="BK205" s="134">
        <f>ROUND(I205*H205,2)</f>
        <v>0</v>
      </c>
      <c r="BL205" s="15" t="s">
        <v>153</v>
      </c>
      <c r="BM205" s="253" t="s">
        <v>309</v>
      </c>
    </row>
    <row r="206" spans="2:51" s="12" customFormat="1" ht="12">
      <c r="B206" s="254"/>
      <c r="C206" s="255"/>
      <c r="D206" s="256" t="s">
        <v>170</v>
      </c>
      <c r="E206" s="257" t="s">
        <v>1</v>
      </c>
      <c r="F206" s="258" t="s">
        <v>306</v>
      </c>
      <c r="G206" s="255"/>
      <c r="H206" s="257" t="s">
        <v>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170</v>
      </c>
      <c r="AU206" s="264" t="s">
        <v>92</v>
      </c>
      <c r="AV206" s="12" t="s">
        <v>90</v>
      </c>
      <c r="AW206" s="12" t="s">
        <v>36</v>
      </c>
      <c r="AX206" s="12" t="s">
        <v>82</v>
      </c>
      <c r="AY206" s="264" t="s">
        <v>144</v>
      </c>
    </row>
    <row r="207" spans="2:51" s="13" customFormat="1" ht="12">
      <c r="B207" s="265"/>
      <c r="C207" s="266"/>
      <c r="D207" s="256" t="s">
        <v>170</v>
      </c>
      <c r="E207" s="267" t="s">
        <v>1</v>
      </c>
      <c r="F207" s="268" t="s">
        <v>90</v>
      </c>
      <c r="G207" s="266"/>
      <c r="H207" s="269">
        <v>1</v>
      </c>
      <c r="I207" s="270"/>
      <c r="J207" s="266"/>
      <c r="K207" s="266"/>
      <c r="L207" s="271"/>
      <c r="M207" s="272"/>
      <c r="N207" s="273"/>
      <c r="O207" s="273"/>
      <c r="P207" s="273"/>
      <c r="Q207" s="273"/>
      <c r="R207" s="273"/>
      <c r="S207" s="273"/>
      <c r="T207" s="274"/>
      <c r="AT207" s="275" t="s">
        <v>170</v>
      </c>
      <c r="AU207" s="275" t="s">
        <v>92</v>
      </c>
      <c r="AV207" s="13" t="s">
        <v>92</v>
      </c>
      <c r="AW207" s="13" t="s">
        <v>36</v>
      </c>
      <c r="AX207" s="13" t="s">
        <v>90</v>
      </c>
      <c r="AY207" s="275" t="s">
        <v>144</v>
      </c>
    </row>
    <row r="208" spans="2:65" s="1" customFormat="1" ht="16.5" customHeight="1">
      <c r="B208" s="38"/>
      <c r="C208" s="242" t="s">
        <v>310</v>
      </c>
      <c r="D208" s="242" t="s">
        <v>148</v>
      </c>
      <c r="E208" s="243" t="s">
        <v>311</v>
      </c>
      <c r="F208" s="244" t="s">
        <v>290</v>
      </c>
      <c r="G208" s="245" t="s">
        <v>194</v>
      </c>
      <c r="H208" s="246">
        <v>1</v>
      </c>
      <c r="I208" s="247"/>
      <c r="J208" s="248">
        <f>ROUND(I208*H208,2)</f>
        <v>0</v>
      </c>
      <c r="K208" s="244" t="s">
        <v>1</v>
      </c>
      <c r="L208" s="40"/>
      <c r="M208" s="249" t="s">
        <v>1</v>
      </c>
      <c r="N208" s="250" t="s">
        <v>47</v>
      </c>
      <c r="O208" s="86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AR208" s="253" t="s">
        <v>153</v>
      </c>
      <c r="AT208" s="253" t="s">
        <v>148</v>
      </c>
      <c r="AU208" s="253" t="s">
        <v>92</v>
      </c>
      <c r="AY208" s="15" t="s">
        <v>144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15" t="s">
        <v>90</v>
      </c>
      <c r="BK208" s="134">
        <f>ROUND(I208*H208,2)</f>
        <v>0</v>
      </c>
      <c r="BL208" s="15" t="s">
        <v>153</v>
      </c>
      <c r="BM208" s="253" t="s">
        <v>312</v>
      </c>
    </row>
    <row r="209" spans="2:51" s="12" customFormat="1" ht="12">
      <c r="B209" s="254"/>
      <c r="C209" s="255"/>
      <c r="D209" s="256" t="s">
        <v>170</v>
      </c>
      <c r="E209" s="257" t="s">
        <v>1</v>
      </c>
      <c r="F209" s="258" t="s">
        <v>306</v>
      </c>
      <c r="G209" s="255"/>
      <c r="H209" s="257" t="s">
        <v>1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170</v>
      </c>
      <c r="AU209" s="264" t="s">
        <v>92</v>
      </c>
      <c r="AV209" s="12" t="s">
        <v>90</v>
      </c>
      <c r="AW209" s="12" t="s">
        <v>36</v>
      </c>
      <c r="AX209" s="12" t="s">
        <v>82</v>
      </c>
      <c r="AY209" s="264" t="s">
        <v>144</v>
      </c>
    </row>
    <row r="210" spans="2:51" s="13" customFormat="1" ht="12">
      <c r="B210" s="265"/>
      <c r="C210" s="266"/>
      <c r="D210" s="256" t="s">
        <v>170</v>
      </c>
      <c r="E210" s="267" t="s">
        <v>1</v>
      </c>
      <c r="F210" s="268" t="s">
        <v>90</v>
      </c>
      <c r="G210" s="266"/>
      <c r="H210" s="269">
        <v>1</v>
      </c>
      <c r="I210" s="270"/>
      <c r="J210" s="266"/>
      <c r="K210" s="266"/>
      <c r="L210" s="271"/>
      <c r="M210" s="272"/>
      <c r="N210" s="273"/>
      <c r="O210" s="273"/>
      <c r="P210" s="273"/>
      <c r="Q210" s="273"/>
      <c r="R210" s="273"/>
      <c r="S210" s="273"/>
      <c r="T210" s="274"/>
      <c r="AT210" s="275" t="s">
        <v>170</v>
      </c>
      <c r="AU210" s="275" t="s">
        <v>92</v>
      </c>
      <c r="AV210" s="13" t="s">
        <v>92</v>
      </c>
      <c r="AW210" s="13" t="s">
        <v>36</v>
      </c>
      <c r="AX210" s="13" t="s">
        <v>90</v>
      </c>
      <c r="AY210" s="275" t="s">
        <v>144</v>
      </c>
    </row>
    <row r="211" spans="2:65" s="1" customFormat="1" ht="16.5" customHeight="1">
      <c r="B211" s="38"/>
      <c r="C211" s="242" t="s">
        <v>313</v>
      </c>
      <c r="D211" s="242" t="s">
        <v>148</v>
      </c>
      <c r="E211" s="243" t="s">
        <v>314</v>
      </c>
      <c r="F211" s="244" t="s">
        <v>315</v>
      </c>
      <c r="G211" s="245" t="s">
        <v>194</v>
      </c>
      <c r="H211" s="246">
        <v>1</v>
      </c>
      <c r="I211" s="247"/>
      <c r="J211" s="248">
        <f>ROUND(I211*H211,2)</f>
        <v>0</v>
      </c>
      <c r="K211" s="244" t="s">
        <v>152</v>
      </c>
      <c r="L211" s="40"/>
      <c r="M211" s="249" t="s">
        <v>1</v>
      </c>
      <c r="N211" s="250" t="s">
        <v>47</v>
      </c>
      <c r="O211" s="86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AR211" s="253" t="s">
        <v>316</v>
      </c>
      <c r="AT211" s="253" t="s">
        <v>148</v>
      </c>
      <c r="AU211" s="253" t="s">
        <v>92</v>
      </c>
      <c r="AY211" s="15" t="s">
        <v>144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5" t="s">
        <v>90</v>
      </c>
      <c r="BK211" s="134">
        <f>ROUND(I211*H211,2)</f>
        <v>0</v>
      </c>
      <c r="BL211" s="15" t="s">
        <v>316</v>
      </c>
      <c r="BM211" s="253" t="s">
        <v>317</v>
      </c>
    </row>
    <row r="212" spans="2:51" s="12" customFormat="1" ht="12">
      <c r="B212" s="254"/>
      <c r="C212" s="255"/>
      <c r="D212" s="256" t="s">
        <v>170</v>
      </c>
      <c r="E212" s="257" t="s">
        <v>1</v>
      </c>
      <c r="F212" s="258" t="s">
        <v>318</v>
      </c>
      <c r="G212" s="255"/>
      <c r="H212" s="257" t="s">
        <v>1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170</v>
      </c>
      <c r="AU212" s="264" t="s">
        <v>92</v>
      </c>
      <c r="AV212" s="12" t="s">
        <v>90</v>
      </c>
      <c r="AW212" s="12" t="s">
        <v>36</v>
      </c>
      <c r="AX212" s="12" t="s">
        <v>82</v>
      </c>
      <c r="AY212" s="264" t="s">
        <v>144</v>
      </c>
    </row>
    <row r="213" spans="2:51" s="12" customFormat="1" ht="12">
      <c r="B213" s="254"/>
      <c r="C213" s="255"/>
      <c r="D213" s="256" t="s">
        <v>170</v>
      </c>
      <c r="E213" s="257" t="s">
        <v>1</v>
      </c>
      <c r="F213" s="258" t="s">
        <v>319</v>
      </c>
      <c r="G213" s="255"/>
      <c r="H213" s="257" t="s">
        <v>1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AT213" s="264" t="s">
        <v>170</v>
      </c>
      <c r="AU213" s="264" t="s">
        <v>92</v>
      </c>
      <c r="AV213" s="12" t="s">
        <v>90</v>
      </c>
      <c r="AW213" s="12" t="s">
        <v>36</v>
      </c>
      <c r="AX213" s="12" t="s">
        <v>82</v>
      </c>
      <c r="AY213" s="264" t="s">
        <v>144</v>
      </c>
    </row>
    <row r="214" spans="2:51" s="13" customFormat="1" ht="12">
      <c r="B214" s="265"/>
      <c r="C214" s="266"/>
      <c r="D214" s="256" t="s">
        <v>170</v>
      </c>
      <c r="E214" s="267" t="s">
        <v>1</v>
      </c>
      <c r="F214" s="268" t="s">
        <v>90</v>
      </c>
      <c r="G214" s="266"/>
      <c r="H214" s="269">
        <v>1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AT214" s="275" t="s">
        <v>170</v>
      </c>
      <c r="AU214" s="275" t="s">
        <v>92</v>
      </c>
      <c r="AV214" s="13" t="s">
        <v>92</v>
      </c>
      <c r="AW214" s="13" t="s">
        <v>36</v>
      </c>
      <c r="AX214" s="13" t="s">
        <v>90</v>
      </c>
      <c r="AY214" s="275" t="s">
        <v>144</v>
      </c>
    </row>
    <row r="215" spans="2:65" s="1" customFormat="1" ht="16.5" customHeight="1">
      <c r="B215" s="38"/>
      <c r="C215" s="242" t="s">
        <v>320</v>
      </c>
      <c r="D215" s="242" t="s">
        <v>148</v>
      </c>
      <c r="E215" s="243" t="s">
        <v>321</v>
      </c>
      <c r="F215" s="244" t="s">
        <v>322</v>
      </c>
      <c r="G215" s="245" t="s">
        <v>194</v>
      </c>
      <c r="H215" s="246">
        <v>1</v>
      </c>
      <c r="I215" s="247"/>
      <c r="J215" s="248">
        <f>ROUND(I215*H215,2)</f>
        <v>0</v>
      </c>
      <c r="K215" s="244" t="s">
        <v>1</v>
      </c>
      <c r="L215" s="40"/>
      <c r="M215" s="249" t="s">
        <v>1</v>
      </c>
      <c r="N215" s="250" t="s">
        <v>47</v>
      </c>
      <c r="O215" s="86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AR215" s="253" t="s">
        <v>316</v>
      </c>
      <c r="AT215" s="253" t="s">
        <v>148</v>
      </c>
      <c r="AU215" s="253" t="s">
        <v>92</v>
      </c>
      <c r="AY215" s="15" t="s">
        <v>144</v>
      </c>
      <c r="BE215" s="134">
        <f>IF(N215="základní",J215,0)</f>
        <v>0</v>
      </c>
      <c r="BF215" s="134">
        <f>IF(N215="snížená",J215,0)</f>
        <v>0</v>
      </c>
      <c r="BG215" s="134">
        <f>IF(N215="zákl. přenesená",J215,0)</f>
        <v>0</v>
      </c>
      <c r="BH215" s="134">
        <f>IF(N215="sníž. přenesená",J215,0)</f>
        <v>0</v>
      </c>
      <c r="BI215" s="134">
        <f>IF(N215="nulová",J215,0)</f>
        <v>0</v>
      </c>
      <c r="BJ215" s="15" t="s">
        <v>90</v>
      </c>
      <c r="BK215" s="134">
        <f>ROUND(I215*H215,2)</f>
        <v>0</v>
      </c>
      <c r="BL215" s="15" t="s">
        <v>316</v>
      </c>
      <c r="BM215" s="253" t="s">
        <v>323</v>
      </c>
    </row>
    <row r="216" spans="2:65" s="1" customFormat="1" ht="24" customHeight="1">
      <c r="B216" s="38"/>
      <c r="C216" s="242" t="s">
        <v>324</v>
      </c>
      <c r="D216" s="242" t="s">
        <v>148</v>
      </c>
      <c r="E216" s="243" t="s">
        <v>325</v>
      </c>
      <c r="F216" s="244" t="s">
        <v>326</v>
      </c>
      <c r="G216" s="245" t="s">
        <v>194</v>
      </c>
      <c r="H216" s="246">
        <v>1</v>
      </c>
      <c r="I216" s="247"/>
      <c r="J216" s="248">
        <f>ROUND(I216*H216,2)</f>
        <v>0</v>
      </c>
      <c r="K216" s="244" t="s">
        <v>1</v>
      </c>
      <c r="L216" s="40"/>
      <c r="M216" s="249" t="s">
        <v>1</v>
      </c>
      <c r="N216" s="250" t="s">
        <v>47</v>
      </c>
      <c r="O216" s="86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AR216" s="253" t="s">
        <v>316</v>
      </c>
      <c r="AT216" s="253" t="s">
        <v>148</v>
      </c>
      <c r="AU216" s="253" t="s">
        <v>92</v>
      </c>
      <c r="AY216" s="15" t="s">
        <v>144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5" t="s">
        <v>90</v>
      </c>
      <c r="BK216" s="134">
        <f>ROUND(I216*H216,2)</f>
        <v>0</v>
      </c>
      <c r="BL216" s="15" t="s">
        <v>316</v>
      </c>
      <c r="BM216" s="253" t="s">
        <v>327</v>
      </c>
    </row>
    <row r="217" spans="2:51" s="12" customFormat="1" ht="12">
      <c r="B217" s="254"/>
      <c r="C217" s="255"/>
      <c r="D217" s="256" t="s">
        <v>170</v>
      </c>
      <c r="E217" s="257" t="s">
        <v>1</v>
      </c>
      <c r="F217" s="258" t="s">
        <v>328</v>
      </c>
      <c r="G217" s="255"/>
      <c r="H217" s="257" t="s">
        <v>1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170</v>
      </c>
      <c r="AU217" s="264" t="s">
        <v>92</v>
      </c>
      <c r="AV217" s="12" t="s">
        <v>90</v>
      </c>
      <c r="AW217" s="12" t="s">
        <v>36</v>
      </c>
      <c r="AX217" s="12" t="s">
        <v>82</v>
      </c>
      <c r="AY217" s="264" t="s">
        <v>144</v>
      </c>
    </row>
    <row r="218" spans="2:51" s="12" customFormat="1" ht="12">
      <c r="B218" s="254"/>
      <c r="C218" s="255"/>
      <c r="D218" s="256" t="s">
        <v>170</v>
      </c>
      <c r="E218" s="257" t="s">
        <v>1</v>
      </c>
      <c r="F218" s="258" t="s">
        <v>329</v>
      </c>
      <c r="G218" s="255"/>
      <c r="H218" s="257" t="s">
        <v>1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170</v>
      </c>
      <c r="AU218" s="264" t="s">
        <v>92</v>
      </c>
      <c r="AV218" s="12" t="s">
        <v>90</v>
      </c>
      <c r="AW218" s="12" t="s">
        <v>36</v>
      </c>
      <c r="AX218" s="12" t="s">
        <v>82</v>
      </c>
      <c r="AY218" s="264" t="s">
        <v>144</v>
      </c>
    </row>
    <row r="219" spans="2:51" s="13" customFormat="1" ht="12">
      <c r="B219" s="265"/>
      <c r="C219" s="266"/>
      <c r="D219" s="256" t="s">
        <v>170</v>
      </c>
      <c r="E219" s="267" t="s">
        <v>1</v>
      </c>
      <c r="F219" s="268" t="s">
        <v>90</v>
      </c>
      <c r="G219" s="266"/>
      <c r="H219" s="269">
        <v>1</v>
      </c>
      <c r="I219" s="270"/>
      <c r="J219" s="266"/>
      <c r="K219" s="266"/>
      <c r="L219" s="271"/>
      <c r="M219" s="272"/>
      <c r="N219" s="273"/>
      <c r="O219" s="273"/>
      <c r="P219" s="273"/>
      <c r="Q219" s="273"/>
      <c r="R219" s="273"/>
      <c r="S219" s="273"/>
      <c r="T219" s="274"/>
      <c r="AT219" s="275" t="s">
        <v>170</v>
      </c>
      <c r="AU219" s="275" t="s">
        <v>92</v>
      </c>
      <c r="AV219" s="13" t="s">
        <v>92</v>
      </c>
      <c r="AW219" s="13" t="s">
        <v>36</v>
      </c>
      <c r="AX219" s="13" t="s">
        <v>90</v>
      </c>
      <c r="AY219" s="275" t="s">
        <v>144</v>
      </c>
    </row>
    <row r="220" spans="2:65" s="1" customFormat="1" ht="16.5" customHeight="1">
      <c r="B220" s="38"/>
      <c r="C220" s="242" t="s">
        <v>330</v>
      </c>
      <c r="D220" s="242" t="s">
        <v>148</v>
      </c>
      <c r="E220" s="243" t="s">
        <v>331</v>
      </c>
      <c r="F220" s="244" t="s">
        <v>332</v>
      </c>
      <c r="G220" s="245" t="s">
        <v>194</v>
      </c>
      <c r="H220" s="246">
        <v>1</v>
      </c>
      <c r="I220" s="247"/>
      <c r="J220" s="248">
        <f>ROUND(I220*H220,2)</f>
        <v>0</v>
      </c>
      <c r="K220" s="244" t="s">
        <v>1</v>
      </c>
      <c r="L220" s="40"/>
      <c r="M220" s="249" t="s">
        <v>1</v>
      </c>
      <c r="N220" s="250" t="s">
        <v>47</v>
      </c>
      <c r="O220" s="86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AR220" s="253" t="s">
        <v>316</v>
      </c>
      <c r="AT220" s="253" t="s">
        <v>148</v>
      </c>
      <c r="AU220" s="253" t="s">
        <v>92</v>
      </c>
      <c r="AY220" s="15" t="s">
        <v>144</v>
      </c>
      <c r="BE220" s="134">
        <f>IF(N220="základní",J220,0)</f>
        <v>0</v>
      </c>
      <c r="BF220" s="134">
        <f>IF(N220="snížená",J220,0)</f>
        <v>0</v>
      </c>
      <c r="BG220" s="134">
        <f>IF(N220="zákl. přenesená",J220,0)</f>
        <v>0</v>
      </c>
      <c r="BH220" s="134">
        <f>IF(N220="sníž. přenesená",J220,0)</f>
        <v>0</v>
      </c>
      <c r="BI220" s="134">
        <f>IF(N220="nulová",J220,0)</f>
        <v>0</v>
      </c>
      <c r="BJ220" s="15" t="s">
        <v>90</v>
      </c>
      <c r="BK220" s="134">
        <f>ROUND(I220*H220,2)</f>
        <v>0</v>
      </c>
      <c r="BL220" s="15" t="s">
        <v>316</v>
      </c>
      <c r="BM220" s="253" t="s">
        <v>333</v>
      </c>
    </row>
    <row r="221" spans="2:65" s="1" customFormat="1" ht="16.5" customHeight="1">
      <c r="B221" s="38"/>
      <c r="C221" s="242" t="s">
        <v>334</v>
      </c>
      <c r="D221" s="242" t="s">
        <v>148</v>
      </c>
      <c r="E221" s="243" t="s">
        <v>335</v>
      </c>
      <c r="F221" s="244" t="s">
        <v>336</v>
      </c>
      <c r="G221" s="245" t="s">
        <v>194</v>
      </c>
      <c r="H221" s="246">
        <v>1</v>
      </c>
      <c r="I221" s="247"/>
      <c r="J221" s="248">
        <f>ROUND(I221*H221,2)</f>
        <v>0</v>
      </c>
      <c r="K221" s="244" t="s">
        <v>1</v>
      </c>
      <c r="L221" s="40"/>
      <c r="M221" s="249" t="s">
        <v>1</v>
      </c>
      <c r="N221" s="250" t="s">
        <v>47</v>
      </c>
      <c r="O221" s="86"/>
      <c r="P221" s="251">
        <f>O221*H221</f>
        <v>0</v>
      </c>
      <c r="Q221" s="251">
        <v>0</v>
      </c>
      <c r="R221" s="251">
        <f>Q221*H221</f>
        <v>0</v>
      </c>
      <c r="S221" s="251">
        <v>0</v>
      </c>
      <c r="T221" s="252">
        <f>S221*H221</f>
        <v>0</v>
      </c>
      <c r="AR221" s="253" t="s">
        <v>316</v>
      </c>
      <c r="AT221" s="253" t="s">
        <v>148</v>
      </c>
      <c r="AU221" s="253" t="s">
        <v>92</v>
      </c>
      <c r="AY221" s="15" t="s">
        <v>144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15" t="s">
        <v>90</v>
      </c>
      <c r="BK221" s="134">
        <f>ROUND(I221*H221,2)</f>
        <v>0</v>
      </c>
      <c r="BL221" s="15" t="s">
        <v>316</v>
      </c>
      <c r="BM221" s="253" t="s">
        <v>337</v>
      </c>
    </row>
    <row r="222" spans="2:65" s="1" customFormat="1" ht="16.5" customHeight="1">
      <c r="B222" s="38"/>
      <c r="C222" s="242" t="s">
        <v>338</v>
      </c>
      <c r="D222" s="242" t="s">
        <v>148</v>
      </c>
      <c r="E222" s="243" t="s">
        <v>339</v>
      </c>
      <c r="F222" s="244" t="s">
        <v>340</v>
      </c>
      <c r="G222" s="245" t="s">
        <v>194</v>
      </c>
      <c r="H222" s="246">
        <v>1</v>
      </c>
      <c r="I222" s="247"/>
      <c r="J222" s="248">
        <f>ROUND(I222*H222,2)</f>
        <v>0</v>
      </c>
      <c r="K222" s="244" t="s">
        <v>1</v>
      </c>
      <c r="L222" s="40"/>
      <c r="M222" s="249" t="s">
        <v>1</v>
      </c>
      <c r="N222" s="250" t="s">
        <v>47</v>
      </c>
      <c r="O222" s="86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AR222" s="253" t="s">
        <v>316</v>
      </c>
      <c r="AT222" s="253" t="s">
        <v>148</v>
      </c>
      <c r="AU222" s="253" t="s">
        <v>92</v>
      </c>
      <c r="AY222" s="15" t="s">
        <v>144</v>
      </c>
      <c r="BE222" s="134">
        <f>IF(N222="základní",J222,0)</f>
        <v>0</v>
      </c>
      <c r="BF222" s="134">
        <f>IF(N222="snížená",J222,0)</f>
        <v>0</v>
      </c>
      <c r="BG222" s="134">
        <f>IF(N222="zákl. přenesená",J222,0)</f>
        <v>0</v>
      </c>
      <c r="BH222" s="134">
        <f>IF(N222="sníž. přenesená",J222,0)</f>
        <v>0</v>
      </c>
      <c r="BI222" s="134">
        <f>IF(N222="nulová",J222,0)</f>
        <v>0</v>
      </c>
      <c r="BJ222" s="15" t="s">
        <v>90</v>
      </c>
      <c r="BK222" s="134">
        <f>ROUND(I222*H222,2)</f>
        <v>0</v>
      </c>
      <c r="BL222" s="15" t="s">
        <v>316</v>
      </c>
      <c r="BM222" s="253" t="s">
        <v>341</v>
      </c>
    </row>
    <row r="223" spans="2:51" s="12" customFormat="1" ht="12">
      <c r="B223" s="254"/>
      <c r="C223" s="255"/>
      <c r="D223" s="256" t="s">
        <v>170</v>
      </c>
      <c r="E223" s="257" t="s">
        <v>1</v>
      </c>
      <c r="F223" s="258" t="s">
        <v>342</v>
      </c>
      <c r="G223" s="255"/>
      <c r="H223" s="257" t="s">
        <v>1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170</v>
      </c>
      <c r="AU223" s="264" t="s">
        <v>92</v>
      </c>
      <c r="AV223" s="12" t="s">
        <v>90</v>
      </c>
      <c r="AW223" s="12" t="s">
        <v>36</v>
      </c>
      <c r="AX223" s="12" t="s">
        <v>82</v>
      </c>
      <c r="AY223" s="264" t="s">
        <v>144</v>
      </c>
    </row>
    <row r="224" spans="2:51" s="12" customFormat="1" ht="12">
      <c r="B224" s="254"/>
      <c r="C224" s="255"/>
      <c r="D224" s="256" t="s">
        <v>170</v>
      </c>
      <c r="E224" s="257" t="s">
        <v>1</v>
      </c>
      <c r="F224" s="258" t="s">
        <v>343</v>
      </c>
      <c r="G224" s="255"/>
      <c r="H224" s="257" t="s">
        <v>1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170</v>
      </c>
      <c r="AU224" s="264" t="s">
        <v>92</v>
      </c>
      <c r="AV224" s="12" t="s">
        <v>90</v>
      </c>
      <c r="AW224" s="12" t="s">
        <v>36</v>
      </c>
      <c r="AX224" s="12" t="s">
        <v>82</v>
      </c>
      <c r="AY224" s="264" t="s">
        <v>144</v>
      </c>
    </row>
    <row r="225" spans="2:51" s="13" customFormat="1" ht="12">
      <c r="B225" s="265"/>
      <c r="C225" s="266"/>
      <c r="D225" s="256" t="s">
        <v>170</v>
      </c>
      <c r="E225" s="267" t="s">
        <v>1</v>
      </c>
      <c r="F225" s="268" t="s">
        <v>90</v>
      </c>
      <c r="G225" s="266"/>
      <c r="H225" s="269">
        <v>1</v>
      </c>
      <c r="I225" s="270"/>
      <c r="J225" s="266"/>
      <c r="K225" s="266"/>
      <c r="L225" s="271"/>
      <c r="M225" s="272"/>
      <c r="N225" s="273"/>
      <c r="O225" s="273"/>
      <c r="P225" s="273"/>
      <c r="Q225" s="273"/>
      <c r="R225" s="273"/>
      <c r="S225" s="273"/>
      <c r="T225" s="274"/>
      <c r="AT225" s="275" t="s">
        <v>170</v>
      </c>
      <c r="AU225" s="275" t="s">
        <v>92</v>
      </c>
      <c r="AV225" s="13" t="s">
        <v>92</v>
      </c>
      <c r="AW225" s="13" t="s">
        <v>36</v>
      </c>
      <c r="AX225" s="13" t="s">
        <v>90</v>
      </c>
      <c r="AY225" s="275" t="s">
        <v>144</v>
      </c>
    </row>
    <row r="226" spans="2:63" s="11" customFormat="1" ht="22.8" customHeight="1">
      <c r="B226" s="226"/>
      <c r="C226" s="227"/>
      <c r="D226" s="228" t="s">
        <v>81</v>
      </c>
      <c r="E226" s="240" t="s">
        <v>344</v>
      </c>
      <c r="F226" s="240" t="s">
        <v>345</v>
      </c>
      <c r="G226" s="227"/>
      <c r="H226" s="227"/>
      <c r="I226" s="230"/>
      <c r="J226" s="241">
        <f>BK226</f>
        <v>0</v>
      </c>
      <c r="K226" s="227"/>
      <c r="L226" s="232"/>
      <c r="M226" s="233"/>
      <c r="N226" s="234"/>
      <c r="O226" s="234"/>
      <c r="P226" s="235">
        <f>SUM(P227:P264)</f>
        <v>0</v>
      </c>
      <c r="Q226" s="234"/>
      <c r="R226" s="235">
        <f>SUM(R227:R264)</f>
        <v>442.27965</v>
      </c>
      <c r="S226" s="234"/>
      <c r="T226" s="236">
        <f>SUM(T227:T264)</f>
        <v>42.24</v>
      </c>
      <c r="AR226" s="237" t="s">
        <v>90</v>
      </c>
      <c r="AT226" s="238" t="s">
        <v>81</v>
      </c>
      <c r="AU226" s="238" t="s">
        <v>90</v>
      </c>
      <c r="AY226" s="237" t="s">
        <v>144</v>
      </c>
      <c r="BK226" s="239">
        <f>SUM(BK227:BK264)</f>
        <v>0</v>
      </c>
    </row>
    <row r="227" spans="2:65" s="1" customFormat="1" ht="36" customHeight="1">
      <c r="B227" s="38"/>
      <c r="C227" s="242" t="s">
        <v>90</v>
      </c>
      <c r="D227" s="242" t="s">
        <v>148</v>
      </c>
      <c r="E227" s="243" t="s">
        <v>346</v>
      </c>
      <c r="F227" s="244" t="s">
        <v>347</v>
      </c>
      <c r="G227" s="245" t="s">
        <v>163</v>
      </c>
      <c r="H227" s="246">
        <v>2</v>
      </c>
      <c r="I227" s="247"/>
      <c r="J227" s="248">
        <f>ROUND(I227*H227,2)</f>
        <v>0</v>
      </c>
      <c r="K227" s="244" t="s">
        <v>152</v>
      </c>
      <c r="L227" s="40"/>
      <c r="M227" s="249" t="s">
        <v>1</v>
      </c>
      <c r="N227" s="250" t="s">
        <v>47</v>
      </c>
      <c r="O227" s="86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AR227" s="253" t="s">
        <v>153</v>
      </c>
      <c r="AT227" s="253" t="s">
        <v>148</v>
      </c>
      <c r="AU227" s="253" t="s">
        <v>92</v>
      </c>
      <c r="AY227" s="15" t="s">
        <v>144</v>
      </c>
      <c r="BE227" s="134">
        <f>IF(N227="základní",J227,0)</f>
        <v>0</v>
      </c>
      <c r="BF227" s="134">
        <f>IF(N227="snížená",J227,0)</f>
        <v>0</v>
      </c>
      <c r="BG227" s="134">
        <f>IF(N227="zákl. přenesená",J227,0)</f>
        <v>0</v>
      </c>
      <c r="BH227" s="134">
        <f>IF(N227="sníž. přenesená",J227,0)</f>
        <v>0</v>
      </c>
      <c r="BI227" s="134">
        <f>IF(N227="nulová",J227,0)</f>
        <v>0</v>
      </c>
      <c r="BJ227" s="15" t="s">
        <v>90</v>
      </c>
      <c r="BK227" s="134">
        <f>ROUND(I227*H227,2)</f>
        <v>0</v>
      </c>
      <c r="BL227" s="15" t="s">
        <v>153</v>
      </c>
      <c r="BM227" s="253" t="s">
        <v>348</v>
      </c>
    </row>
    <row r="228" spans="2:65" s="1" customFormat="1" ht="36" customHeight="1">
      <c r="B228" s="38"/>
      <c r="C228" s="242" t="s">
        <v>349</v>
      </c>
      <c r="D228" s="242" t="s">
        <v>148</v>
      </c>
      <c r="E228" s="243" t="s">
        <v>350</v>
      </c>
      <c r="F228" s="244" t="s">
        <v>351</v>
      </c>
      <c r="G228" s="245" t="s">
        <v>163</v>
      </c>
      <c r="H228" s="246">
        <v>15</v>
      </c>
      <c r="I228" s="247"/>
      <c r="J228" s="248">
        <f>ROUND(I228*H228,2)</f>
        <v>0</v>
      </c>
      <c r="K228" s="244" t="s">
        <v>152</v>
      </c>
      <c r="L228" s="40"/>
      <c r="M228" s="249" t="s">
        <v>1</v>
      </c>
      <c r="N228" s="250" t="s">
        <v>47</v>
      </c>
      <c r="O228" s="86"/>
      <c r="P228" s="251">
        <f>O228*H228</f>
        <v>0</v>
      </c>
      <c r="Q228" s="251">
        <v>0.01281</v>
      </c>
      <c r="R228" s="251">
        <f>Q228*H228</f>
        <v>0.19215000000000002</v>
      </c>
      <c r="S228" s="251">
        <v>0</v>
      </c>
      <c r="T228" s="252">
        <f>S228*H228</f>
        <v>0</v>
      </c>
      <c r="AR228" s="253" t="s">
        <v>153</v>
      </c>
      <c r="AT228" s="253" t="s">
        <v>148</v>
      </c>
      <c r="AU228" s="253" t="s">
        <v>92</v>
      </c>
      <c r="AY228" s="15" t="s">
        <v>144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5" t="s">
        <v>90</v>
      </c>
      <c r="BK228" s="134">
        <f>ROUND(I228*H228,2)</f>
        <v>0</v>
      </c>
      <c r="BL228" s="15" t="s">
        <v>153</v>
      </c>
      <c r="BM228" s="253" t="s">
        <v>352</v>
      </c>
    </row>
    <row r="229" spans="2:65" s="1" customFormat="1" ht="16.5" customHeight="1">
      <c r="B229" s="38"/>
      <c r="C229" s="242" t="s">
        <v>353</v>
      </c>
      <c r="D229" s="242" t="s">
        <v>148</v>
      </c>
      <c r="E229" s="243" t="s">
        <v>354</v>
      </c>
      <c r="F229" s="244" t="s">
        <v>355</v>
      </c>
      <c r="G229" s="245" t="s">
        <v>163</v>
      </c>
      <c r="H229" s="246">
        <v>3</v>
      </c>
      <c r="I229" s="247"/>
      <c r="J229" s="248">
        <f>ROUND(I229*H229,2)</f>
        <v>0</v>
      </c>
      <c r="K229" s="244" t="s">
        <v>1</v>
      </c>
      <c r="L229" s="40"/>
      <c r="M229" s="249" t="s">
        <v>1</v>
      </c>
      <c r="N229" s="250" t="s">
        <v>47</v>
      </c>
      <c r="O229" s="86"/>
      <c r="P229" s="251">
        <f>O229*H229</f>
        <v>0</v>
      </c>
      <c r="Q229" s="251">
        <v>0</v>
      </c>
      <c r="R229" s="251">
        <f>Q229*H229</f>
        <v>0</v>
      </c>
      <c r="S229" s="251">
        <v>0</v>
      </c>
      <c r="T229" s="252">
        <f>S229*H229</f>
        <v>0</v>
      </c>
      <c r="AR229" s="253" t="s">
        <v>153</v>
      </c>
      <c r="AT229" s="253" t="s">
        <v>148</v>
      </c>
      <c r="AU229" s="253" t="s">
        <v>92</v>
      </c>
      <c r="AY229" s="15" t="s">
        <v>144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5" t="s">
        <v>90</v>
      </c>
      <c r="BK229" s="134">
        <f>ROUND(I229*H229,2)</f>
        <v>0</v>
      </c>
      <c r="BL229" s="15" t="s">
        <v>153</v>
      </c>
      <c r="BM229" s="253" t="s">
        <v>356</v>
      </c>
    </row>
    <row r="230" spans="2:65" s="1" customFormat="1" ht="24" customHeight="1">
      <c r="B230" s="38"/>
      <c r="C230" s="242" t="s">
        <v>357</v>
      </c>
      <c r="D230" s="242" t="s">
        <v>148</v>
      </c>
      <c r="E230" s="243" t="s">
        <v>358</v>
      </c>
      <c r="F230" s="244" t="s">
        <v>359</v>
      </c>
      <c r="G230" s="245" t="s">
        <v>168</v>
      </c>
      <c r="H230" s="246">
        <v>75</v>
      </c>
      <c r="I230" s="247"/>
      <c r="J230" s="248">
        <f>ROUND(I230*H230,2)</f>
        <v>0</v>
      </c>
      <c r="K230" s="244" t="s">
        <v>152</v>
      </c>
      <c r="L230" s="40"/>
      <c r="M230" s="249" t="s">
        <v>1</v>
      </c>
      <c r="N230" s="250" t="s">
        <v>47</v>
      </c>
      <c r="O230" s="86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AR230" s="253" t="s">
        <v>153</v>
      </c>
      <c r="AT230" s="253" t="s">
        <v>148</v>
      </c>
      <c r="AU230" s="253" t="s">
        <v>92</v>
      </c>
      <c r="AY230" s="15" t="s">
        <v>144</v>
      </c>
      <c r="BE230" s="134">
        <f>IF(N230="základní",J230,0)</f>
        <v>0</v>
      </c>
      <c r="BF230" s="134">
        <f>IF(N230="snížená",J230,0)</f>
        <v>0</v>
      </c>
      <c r="BG230" s="134">
        <f>IF(N230="zákl. přenesená",J230,0)</f>
        <v>0</v>
      </c>
      <c r="BH230" s="134">
        <f>IF(N230="sníž. přenesená",J230,0)</f>
        <v>0</v>
      </c>
      <c r="BI230" s="134">
        <f>IF(N230="nulová",J230,0)</f>
        <v>0</v>
      </c>
      <c r="BJ230" s="15" t="s">
        <v>90</v>
      </c>
      <c r="BK230" s="134">
        <f>ROUND(I230*H230,2)</f>
        <v>0</v>
      </c>
      <c r="BL230" s="15" t="s">
        <v>153</v>
      </c>
      <c r="BM230" s="253" t="s">
        <v>360</v>
      </c>
    </row>
    <row r="231" spans="2:65" s="1" customFormat="1" ht="24" customHeight="1">
      <c r="B231" s="38"/>
      <c r="C231" s="276" t="s">
        <v>361</v>
      </c>
      <c r="D231" s="276" t="s">
        <v>362</v>
      </c>
      <c r="E231" s="277" t="s">
        <v>363</v>
      </c>
      <c r="F231" s="278" t="s">
        <v>364</v>
      </c>
      <c r="G231" s="279" t="s">
        <v>168</v>
      </c>
      <c r="H231" s="280">
        <v>75</v>
      </c>
      <c r="I231" s="281"/>
      <c r="J231" s="282">
        <f>ROUND(I231*H231,2)</f>
        <v>0</v>
      </c>
      <c r="K231" s="278" t="s">
        <v>152</v>
      </c>
      <c r="L231" s="283"/>
      <c r="M231" s="284" t="s">
        <v>1</v>
      </c>
      <c r="N231" s="285" t="s">
        <v>47</v>
      </c>
      <c r="O231" s="86"/>
      <c r="P231" s="251">
        <f>O231*H231</f>
        <v>0</v>
      </c>
      <c r="Q231" s="251">
        <v>0.0005</v>
      </c>
      <c r="R231" s="251">
        <f>Q231*H231</f>
        <v>0.0375</v>
      </c>
      <c r="S231" s="251">
        <v>0</v>
      </c>
      <c r="T231" s="252">
        <f>S231*H231</f>
        <v>0</v>
      </c>
      <c r="AR231" s="253" t="s">
        <v>365</v>
      </c>
      <c r="AT231" s="253" t="s">
        <v>362</v>
      </c>
      <c r="AU231" s="253" t="s">
        <v>92</v>
      </c>
      <c r="AY231" s="15" t="s">
        <v>144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5" t="s">
        <v>90</v>
      </c>
      <c r="BK231" s="134">
        <f>ROUND(I231*H231,2)</f>
        <v>0</v>
      </c>
      <c r="BL231" s="15" t="s">
        <v>153</v>
      </c>
      <c r="BM231" s="253" t="s">
        <v>366</v>
      </c>
    </row>
    <row r="232" spans="2:65" s="1" customFormat="1" ht="16.5" customHeight="1">
      <c r="B232" s="38"/>
      <c r="C232" s="276" t="s">
        <v>367</v>
      </c>
      <c r="D232" s="276" t="s">
        <v>362</v>
      </c>
      <c r="E232" s="277" t="s">
        <v>368</v>
      </c>
      <c r="F232" s="278" t="s">
        <v>369</v>
      </c>
      <c r="G232" s="279" t="s">
        <v>207</v>
      </c>
      <c r="H232" s="280">
        <v>33.75</v>
      </c>
      <c r="I232" s="281"/>
      <c r="J232" s="282">
        <f>ROUND(I232*H232,2)</f>
        <v>0</v>
      </c>
      <c r="K232" s="278" t="s">
        <v>152</v>
      </c>
      <c r="L232" s="283"/>
      <c r="M232" s="284" t="s">
        <v>1</v>
      </c>
      <c r="N232" s="285" t="s">
        <v>47</v>
      </c>
      <c r="O232" s="86"/>
      <c r="P232" s="251">
        <f>O232*H232</f>
        <v>0</v>
      </c>
      <c r="Q232" s="251">
        <v>1</v>
      </c>
      <c r="R232" s="251">
        <f>Q232*H232</f>
        <v>33.75</v>
      </c>
      <c r="S232" s="251">
        <v>0</v>
      </c>
      <c r="T232" s="252">
        <f>S232*H232</f>
        <v>0</v>
      </c>
      <c r="AR232" s="253" t="s">
        <v>365</v>
      </c>
      <c r="AT232" s="253" t="s">
        <v>362</v>
      </c>
      <c r="AU232" s="253" t="s">
        <v>92</v>
      </c>
      <c r="AY232" s="15" t="s">
        <v>144</v>
      </c>
      <c r="BE232" s="134">
        <f>IF(N232="základní",J232,0)</f>
        <v>0</v>
      </c>
      <c r="BF232" s="134">
        <f>IF(N232="snížená",J232,0)</f>
        <v>0</v>
      </c>
      <c r="BG232" s="134">
        <f>IF(N232="zákl. přenesená",J232,0)</f>
        <v>0</v>
      </c>
      <c r="BH232" s="134">
        <f>IF(N232="sníž. přenesená",J232,0)</f>
        <v>0</v>
      </c>
      <c r="BI232" s="134">
        <f>IF(N232="nulová",J232,0)</f>
        <v>0</v>
      </c>
      <c r="BJ232" s="15" t="s">
        <v>90</v>
      </c>
      <c r="BK232" s="134">
        <f>ROUND(I232*H232,2)</f>
        <v>0</v>
      </c>
      <c r="BL232" s="15" t="s">
        <v>153</v>
      </c>
      <c r="BM232" s="253" t="s">
        <v>370</v>
      </c>
    </row>
    <row r="233" spans="2:65" s="1" customFormat="1" ht="16.5" customHeight="1">
      <c r="B233" s="38"/>
      <c r="C233" s="242" t="s">
        <v>365</v>
      </c>
      <c r="D233" s="242" t="s">
        <v>148</v>
      </c>
      <c r="E233" s="243" t="s">
        <v>371</v>
      </c>
      <c r="F233" s="244" t="s">
        <v>372</v>
      </c>
      <c r="G233" s="245" t="s">
        <v>194</v>
      </c>
      <c r="H233" s="246">
        <v>1</v>
      </c>
      <c r="I233" s="247"/>
      <c r="J233" s="248">
        <f>ROUND(I233*H233,2)</f>
        <v>0</v>
      </c>
      <c r="K233" s="244" t="s">
        <v>152</v>
      </c>
      <c r="L233" s="40"/>
      <c r="M233" s="249" t="s">
        <v>1</v>
      </c>
      <c r="N233" s="250" t="s">
        <v>47</v>
      </c>
      <c r="O233" s="86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AR233" s="253" t="s">
        <v>316</v>
      </c>
      <c r="AT233" s="253" t="s">
        <v>148</v>
      </c>
      <c r="AU233" s="253" t="s">
        <v>92</v>
      </c>
      <c r="AY233" s="15" t="s">
        <v>144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5" t="s">
        <v>90</v>
      </c>
      <c r="BK233" s="134">
        <f>ROUND(I233*H233,2)</f>
        <v>0</v>
      </c>
      <c r="BL233" s="15" t="s">
        <v>316</v>
      </c>
      <c r="BM233" s="253" t="s">
        <v>373</v>
      </c>
    </row>
    <row r="234" spans="2:51" s="12" customFormat="1" ht="12">
      <c r="B234" s="254"/>
      <c r="C234" s="255"/>
      <c r="D234" s="256" t="s">
        <v>170</v>
      </c>
      <c r="E234" s="257" t="s">
        <v>1</v>
      </c>
      <c r="F234" s="258" t="s">
        <v>374</v>
      </c>
      <c r="G234" s="255"/>
      <c r="H234" s="257" t="s">
        <v>1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AT234" s="264" t="s">
        <v>170</v>
      </c>
      <c r="AU234" s="264" t="s">
        <v>92</v>
      </c>
      <c r="AV234" s="12" t="s">
        <v>90</v>
      </c>
      <c r="AW234" s="12" t="s">
        <v>36</v>
      </c>
      <c r="AX234" s="12" t="s">
        <v>82</v>
      </c>
      <c r="AY234" s="264" t="s">
        <v>144</v>
      </c>
    </row>
    <row r="235" spans="2:51" s="12" customFormat="1" ht="12">
      <c r="B235" s="254"/>
      <c r="C235" s="255"/>
      <c r="D235" s="256" t="s">
        <v>170</v>
      </c>
      <c r="E235" s="257" t="s">
        <v>1</v>
      </c>
      <c r="F235" s="258" t="s">
        <v>375</v>
      </c>
      <c r="G235" s="255"/>
      <c r="H235" s="257" t="s">
        <v>1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170</v>
      </c>
      <c r="AU235" s="264" t="s">
        <v>92</v>
      </c>
      <c r="AV235" s="12" t="s">
        <v>90</v>
      </c>
      <c r="AW235" s="12" t="s">
        <v>36</v>
      </c>
      <c r="AX235" s="12" t="s">
        <v>82</v>
      </c>
      <c r="AY235" s="264" t="s">
        <v>144</v>
      </c>
    </row>
    <row r="236" spans="2:51" s="13" customFormat="1" ht="12">
      <c r="B236" s="265"/>
      <c r="C236" s="266"/>
      <c r="D236" s="256" t="s">
        <v>170</v>
      </c>
      <c r="E236" s="267" t="s">
        <v>1</v>
      </c>
      <c r="F236" s="268" t="s">
        <v>90</v>
      </c>
      <c r="G236" s="266"/>
      <c r="H236" s="269">
        <v>1</v>
      </c>
      <c r="I236" s="270"/>
      <c r="J236" s="266"/>
      <c r="K236" s="266"/>
      <c r="L236" s="271"/>
      <c r="M236" s="272"/>
      <c r="N236" s="273"/>
      <c r="O236" s="273"/>
      <c r="P236" s="273"/>
      <c r="Q236" s="273"/>
      <c r="R236" s="273"/>
      <c r="S236" s="273"/>
      <c r="T236" s="274"/>
      <c r="AT236" s="275" t="s">
        <v>170</v>
      </c>
      <c r="AU236" s="275" t="s">
        <v>92</v>
      </c>
      <c r="AV236" s="13" t="s">
        <v>92</v>
      </c>
      <c r="AW236" s="13" t="s">
        <v>36</v>
      </c>
      <c r="AX236" s="13" t="s">
        <v>90</v>
      </c>
      <c r="AY236" s="275" t="s">
        <v>144</v>
      </c>
    </row>
    <row r="237" spans="2:65" s="1" customFormat="1" ht="16.5" customHeight="1">
      <c r="B237" s="38"/>
      <c r="C237" s="242" t="s">
        <v>376</v>
      </c>
      <c r="D237" s="242" t="s">
        <v>148</v>
      </c>
      <c r="E237" s="243" t="s">
        <v>377</v>
      </c>
      <c r="F237" s="244" t="s">
        <v>378</v>
      </c>
      <c r="G237" s="245" t="s">
        <v>194</v>
      </c>
      <c r="H237" s="246">
        <v>1</v>
      </c>
      <c r="I237" s="247"/>
      <c r="J237" s="248">
        <f>ROUND(I237*H237,2)</f>
        <v>0</v>
      </c>
      <c r="K237" s="244" t="s">
        <v>1</v>
      </c>
      <c r="L237" s="40"/>
      <c r="M237" s="249" t="s">
        <v>1</v>
      </c>
      <c r="N237" s="250" t="s">
        <v>47</v>
      </c>
      <c r="O237" s="86"/>
      <c r="P237" s="251">
        <f>O237*H237</f>
        <v>0</v>
      </c>
      <c r="Q237" s="251">
        <v>0</v>
      </c>
      <c r="R237" s="251">
        <f>Q237*H237</f>
        <v>0</v>
      </c>
      <c r="S237" s="251">
        <v>0</v>
      </c>
      <c r="T237" s="252">
        <f>S237*H237</f>
        <v>0</v>
      </c>
      <c r="AR237" s="253" t="s">
        <v>316</v>
      </c>
      <c r="AT237" s="253" t="s">
        <v>148</v>
      </c>
      <c r="AU237" s="253" t="s">
        <v>92</v>
      </c>
      <c r="AY237" s="15" t="s">
        <v>144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15" t="s">
        <v>90</v>
      </c>
      <c r="BK237" s="134">
        <f>ROUND(I237*H237,2)</f>
        <v>0</v>
      </c>
      <c r="BL237" s="15" t="s">
        <v>316</v>
      </c>
      <c r="BM237" s="253" t="s">
        <v>379</v>
      </c>
    </row>
    <row r="238" spans="2:51" s="12" customFormat="1" ht="12">
      <c r="B238" s="254"/>
      <c r="C238" s="255"/>
      <c r="D238" s="256" t="s">
        <v>170</v>
      </c>
      <c r="E238" s="257" t="s">
        <v>1</v>
      </c>
      <c r="F238" s="258" t="s">
        <v>380</v>
      </c>
      <c r="G238" s="255"/>
      <c r="H238" s="257" t="s">
        <v>1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170</v>
      </c>
      <c r="AU238" s="264" t="s">
        <v>92</v>
      </c>
      <c r="AV238" s="12" t="s">
        <v>90</v>
      </c>
      <c r="AW238" s="12" t="s">
        <v>36</v>
      </c>
      <c r="AX238" s="12" t="s">
        <v>82</v>
      </c>
      <c r="AY238" s="264" t="s">
        <v>144</v>
      </c>
    </row>
    <row r="239" spans="2:51" s="12" customFormat="1" ht="12">
      <c r="B239" s="254"/>
      <c r="C239" s="255"/>
      <c r="D239" s="256" t="s">
        <v>170</v>
      </c>
      <c r="E239" s="257" t="s">
        <v>1</v>
      </c>
      <c r="F239" s="258" t="s">
        <v>381</v>
      </c>
      <c r="G239" s="255"/>
      <c r="H239" s="257" t="s">
        <v>1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AT239" s="264" t="s">
        <v>170</v>
      </c>
      <c r="AU239" s="264" t="s">
        <v>92</v>
      </c>
      <c r="AV239" s="12" t="s">
        <v>90</v>
      </c>
      <c r="AW239" s="12" t="s">
        <v>36</v>
      </c>
      <c r="AX239" s="12" t="s">
        <v>82</v>
      </c>
      <c r="AY239" s="264" t="s">
        <v>144</v>
      </c>
    </row>
    <row r="240" spans="2:51" s="12" customFormat="1" ht="12">
      <c r="B240" s="254"/>
      <c r="C240" s="255"/>
      <c r="D240" s="256" t="s">
        <v>170</v>
      </c>
      <c r="E240" s="257" t="s">
        <v>1</v>
      </c>
      <c r="F240" s="258" t="s">
        <v>382</v>
      </c>
      <c r="G240" s="255"/>
      <c r="H240" s="257" t="s">
        <v>1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170</v>
      </c>
      <c r="AU240" s="264" t="s">
        <v>92</v>
      </c>
      <c r="AV240" s="12" t="s">
        <v>90</v>
      </c>
      <c r="AW240" s="12" t="s">
        <v>36</v>
      </c>
      <c r="AX240" s="12" t="s">
        <v>82</v>
      </c>
      <c r="AY240" s="264" t="s">
        <v>144</v>
      </c>
    </row>
    <row r="241" spans="2:51" s="12" customFormat="1" ht="12">
      <c r="B241" s="254"/>
      <c r="C241" s="255"/>
      <c r="D241" s="256" t="s">
        <v>170</v>
      </c>
      <c r="E241" s="257" t="s">
        <v>1</v>
      </c>
      <c r="F241" s="258" t="s">
        <v>383</v>
      </c>
      <c r="G241" s="255"/>
      <c r="H241" s="257" t="s">
        <v>1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170</v>
      </c>
      <c r="AU241" s="264" t="s">
        <v>92</v>
      </c>
      <c r="AV241" s="12" t="s">
        <v>90</v>
      </c>
      <c r="AW241" s="12" t="s">
        <v>36</v>
      </c>
      <c r="AX241" s="12" t="s">
        <v>82</v>
      </c>
      <c r="AY241" s="264" t="s">
        <v>144</v>
      </c>
    </row>
    <row r="242" spans="2:51" s="13" customFormat="1" ht="12">
      <c r="B242" s="265"/>
      <c r="C242" s="266"/>
      <c r="D242" s="256" t="s">
        <v>170</v>
      </c>
      <c r="E242" s="267" t="s">
        <v>1</v>
      </c>
      <c r="F242" s="268" t="s">
        <v>90</v>
      </c>
      <c r="G242" s="266"/>
      <c r="H242" s="269">
        <v>1</v>
      </c>
      <c r="I242" s="270"/>
      <c r="J242" s="266"/>
      <c r="K242" s="266"/>
      <c r="L242" s="271"/>
      <c r="M242" s="272"/>
      <c r="N242" s="273"/>
      <c r="O242" s="273"/>
      <c r="P242" s="273"/>
      <c r="Q242" s="273"/>
      <c r="R242" s="273"/>
      <c r="S242" s="273"/>
      <c r="T242" s="274"/>
      <c r="AT242" s="275" t="s">
        <v>170</v>
      </c>
      <c r="AU242" s="275" t="s">
        <v>92</v>
      </c>
      <c r="AV242" s="13" t="s">
        <v>92</v>
      </c>
      <c r="AW242" s="13" t="s">
        <v>36</v>
      </c>
      <c r="AX242" s="13" t="s">
        <v>90</v>
      </c>
      <c r="AY242" s="275" t="s">
        <v>144</v>
      </c>
    </row>
    <row r="243" spans="2:65" s="1" customFormat="1" ht="16.5" customHeight="1">
      <c r="B243" s="38"/>
      <c r="C243" s="242" t="s">
        <v>7</v>
      </c>
      <c r="D243" s="242" t="s">
        <v>148</v>
      </c>
      <c r="E243" s="243" t="s">
        <v>384</v>
      </c>
      <c r="F243" s="244" t="s">
        <v>122</v>
      </c>
      <c r="G243" s="245" t="s">
        <v>194</v>
      </c>
      <c r="H243" s="246">
        <v>1</v>
      </c>
      <c r="I243" s="247"/>
      <c r="J243" s="248">
        <f>ROUND(I243*H243,2)</f>
        <v>0</v>
      </c>
      <c r="K243" s="244" t="s">
        <v>152</v>
      </c>
      <c r="L243" s="40"/>
      <c r="M243" s="249" t="s">
        <v>1</v>
      </c>
      <c r="N243" s="250" t="s">
        <v>47</v>
      </c>
      <c r="O243" s="86"/>
      <c r="P243" s="251">
        <f>O243*H243</f>
        <v>0</v>
      </c>
      <c r="Q243" s="251">
        <v>0</v>
      </c>
      <c r="R243" s="251">
        <f>Q243*H243</f>
        <v>0</v>
      </c>
      <c r="S243" s="251">
        <v>0</v>
      </c>
      <c r="T243" s="252">
        <f>S243*H243</f>
        <v>0</v>
      </c>
      <c r="AR243" s="253" t="s">
        <v>316</v>
      </c>
      <c r="AT243" s="253" t="s">
        <v>148</v>
      </c>
      <c r="AU243" s="253" t="s">
        <v>92</v>
      </c>
      <c r="AY243" s="15" t="s">
        <v>144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5" t="s">
        <v>90</v>
      </c>
      <c r="BK243" s="134">
        <f>ROUND(I243*H243,2)</f>
        <v>0</v>
      </c>
      <c r="BL243" s="15" t="s">
        <v>316</v>
      </c>
      <c r="BM243" s="253" t="s">
        <v>385</v>
      </c>
    </row>
    <row r="244" spans="2:51" s="12" customFormat="1" ht="12">
      <c r="B244" s="254"/>
      <c r="C244" s="255"/>
      <c r="D244" s="256" t="s">
        <v>170</v>
      </c>
      <c r="E244" s="257" t="s">
        <v>1</v>
      </c>
      <c r="F244" s="258" t="s">
        <v>386</v>
      </c>
      <c r="G244" s="255"/>
      <c r="H244" s="257" t="s">
        <v>1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170</v>
      </c>
      <c r="AU244" s="264" t="s">
        <v>92</v>
      </c>
      <c r="AV244" s="12" t="s">
        <v>90</v>
      </c>
      <c r="AW244" s="12" t="s">
        <v>36</v>
      </c>
      <c r="AX244" s="12" t="s">
        <v>82</v>
      </c>
      <c r="AY244" s="264" t="s">
        <v>144</v>
      </c>
    </row>
    <row r="245" spans="2:51" s="12" customFormat="1" ht="12">
      <c r="B245" s="254"/>
      <c r="C245" s="255"/>
      <c r="D245" s="256" t="s">
        <v>170</v>
      </c>
      <c r="E245" s="257" t="s">
        <v>1</v>
      </c>
      <c r="F245" s="258" t="s">
        <v>387</v>
      </c>
      <c r="G245" s="255"/>
      <c r="H245" s="257" t="s">
        <v>1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170</v>
      </c>
      <c r="AU245" s="264" t="s">
        <v>92</v>
      </c>
      <c r="AV245" s="12" t="s">
        <v>90</v>
      </c>
      <c r="AW245" s="12" t="s">
        <v>36</v>
      </c>
      <c r="AX245" s="12" t="s">
        <v>82</v>
      </c>
      <c r="AY245" s="264" t="s">
        <v>144</v>
      </c>
    </row>
    <row r="246" spans="2:51" s="13" customFormat="1" ht="12">
      <c r="B246" s="265"/>
      <c r="C246" s="266"/>
      <c r="D246" s="256" t="s">
        <v>170</v>
      </c>
      <c r="E246" s="267" t="s">
        <v>1</v>
      </c>
      <c r="F246" s="268" t="s">
        <v>90</v>
      </c>
      <c r="G246" s="266"/>
      <c r="H246" s="269">
        <v>1</v>
      </c>
      <c r="I246" s="270"/>
      <c r="J246" s="266"/>
      <c r="K246" s="266"/>
      <c r="L246" s="271"/>
      <c r="M246" s="272"/>
      <c r="N246" s="273"/>
      <c r="O246" s="273"/>
      <c r="P246" s="273"/>
      <c r="Q246" s="273"/>
      <c r="R246" s="273"/>
      <c r="S246" s="273"/>
      <c r="T246" s="274"/>
      <c r="AT246" s="275" t="s">
        <v>170</v>
      </c>
      <c r="AU246" s="275" t="s">
        <v>92</v>
      </c>
      <c r="AV246" s="13" t="s">
        <v>92</v>
      </c>
      <c r="AW246" s="13" t="s">
        <v>36</v>
      </c>
      <c r="AX246" s="13" t="s">
        <v>90</v>
      </c>
      <c r="AY246" s="275" t="s">
        <v>144</v>
      </c>
    </row>
    <row r="247" spans="2:65" s="1" customFormat="1" ht="16.5" customHeight="1">
      <c r="B247" s="38"/>
      <c r="C247" s="242" t="s">
        <v>388</v>
      </c>
      <c r="D247" s="242" t="s">
        <v>148</v>
      </c>
      <c r="E247" s="243" t="s">
        <v>389</v>
      </c>
      <c r="F247" s="244" t="s">
        <v>390</v>
      </c>
      <c r="G247" s="245" t="s">
        <v>194</v>
      </c>
      <c r="H247" s="246">
        <v>1</v>
      </c>
      <c r="I247" s="247"/>
      <c r="J247" s="248">
        <f>ROUND(I247*H247,2)</f>
        <v>0</v>
      </c>
      <c r="K247" s="244" t="s">
        <v>1</v>
      </c>
      <c r="L247" s="40"/>
      <c r="M247" s="249" t="s">
        <v>1</v>
      </c>
      <c r="N247" s="250" t="s">
        <v>47</v>
      </c>
      <c r="O247" s="86"/>
      <c r="P247" s="251">
        <f>O247*H247</f>
        <v>0</v>
      </c>
      <c r="Q247" s="251">
        <v>0</v>
      </c>
      <c r="R247" s="251">
        <f>Q247*H247</f>
        <v>0</v>
      </c>
      <c r="S247" s="251">
        <v>0</v>
      </c>
      <c r="T247" s="252">
        <f>S247*H247</f>
        <v>0</v>
      </c>
      <c r="AR247" s="253" t="s">
        <v>316</v>
      </c>
      <c r="AT247" s="253" t="s">
        <v>148</v>
      </c>
      <c r="AU247" s="253" t="s">
        <v>92</v>
      </c>
      <c r="AY247" s="15" t="s">
        <v>144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5" t="s">
        <v>90</v>
      </c>
      <c r="BK247" s="134">
        <f>ROUND(I247*H247,2)</f>
        <v>0</v>
      </c>
      <c r="BL247" s="15" t="s">
        <v>316</v>
      </c>
      <c r="BM247" s="253" t="s">
        <v>391</v>
      </c>
    </row>
    <row r="248" spans="2:51" s="12" customFormat="1" ht="12">
      <c r="B248" s="254"/>
      <c r="C248" s="255"/>
      <c r="D248" s="256" t="s">
        <v>170</v>
      </c>
      <c r="E248" s="257" t="s">
        <v>1</v>
      </c>
      <c r="F248" s="258" t="s">
        <v>392</v>
      </c>
      <c r="G248" s="255"/>
      <c r="H248" s="257" t="s">
        <v>1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AT248" s="264" t="s">
        <v>170</v>
      </c>
      <c r="AU248" s="264" t="s">
        <v>92</v>
      </c>
      <c r="AV248" s="12" t="s">
        <v>90</v>
      </c>
      <c r="AW248" s="12" t="s">
        <v>36</v>
      </c>
      <c r="AX248" s="12" t="s">
        <v>82</v>
      </c>
      <c r="AY248" s="264" t="s">
        <v>144</v>
      </c>
    </row>
    <row r="249" spans="2:51" s="12" customFormat="1" ht="12">
      <c r="B249" s="254"/>
      <c r="C249" s="255"/>
      <c r="D249" s="256" t="s">
        <v>170</v>
      </c>
      <c r="E249" s="257" t="s">
        <v>1</v>
      </c>
      <c r="F249" s="258" t="s">
        <v>393</v>
      </c>
      <c r="G249" s="255"/>
      <c r="H249" s="257" t="s">
        <v>1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170</v>
      </c>
      <c r="AU249" s="264" t="s">
        <v>92</v>
      </c>
      <c r="AV249" s="12" t="s">
        <v>90</v>
      </c>
      <c r="AW249" s="12" t="s">
        <v>36</v>
      </c>
      <c r="AX249" s="12" t="s">
        <v>82</v>
      </c>
      <c r="AY249" s="264" t="s">
        <v>144</v>
      </c>
    </row>
    <row r="250" spans="2:51" s="13" customFormat="1" ht="12">
      <c r="B250" s="265"/>
      <c r="C250" s="266"/>
      <c r="D250" s="256" t="s">
        <v>170</v>
      </c>
      <c r="E250" s="267" t="s">
        <v>1</v>
      </c>
      <c r="F250" s="268" t="s">
        <v>90</v>
      </c>
      <c r="G250" s="266"/>
      <c r="H250" s="269">
        <v>1</v>
      </c>
      <c r="I250" s="270"/>
      <c r="J250" s="266"/>
      <c r="K250" s="266"/>
      <c r="L250" s="271"/>
      <c r="M250" s="272"/>
      <c r="N250" s="273"/>
      <c r="O250" s="273"/>
      <c r="P250" s="273"/>
      <c r="Q250" s="273"/>
      <c r="R250" s="273"/>
      <c r="S250" s="273"/>
      <c r="T250" s="274"/>
      <c r="AT250" s="275" t="s">
        <v>170</v>
      </c>
      <c r="AU250" s="275" t="s">
        <v>92</v>
      </c>
      <c r="AV250" s="13" t="s">
        <v>92</v>
      </c>
      <c r="AW250" s="13" t="s">
        <v>36</v>
      </c>
      <c r="AX250" s="13" t="s">
        <v>90</v>
      </c>
      <c r="AY250" s="275" t="s">
        <v>144</v>
      </c>
    </row>
    <row r="251" spans="2:65" s="1" customFormat="1" ht="16.5" customHeight="1">
      <c r="B251" s="38"/>
      <c r="C251" s="242" t="s">
        <v>394</v>
      </c>
      <c r="D251" s="242" t="s">
        <v>148</v>
      </c>
      <c r="E251" s="243" t="s">
        <v>395</v>
      </c>
      <c r="F251" s="244" t="s">
        <v>396</v>
      </c>
      <c r="G251" s="245" t="s">
        <v>194</v>
      </c>
      <c r="H251" s="246">
        <v>1</v>
      </c>
      <c r="I251" s="247"/>
      <c r="J251" s="248">
        <f>ROUND(I251*H251,2)</f>
        <v>0</v>
      </c>
      <c r="K251" s="244" t="s">
        <v>1</v>
      </c>
      <c r="L251" s="40"/>
      <c r="M251" s="249" t="s">
        <v>1</v>
      </c>
      <c r="N251" s="250" t="s">
        <v>47</v>
      </c>
      <c r="O251" s="86"/>
      <c r="P251" s="251">
        <f>O251*H251</f>
        <v>0</v>
      </c>
      <c r="Q251" s="251">
        <v>0</v>
      </c>
      <c r="R251" s="251">
        <f>Q251*H251</f>
        <v>0</v>
      </c>
      <c r="S251" s="251">
        <v>0</v>
      </c>
      <c r="T251" s="252">
        <f>S251*H251</f>
        <v>0</v>
      </c>
      <c r="AR251" s="253" t="s">
        <v>316</v>
      </c>
      <c r="AT251" s="253" t="s">
        <v>148</v>
      </c>
      <c r="AU251" s="253" t="s">
        <v>92</v>
      </c>
      <c r="AY251" s="15" t="s">
        <v>144</v>
      </c>
      <c r="BE251" s="134">
        <f>IF(N251="základní",J251,0)</f>
        <v>0</v>
      </c>
      <c r="BF251" s="134">
        <f>IF(N251="snížená",J251,0)</f>
        <v>0</v>
      </c>
      <c r="BG251" s="134">
        <f>IF(N251="zákl. přenesená",J251,0)</f>
        <v>0</v>
      </c>
      <c r="BH251" s="134">
        <f>IF(N251="sníž. přenesená",J251,0)</f>
        <v>0</v>
      </c>
      <c r="BI251" s="134">
        <f>IF(N251="nulová",J251,0)</f>
        <v>0</v>
      </c>
      <c r="BJ251" s="15" t="s">
        <v>90</v>
      </c>
      <c r="BK251" s="134">
        <f>ROUND(I251*H251,2)</f>
        <v>0</v>
      </c>
      <c r="BL251" s="15" t="s">
        <v>316</v>
      </c>
      <c r="BM251" s="253" t="s">
        <v>397</v>
      </c>
    </row>
    <row r="252" spans="2:65" s="1" customFormat="1" ht="16.5" customHeight="1">
      <c r="B252" s="38"/>
      <c r="C252" s="242" t="s">
        <v>398</v>
      </c>
      <c r="D252" s="242" t="s">
        <v>148</v>
      </c>
      <c r="E252" s="243" t="s">
        <v>399</v>
      </c>
      <c r="F252" s="244" t="s">
        <v>400</v>
      </c>
      <c r="G252" s="245" t="s">
        <v>194</v>
      </c>
      <c r="H252" s="246">
        <v>1</v>
      </c>
      <c r="I252" s="247"/>
      <c r="J252" s="248">
        <f>ROUND(I252*H252,2)</f>
        <v>0</v>
      </c>
      <c r="K252" s="244" t="s">
        <v>1</v>
      </c>
      <c r="L252" s="40"/>
      <c r="M252" s="249" t="s">
        <v>1</v>
      </c>
      <c r="N252" s="250" t="s">
        <v>47</v>
      </c>
      <c r="O252" s="86"/>
      <c r="P252" s="251">
        <f>O252*H252</f>
        <v>0</v>
      </c>
      <c r="Q252" s="251">
        <v>0</v>
      </c>
      <c r="R252" s="251">
        <f>Q252*H252</f>
        <v>0</v>
      </c>
      <c r="S252" s="251">
        <v>0</v>
      </c>
      <c r="T252" s="252">
        <f>S252*H252</f>
        <v>0</v>
      </c>
      <c r="AR252" s="253" t="s">
        <v>316</v>
      </c>
      <c r="AT252" s="253" t="s">
        <v>148</v>
      </c>
      <c r="AU252" s="253" t="s">
        <v>92</v>
      </c>
      <c r="AY252" s="15" t="s">
        <v>144</v>
      </c>
      <c r="BE252" s="134">
        <f>IF(N252="základní",J252,0)</f>
        <v>0</v>
      </c>
      <c r="BF252" s="134">
        <f>IF(N252="snížená",J252,0)</f>
        <v>0</v>
      </c>
      <c r="BG252" s="134">
        <f>IF(N252="zákl. přenesená",J252,0)</f>
        <v>0</v>
      </c>
      <c r="BH252" s="134">
        <f>IF(N252="sníž. přenesená",J252,0)</f>
        <v>0</v>
      </c>
      <c r="BI252" s="134">
        <f>IF(N252="nulová",J252,0)</f>
        <v>0</v>
      </c>
      <c r="BJ252" s="15" t="s">
        <v>90</v>
      </c>
      <c r="BK252" s="134">
        <f>ROUND(I252*H252,2)</f>
        <v>0</v>
      </c>
      <c r="BL252" s="15" t="s">
        <v>316</v>
      </c>
      <c r="BM252" s="253" t="s">
        <v>401</v>
      </c>
    </row>
    <row r="253" spans="2:65" s="1" customFormat="1" ht="36" customHeight="1">
      <c r="B253" s="38"/>
      <c r="C253" s="242" t="s">
        <v>402</v>
      </c>
      <c r="D253" s="242" t="s">
        <v>148</v>
      </c>
      <c r="E253" s="243" t="s">
        <v>403</v>
      </c>
      <c r="F253" s="244" t="s">
        <v>404</v>
      </c>
      <c r="G253" s="245" t="s">
        <v>168</v>
      </c>
      <c r="H253" s="246">
        <v>660</v>
      </c>
      <c r="I253" s="247"/>
      <c r="J253" s="248">
        <f>ROUND(I253*H253,2)</f>
        <v>0</v>
      </c>
      <c r="K253" s="244" t="s">
        <v>1</v>
      </c>
      <c r="L253" s="40"/>
      <c r="M253" s="249" t="s">
        <v>1</v>
      </c>
      <c r="N253" s="250" t="s">
        <v>47</v>
      </c>
      <c r="O253" s="86"/>
      <c r="P253" s="251">
        <f>O253*H253</f>
        <v>0</v>
      </c>
      <c r="Q253" s="251">
        <v>0</v>
      </c>
      <c r="R253" s="251">
        <f>Q253*H253</f>
        <v>0</v>
      </c>
      <c r="S253" s="251">
        <v>0</v>
      </c>
      <c r="T253" s="252">
        <f>S253*H253</f>
        <v>0</v>
      </c>
      <c r="AR253" s="253" t="s">
        <v>405</v>
      </c>
      <c r="AT253" s="253" t="s">
        <v>148</v>
      </c>
      <c r="AU253" s="253" t="s">
        <v>92</v>
      </c>
      <c r="AY253" s="15" t="s">
        <v>144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5" t="s">
        <v>90</v>
      </c>
      <c r="BK253" s="134">
        <f>ROUND(I253*H253,2)</f>
        <v>0</v>
      </c>
      <c r="BL253" s="15" t="s">
        <v>405</v>
      </c>
      <c r="BM253" s="253" t="s">
        <v>406</v>
      </c>
    </row>
    <row r="254" spans="2:65" s="1" customFormat="1" ht="24" customHeight="1">
      <c r="B254" s="38"/>
      <c r="C254" s="276" t="s">
        <v>407</v>
      </c>
      <c r="D254" s="276" t="s">
        <v>362</v>
      </c>
      <c r="E254" s="277" t="s">
        <v>408</v>
      </c>
      <c r="F254" s="278" t="s">
        <v>409</v>
      </c>
      <c r="G254" s="279" t="s">
        <v>163</v>
      </c>
      <c r="H254" s="280">
        <v>150</v>
      </c>
      <c r="I254" s="281"/>
      <c r="J254" s="282">
        <f>ROUND(I254*H254,2)</f>
        <v>0</v>
      </c>
      <c r="K254" s="278" t="s">
        <v>1</v>
      </c>
      <c r="L254" s="283"/>
      <c r="M254" s="284" t="s">
        <v>1</v>
      </c>
      <c r="N254" s="285" t="s">
        <v>47</v>
      </c>
      <c r="O254" s="86"/>
      <c r="P254" s="251">
        <f>O254*H254</f>
        <v>0</v>
      </c>
      <c r="Q254" s="251">
        <v>2.37</v>
      </c>
      <c r="R254" s="251">
        <f>Q254*H254</f>
        <v>355.5</v>
      </c>
      <c r="S254" s="251">
        <v>0</v>
      </c>
      <c r="T254" s="252">
        <f>S254*H254</f>
        <v>0</v>
      </c>
      <c r="AR254" s="253" t="s">
        <v>410</v>
      </c>
      <c r="AT254" s="253" t="s">
        <v>362</v>
      </c>
      <c r="AU254" s="253" t="s">
        <v>92</v>
      </c>
      <c r="AY254" s="15" t="s">
        <v>144</v>
      </c>
      <c r="BE254" s="134">
        <f>IF(N254="základní",J254,0)</f>
        <v>0</v>
      </c>
      <c r="BF254" s="134">
        <f>IF(N254="snížená",J254,0)</f>
        <v>0</v>
      </c>
      <c r="BG254" s="134">
        <f>IF(N254="zákl. přenesená",J254,0)</f>
        <v>0</v>
      </c>
      <c r="BH254" s="134">
        <f>IF(N254="sníž. přenesená",J254,0)</f>
        <v>0</v>
      </c>
      <c r="BI254" s="134">
        <f>IF(N254="nulová",J254,0)</f>
        <v>0</v>
      </c>
      <c r="BJ254" s="15" t="s">
        <v>90</v>
      </c>
      <c r="BK254" s="134">
        <f>ROUND(I254*H254,2)</f>
        <v>0</v>
      </c>
      <c r="BL254" s="15" t="s">
        <v>405</v>
      </c>
      <c r="BM254" s="253" t="s">
        <v>411</v>
      </c>
    </row>
    <row r="255" spans="2:65" s="1" customFormat="1" ht="16.5" customHeight="1">
      <c r="B255" s="38"/>
      <c r="C255" s="276" t="s">
        <v>412</v>
      </c>
      <c r="D255" s="276" t="s">
        <v>362</v>
      </c>
      <c r="E255" s="277" t="s">
        <v>413</v>
      </c>
      <c r="F255" s="278" t="s">
        <v>414</v>
      </c>
      <c r="G255" s="279" t="s">
        <v>207</v>
      </c>
      <c r="H255" s="280">
        <v>52.8</v>
      </c>
      <c r="I255" s="281"/>
      <c r="J255" s="282">
        <f>ROUND(I255*H255,2)</f>
        <v>0</v>
      </c>
      <c r="K255" s="278" t="s">
        <v>1</v>
      </c>
      <c r="L255" s="283"/>
      <c r="M255" s="284" t="s">
        <v>1</v>
      </c>
      <c r="N255" s="285" t="s">
        <v>47</v>
      </c>
      <c r="O255" s="86"/>
      <c r="P255" s="251">
        <f>O255*H255</f>
        <v>0</v>
      </c>
      <c r="Q255" s="251">
        <v>1</v>
      </c>
      <c r="R255" s="251">
        <f>Q255*H255</f>
        <v>52.8</v>
      </c>
      <c r="S255" s="251">
        <v>0</v>
      </c>
      <c r="T255" s="252">
        <f>S255*H255</f>
        <v>0</v>
      </c>
      <c r="AR255" s="253" t="s">
        <v>410</v>
      </c>
      <c r="AT255" s="253" t="s">
        <v>362</v>
      </c>
      <c r="AU255" s="253" t="s">
        <v>92</v>
      </c>
      <c r="AY255" s="15" t="s">
        <v>144</v>
      </c>
      <c r="BE255" s="134">
        <f>IF(N255="základní",J255,0)</f>
        <v>0</v>
      </c>
      <c r="BF255" s="134">
        <f>IF(N255="snížená",J255,0)</f>
        <v>0</v>
      </c>
      <c r="BG255" s="134">
        <f>IF(N255="zákl. přenesená",J255,0)</f>
        <v>0</v>
      </c>
      <c r="BH255" s="134">
        <f>IF(N255="sníž. přenesená",J255,0)</f>
        <v>0</v>
      </c>
      <c r="BI255" s="134">
        <f>IF(N255="nulová",J255,0)</f>
        <v>0</v>
      </c>
      <c r="BJ255" s="15" t="s">
        <v>90</v>
      </c>
      <c r="BK255" s="134">
        <f>ROUND(I255*H255,2)</f>
        <v>0</v>
      </c>
      <c r="BL255" s="15" t="s">
        <v>405</v>
      </c>
      <c r="BM255" s="253" t="s">
        <v>415</v>
      </c>
    </row>
    <row r="256" spans="2:51" s="13" customFormat="1" ht="12">
      <c r="B256" s="265"/>
      <c r="C256" s="266"/>
      <c r="D256" s="256" t="s">
        <v>170</v>
      </c>
      <c r="E256" s="266"/>
      <c r="F256" s="268" t="s">
        <v>416</v>
      </c>
      <c r="G256" s="266"/>
      <c r="H256" s="269">
        <v>52.8</v>
      </c>
      <c r="I256" s="270"/>
      <c r="J256" s="266"/>
      <c r="K256" s="266"/>
      <c r="L256" s="271"/>
      <c r="M256" s="272"/>
      <c r="N256" s="273"/>
      <c r="O256" s="273"/>
      <c r="P256" s="273"/>
      <c r="Q256" s="273"/>
      <c r="R256" s="273"/>
      <c r="S256" s="273"/>
      <c r="T256" s="274"/>
      <c r="AT256" s="275" t="s">
        <v>170</v>
      </c>
      <c r="AU256" s="275" t="s">
        <v>92</v>
      </c>
      <c r="AV256" s="13" t="s">
        <v>92</v>
      </c>
      <c r="AW256" s="13" t="s">
        <v>4</v>
      </c>
      <c r="AX256" s="13" t="s">
        <v>90</v>
      </c>
      <c r="AY256" s="275" t="s">
        <v>144</v>
      </c>
    </row>
    <row r="257" spans="2:65" s="1" customFormat="1" ht="24" customHeight="1">
      <c r="B257" s="38"/>
      <c r="C257" s="242" t="s">
        <v>417</v>
      </c>
      <c r="D257" s="242" t="s">
        <v>148</v>
      </c>
      <c r="E257" s="243" t="s">
        <v>418</v>
      </c>
      <c r="F257" s="244" t="s">
        <v>419</v>
      </c>
      <c r="G257" s="245" t="s">
        <v>168</v>
      </c>
      <c r="H257" s="246">
        <v>660</v>
      </c>
      <c r="I257" s="247"/>
      <c r="J257" s="248">
        <f>ROUND(I257*H257,2)</f>
        <v>0</v>
      </c>
      <c r="K257" s="244" t="s">
        <v>1</v>
      </c>
      <c r="L257" s="40"/>
      <c r="M257" s="249" t="s">
        <v>1</v>
      </c>
      <c r="N257" s="250" t="s">
        <v>47</v>
      </c>
      <c r="O257" s="86"/>
      <c r="P257" s="251">
        <f>O257*H257</f>
        <v>0</v>
      </c>
      <c r="Q257" s="251">
        <v>0</v>
      </c>
      <c r="R257" s="251">
        <f>Q257*H257</f>
        <v>0</v>
      </c>
      <c r="S257" s="251">
        <v>0</v>
      </c>
      <c r="T257" s="252">
        <f>S257*H257</f>
        <v>0</v>
      </c>
      <c r="AR257" s="253" t="s">
        <v>153</v>
      </c>
      <c r="AT257" s="253" t="s">
        <v>148</v>
      </c>
      <c r="AU257" s="253" t="s">
        <v>92</v>
      </c>
      <c r="AY257" s="15" t="s">
        <v>144</v>
      </c>
      <c r="BE257" s="134">
        <f>IF(N257="základní",J257,0)</f>
        <v>0</v>
      </c>
      <c r="BF257" s="134">
        <f>IF(N257="snížená",J257,0)</f>
        <v>0</v>
      </c>
      <c r="BG257" s="134">
        <f>IF(N257="zákl. přenesená",J257,0)</f>
        <v>0</v>
      </c>
      <c r="BH257" s="134">
        <f>IF(N257="sníž. přenesená",J257,0)</f>
        <v>0</v>
      </c>
      <c r="BI257" s="134">
        <f>IF(N257="nulová",J257,0)</f>
        <v>0</v>
      </c>
      <c r="BJ257" s="15" t="s">
        <v>90</v>
      </c>
      <c r="BK257" s="134">
        <f>ROUND(I257*H257,2)</f>
        <v>0</v>
      </c>
      <c r="BL257" s="15" t="s">
        <v>153</v>
      </c>
      <c r="BM257" s="253" t="s">
        <v>420</v>
      </c>
    </row>
    <row r="258" spans="2:65" s="1" customFormat="1" ht="24" customHeight="1">
      <c r="B258" s="38"/>
      <c r="C258" s="242" t="s">
        <v>421</v>
      </c>
      <c r="D258" s="242" t="s">
        <v>148</v>
      </c>
      <c r="E258" s="243" t="s">
        <v>422</v>
      </c>
      <c r="F258" s="244" t="s">
        <v>423</v>
      </c>
      <c r="G258" s="245" t="s">
        <v>151</v>
      </c>
      <c r="H258" s="246">
        <v>26.4</v>
      </c>
      <c r="I258" s="247"/>
      <c r="J258" s="248">
        <f>ROUND(I258*H258,2)</f>
        <v>0</v>
      </c>
      <c r="K258" s="244" t="s">
        <v>1</v>
      </c>
      <c r="L258" s="40"/>
      <c r="M258" s="249" t="s">
        <v>1</v>
      </c>
      <c r="N258" s="250" t="s">
        <v>47</v>
      </c>
      <c r="O258" s="86"/>
      <c r="P258" s="251">
        <f>O258*H258</f>
        <v>0</v>
      </c>
      <c r="Q258" s="251">
        <v>0</v>
      </c>
      <c r="R258" s="251">
        <f>Q258*H258</f>
        <v>0</v>
      </c>
      <c r="S258" s="251">
        <v>1.6</v>
      </c>
      <c r="T258" s="252">
        <f>S258*H258</f>
        <v>42.24</v>
      </c>
      <c r="AR258" s="253" t="s">
        <v>153</v>
      </c>
      <c r="AT258" s="253" t="s">
        <v>148</v>
      </c>
      <c r="AU258" s="253" t="s">
        <v>92</v>
      </c>
      <c r="AY258" s="15" t="s">
        <v>144</v>
      </c>
      <c r="BE258" s="134">
        <f>IF(N258="základní",J258,0)</f>
        <v>0</v>
      </c>
      <c r="BF258" s="134">
        <f>IF(N258="snížená",J258,0)</f>
        <v>0</v>
      </c>
      <c r="BG258" s="134">
        <f>IF(N258="zákl. přenesená",J258,0)</f>
        <v>0</v>
      </c>
      <c r="BH258" s="134">
        <f>IF(N258="sníž. přenesená",J258,0)</f>
        <v>0</v>
      </c>
      <c r="BI258" s="134">
        <f>IF(N258="nulová",J258,0)</f>
        <v>0</v>
      </c>
      <c r="BJ258" s="15" t="s">
        <v>90</v>
      </c>
      <c r="BK258" s="134">
        <f>ROUND(I258*H258,2)</f>
        <v>0</v>
      </c>
      <c r="BL258" s="15" t="s">
        <v>153</v>
      </c>
      <c r="BM258" s="253" t="s">
        <v>424</v>
      </c>
    </row>
    <row r="259" spans="2:65" s="1" customFormat="1" ht="16.5" customHeight="1">
      <c r="B259" s="38"/>
      <c r="C259" s="242" t="s">
        <v>425</v>
      </c>
      <c r="D259" s="242" t="s">
        <v>148</v>
      </c>
      <c r="E259" s="243" t="s">
        <v>426</v>
      </c>
      <c r="F259" s="244" t="s">
        <v>427</v>
      </c>
      <c r="G259" s="245" t="s">
        <v>194</v>
      </c>
      <c r="H259" s="246">
        <v>1</v>
      </c>
      <c r="I259" s="247"/>
      <c r="J259" s="248">
        <f>ROUND(I259*H259,2)</f>
        <v>0</v>
      </c>
      <c r="K259" s="244" t="s">
        <v>1</v>
      </c>
      <c r="L259" s="40"/>
      <c r="M259" s="249" t="s">
        <v>1</v>
      </c>
      <c r="N259" s="250" t="s">
        <v>47</v>
      </c>
      <c r="O259" s="86"/>
      <c r="P259" s="251">
        <f>O259*H259</f>
        <v>0</v>
      </c>
      <c r="Q259" s="251">
        <v>0</v>
      </c>
      <c r="R259" s="251">
        <f>Q259*H259</f>
        <v>0</v>
      </c>
      <c r="S259" s="251">
        <v>0</v>
      </c>
      <c r="T259" s="252">
        <f>S259*H259</f>
        <v>0</v>
      </c>
      <c r="AR259" s="253" t="s">
        <v>153</v>
      </c>
      <c r="AT259" s="253" t="s">
        <v>148</v>
      </c>
      <c r="AU259" s="253" t="s">
        <v>92</v>
      </c>
      <c r="AY259" s="15" t="s">
        <v>144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5" t="s">
        <v>90</v>
      </c>
      <c r="BK259" s="134">
        <f>ROUND(I259*H259,2)</f>
        <v>0</v>
      </c>
      <c r="BL259" s="15" t="s">
        <v>153</v>
      </c>
      <c r="BM259" s="253" t="s">
        <v>428</v>
      </c>
    </row>
    <row r="260" spans="2:65" s="1" customFormat="1" ht="16.5" customHeight="1">
      <c r="B260" s="38"/>
      <c r="C260" s="242" t="s">
        <v>429</v>
      </c>
      <c r="D260" s="242" t="s">
        <v>148</v>
      </c>
      <c r="E260" s="243" t="s">
        <v>430</v>
      </c>
      <c r="F260" s="244" t="s">
        <v>431</v>
      </c>
      <c r="G260" s="245" t="s">
        <v>194</v>
      </c>
      <c r="H260" s="246">
        <v>1</v>
      </c>
      <c r="I260" s="247"/>
      <c r="J260" s="248">
        <f>ROUND(I260*H260,2)</f>
        <v>0</v>
      </c>
      <c r="K260" s="244" t="s">
        <v>1</v>
      </c>
      <c r="L260" s="40"/>
      <c r="M260" s="249" t="s">
        <v>1</v>
      </c>
      <c r="N260" s="250" t="s">
        <v>47</v>
      </c>
      <c r="O260" s="86"/>
      <c r="P260" s="251">
        <f>O260*H260</f>
        <v>0</v>
      </c>
      <c r="Q260" s="251">
        <v>0</v>
      </c>
      <c r="R260" s="251">
        <f>Q260*H260</f>
        <v>0</v>
      </c>
      <c r="S260" s="251">
        <v>0</v>
      </c>
      <c r="T260" s="252">
        <f>S260*H260</f>
        <v>0</v>
      </c>
      <c r="AR260" s="253" t="s">
        <v>316</v>
      </c>
      <c r="AT260" s="253" t="s">
        <v>148</v>
      </c>
      <c r="AU260" s="253" t="s">
        <v>92</v>
      </c>
      <c r="AY260" s="15" t="s">
        <v>144</v>
      </c>
      <c r="BE260" s="134">
        <f>IF(N260="základní",J260,0)</f>
        <v>0</v>
      </c>
      <c r="BF260" s="134">
        <f>IF(N260="snížená",J260,0)</f>
        <v>0</v>
      </c>
      <c r="BG260" s="134">
        <f>IF(N260="zákl. přenesená",J260,0)</f>
        <v>0</v>
      </c>
      <c r="BH260" s="134">
        <f>IF(N260="sníž. přenesená",J260,0)</f>
        <v>0</v>
      </c>
      <c r="BI260" s="134">
        <f>IF(N260="nulová",J260,0)</f>
        <v>0</v>
      </c>
      <c r="BJ260" s="15" t="s">
        <v>90</v>
      </c>
      <c r="BK260" s="134">
        <f>ROUND(I260*H260,2)</f>
        <v>0</v>
      </c>
      <c r="BL260" s="15" t="s">
        <v>316</v>
      </c>
      <c r="BM260" s="253" t="s">
        <v>432</v>
      </c>
    </row>
    <row r="261" spans="2:51" s="12" customFormat="1" ht="12">
      <c r="B261" s="254"/>
      <c r="C261" s="255"/>
      <c r="D261" s="256" t="s">
        <v>170</v>
      </c>
      <c r="E261" s="257" t="s">
        <v>1</v>
      </c>
      <c r="F261" s="258" t="s">
        <v>433</v>
      </c>
      <c r="G261" s="255"/>
      <c r="H261" s="257" t="s">
        <v>1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170</v>
      </c>
      <c r="AU261" s="264" t="s">
        <v>92</v>
      </c>
      <c r="AV261" s="12" t="s">
        <v>90</v>
      </c>
      <c r="AW261" s="12" t="s">
        <v>36</v>
      </c>
      <c r="AX261" s="12" t="s">
        <v>82</v>
      </c>
      <c r="AY261" s="264" t="s">
        <v>144</v>
      </c>
    </row>
    <row r="262" spans="2:51" s="12" customFormat="1" ht="12">
      <c r="B262" s="254"/>
      <c r="C262" s="255"/>
      <c r="D262" s="256" t="s">
        <v>170</v>
      </c>
      <c r="E262" s="257" t="s">
        <v>1</v>
      </c>
      <c r="F262" s="258" t="s">
        <v>434</v>
      </c>
      <c r="G262" s="255"/>
      <c r="H262" s="257" t="s">
        <v>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170</v>
      </c>
      <c r="AU262" s="264" t="s">
        <v>92</v>
      </c>
      <c r="AV262" s="12" t="s">
        <v>90</v>
      </c>
      <c r="AW262" s="12" t="s">
        <v>36</v>
      </c>
      <c r="AX262" s="12" t="s">
        <v>82</v>
      </c>
      <c r="AY262" s="264" t="s">
        <v>144</v>
      </c>
    </row>
    <row r="263" spans="2:51" s="13" customFormat="1" ht="12">
      <c r="B263" s="265"/>
      <c r="C263" s="266"/>
      <c r="D263" s="256" t="s">
        <v>170</v>
      </c>
      <c r="E263" s="267" t="s">
        <v>1</v>
      </c>
      <c r="F263" s="268" t="s">
        <v>90</v>
      </c>
      <c r="G263" s="266"/>
      <c r="H263" s="269">
        <v>1</v>
      </c>
      <c r="I263" s="270"/>
      <c r="J263" s="266"/>
      <c r="K263" s="266"/>
      <c r="L263" s="271"/>
      <c r="M263" s="272"/>
      <c r="N263" s="273"/>
      <c r="O263" s="273"/>
      <c r="P263" s="273"/>
      <c r="Q263" s="273"/>
      <c r="R263" s="273"/>
      <c r="S263" s="273"/>
      <c r="T263" s="274"/>
      <c r="AT263" s="275" t="s">
        <v>170</v>
      </c>
      <c r="AU263" s="275" t="s">
        <v>92</v>
      </c>
      <c r="AV263" s="13" t="s">
        <v>92</v>
      </c>
      <c r="AW263" s="13" t="s">
        <v>36</v>
      </c>
      <c r="AX263" s="13" t="s">
        <v>90</v>
      </c>
      <c r="AY263" s="275" t="s">
        <v>144</v>
      </c>
    </row>
    <row r="264" spans="2:65" s="1" customFormat="1" ht="16.5" customHeight="1">
      <c r="B264" s="38"/>
      <c r="C264" s="242" t="s">
        <v>435</v>
      </c>
      <c r="D264" s="242" t="s">
        <v>148</v>
      </c>
      <c r="E264" s="243" t="s">
        <v>436</v>
      </c>
      <c r="F264" s="244" t="s">
        <v>437</v>
      </c>
      <c r="G264" s="245" t="s">
        <v>194</v>
      </c>
      <c r="H264" s="246">
        <v>1</v>
      </c>
      <c r="I264" s="247"/>
      <c r="J264" s="248">
        <f>ROUND(I264*H264,2)</f>
        <v>0</v>
      </c>
      <c r="K264" s="244" t="s">
        <v>1</v>
      </c>
      <c r="L264" s="40"/>
      <c r="M264" s="249" t="s">
        <v>1</v>
      </c>
      <c r="N264" s="250" t="s">
        <v>47</v>
      </c>
      <c r="O264" s="86"/>
      <c r="P264" s="251">
        <f>O264*H264</f>
        <v>0</v>
      </c>
      <c r="Q264" s="251">
        <v>0</v>
      </c>
      <c r="R264" s="251">
        <f>Q264*H264</f>
        <v>0</v>
      </c>
      <c r="S264" s="251">
        <v>0</v>
      </c>
      <c r="T264" s="252">
        <f>S264*H264</f>
        <v>0</v>
      </c>
      <c r="AR264" s="253" t="s">
        <v>316</v>
      </c>
      <c r="AT264" s="253" t="s">
        <v>148</v>
      </c>
      <c r="AU264" s="253" t="s">
        <v>92</v>
      </c>
      <c r="AY264" s="15" t="s">
        <v>144</v>
      </c>
      <c r="BE264" s="134">
        <f>IF(N264="základní",J264,0)</f>
        <v>0</v>
      </c>
      <c r="BF264" s="134">
        <f>IF(N264="snížená",J264,0)</f>
        <v>0</v>
      </c>
      <c r="BG264" s="134">
        <f>IF(N264="zákl. přenesená",J264,0)</f>
        <v>0</v>
      </c>
      <c r="BH264" s="134">
        <f>IF(N264="sníž. přenesená",J264,0)</f>
        <v>0</v>
      </c>
      <c r="BI264" s="134">
        <f>IF(N264="nulová",J264,0)</f>
        <v>0</v>
      </c>
      <c r="BJ264" s="15" t="s">
        <v>90</v>
      </c>
      <c r="BK264" s="134">
        <f>ROUND(I264*H264,2)</f>
        <v>0</v>
      </c>
      <c r="BL264" s="15" t="s">
        <v>316</v>
      </c>
      <c r="BM264" s="253" t="s">
        <v>438</v>
      </c>
    </row>
    <row r="265" spans="2:63" s="11" customFormat="1" ht="22.8" customHeight="1">
      <c r="B265" s="226"/>
      <c r="C265" s="227"/>
      <c r="D265" s="228" t="s">
        <v>81</v>
      </c>
      <c r="E265" s="240" t="s">
        <v>439</v>
      </c>
      <c r="F265" s="240" t="s">
        <v>440</v>
      </c>
      <c r="G265" s="227"/>
      <c r="H265" s="227"/>
      <c r="I265" s="230"/>
      <c r="J265" s="241">
        <f>BK265</f>
        <v>0</v>
      </c>
      <c r="K265" s="227"/>
      <c r="L265" s="232"/>
      <c r="M265" s="233"/>
      <c r="N265" s="234"/>
      <c r="O265" s="234"/>
      <c r="P265" s="235">
        <f>SUM(P266:P272)</f>
        <v>0</v>
      </c>
      <c r="Q265" s="234"/>
      <c r="R265" s="235">
        <f>SUM(R266:R272)</f>
        <v>90</v>
      </c>
      <c r="S265" s="234"/>
      <c r="T265" s="236">
        <f>SUM(T266:T272)</f>
        <v>0</v>
      </c>
      <c r="AR265" s="237" t="s">
        <v>90</v>
      </c>
      <c r="AT265" s="238" t="s">
        <v>81</v>
      </c>
      <c r="AU265" s="238" t="s">
        <v>90</v>
      </c>
      <c r="AY265" s="237" t="s">
        <v>144</v>
      </c>
      <c r="BK265" s="239">
        <f>SUM(BK266:BK272)</f>
        <v>0</v>
      </c>
    </row>
    <row r="266" spans="2:65" s="1" customFormat="1" ht="36" customHeight="1">
      <c r="B266" s="38"/>
      <c r="C266" s="242" t="s">
        <v>441</v>
      </c>
      <c r="D266" s="242" t="s">
        <v>148</v>
      </c>
      <c r="E266" s="243" t="s">
        <v>442</v>
      </c>
      <c r="F266" s="244" t="s">
        <v>443</v>
      </c>
      <c r="G266" s="245" t="s">
        <v>151</v>
      </c>
      <c r="H266" s="246">
        <v>2458.161</v>
      </c>
      <c r="I266" s="247"/>
      <c r="J266" s="248">
        <f>ROUND(I266*H266,2)</f>
        <v>0</v>
      </c>
      <c r="K266" s="244" t="s">
        <v>152</v>
      </c>
      <c r="L266" s="40"/>
      <c r="M266" s="249" t="s">
        <v>1</v>
      </c>
      <c r="N266" s="250" t="s">
        <v>47</v>
      </c>
      <c r="O266" s="86"/>
      <c r="P266" s="251">
        <f>O266*H266</f>
        <v>0</v>
      </c>
      <c r="Q266" s="251">
        <v>0</v>
      </c>
      <c r="R266" s="251">
        <f>Q266*H266</f>
        <v>0</v>
      </c>
      <c r="S266" s="251">
        <v>0</v>
      </c>
      <c r="T266" s="252">
        <f>S266*H266</f>
        <v>0</v>
      </c>
      <c r="AR266" s="253" t="s">
        <v>153</v>
      </c>
      <c r="AT266" s="253" t="s">
        <v>148</v>
      </c>
      <c r="AU266" s="253" t="s">
        <v>92</v>
      </c>
      <c r="AY266" s="15" t="s">
        <v>144</v>
      </c>
      <c r="BE266" s="134">
        <f>IF(N266="základní",J266,0)</f>
        <v>0</v>
      </c>
      <c r="BF266" s="134">
        <f>IF(N266="snížená",J266,0)</f>
        <v>0</v>
      </c>
      <c r="BG266" s="134">
        <f>IF(N266="zákl. přenesená",J266,0)</f>
        <v>0</v>
      </c>
      <c r="BH266" s="134">
        <f>IF(N266="sníž. přenesená",J266,0)</f>
        <v>0</v>
      </c>
      <c r="BI266" s="134">
        <f>IF(N266="nulová",J266,0)</f>
        <v>0</v>
      </c>
      <c r="BJ266" s="15" t="s">
        <v>90</v>
      </c>
      <c r="BK266" s="134">
        <f>ROUND(I266*H266,2)</f>
        <v>0</v>
      </c>
      <c r="BL266" s="15" t="s">
        <v>153</v>
      </c>
      <c r="BM266" s="253" t="s">
        <v>444</v>
      </c>
    </row>
    <row r="267" spans="2:51" s="12" customFormat="1" ht="12">
      <c r="B267" s="254"/>
      <c r="C267" s="255"/>
      <c r="D267" s="256" t="s">
        <v>170</v>
      </c>
      <c r="E267" s="257" t="s">
        <v>1</v>
      </c>
      <c r="F267" s="258" t="s">
        <v>445</v>
      </c>
      <c r="G267" s="255"/>
      <c r="H267" s="257" t="s">
        <v>1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170</v>
      </c>
      <c r="AU267" s="264" t="s">
        <v>92</v>
      </c>
      <c r="AV267" s="12" t="s">
        <v>90</v>
      </c>
      <c r="AW267" s="12" t="s">
        <v>36</v>
      </c>
      <c r="AX267" s="12" t="s">
        <v>82</v>
      </c>
      <c r="AY267" s="264" t="s">
        <v>144</v>
      </c>
    </row>
    <row r="268" spans="2:51" s="13" customFormat="1" ht="12">
      <c r="B268" s="265"/>
      <c r="C268" s="266"/>
      <c r="D268" s="256" t="s">
        <v>170</v>
      </c>
      <c r="E268" s="267" t="s">
        <v>1</v>
      </c>
      <c r="F268" s="268" t="s">
        <v>446</v>
      </c>
      <c r="G268" s="266"/>
      <c r="H268" s="269">
        <v>2458.161</v>
      </c>
      <c r="I268" s="270"/>
      <c r="J268" s="266"/>
      <c r="K268" s="266"/>
      <c r="L268" s="271"/>
      <c r="M268" s="272"/>
      <c r="N268" s="273"/>
      <c r="O268" s="273"/>
      <c r="P268" s="273"/>
      <c r="Q268" s="273"/>
      <c r="R268" s="273"/>
      <c r="S268" s="273"/>
      <c r="T268" s="274"/>
      <c r="AT268" s="275" t="s">
        <v>170</v>
      </c>
      <c r="AU268" s="275" t="s">
        <v>92</v>
      </c>
      <c r="AV268" s="13" t="s">
        <v>92</v>
      </c>
      <c r="AW268" s="13" t="s">
        <v>36</v>
      </c>
      <c r="AX268" s="13" t="s">
        <v>90</v>
      </c>
      <c r="AY268" s="275" t="s">
        <v>144</v>
      </c>
    </row>
    <row r="269" spans="2:65" s="1" customFormat="1" ht="36" customHeight="1">
      <c r="B269" s="38"/>
      <c r="C269" s="242" t="s">
        <v>447</v>
      </c>
      <c r="D269" s="242" t="s">
        <v>148</v>
      </c>
      <c r="E269" s="243" t="s">
        <v>448</v>
      </c>
      <c r="F269" s="244" t="s">
        <v>443</v>
      </c>
      <c r="G269" s="245" t="s">
        <v>151</v>
      </c>
      <c r="H269" s="246">
        <v>491.632</v>
      </c>
      <c r="I269" s="247"/>
      <c r="J269" s="248">
        <f>ROUND(I269*H269,2)</f>
        <v>0</v>
      </c>
      <c r="K269" s="244" t="s">
        <v>1</v>
      </c>
      <c r="L269" s="40"/>
      <c r="M269" s="249" t="s">
        <v>1</v>
      </c>
      <c r="N269" s="250" t="s">
        <v>47</v>
      </c>
      <c r="O269" s="86"/>
      <c r="P269" s="251">
        <f>O269*H269</f>
        <v>0</v>
      </c>
      <c r="Q269" s="251">
        <v>0</v>
      </c>
      <c r="R269" s="251">
        <f>Q269*H269</f>
        <v>0</v>
      </c>
      <c r="S269" s="251">
        <v>0</v>
      </c>
      <c r="T269" s="252">
        <f>S269*H269</f>
        <v>0</v>
      </c>
      <c r="AR269" s="253" t="s">
        <v>153</v>
      </c>
      <c r="AT269" s="253" t="s">
        <v>148</v>
      </c>
      <c r="AU269" s="253" t="s">
        <v>92</v>
      </c>
      <c r="AY269" s="15" t="s">
        <v>144</v>
      </c>
      <c r="BE269" s="134">
        <f>IF(N269="základní",J269,0)</f>
        <v>0</v>
      </c>
      <c r="BF269" s="134">
        <f>IF(N269="snížená",J269,0)</f>
        <v>0</v>
      </c>
      <c r="BG269" s="134">
        <f>IF(N269="zákl. přenesená",J269,0)</f>
        <v>0</v>
      </c>
      <c r="BH269" s="134">
        <f>IF(N269="sníž. přenesená",J269,0)</f>
        <v>0</v>
      </c>
      <c r="BI269" s="134">
        <f>IF(N269="nulová",J269,0)</f>
        <v>0</v>
      </c>
      <c r="BJ269" s="15" t="s">
        <v>90</v>
      </c>
      <c r="BK269" s="134">
        <f>ROUND(I269*H269,2)</f>
        <v>0</v>
      </c>
      <c r="BL269" s="15" t="s">
        <v>153</v>
      </c>
      <c r="BM269" s="253" t="s">
        <v>449</v>
      </c>
    </row>
    <row r="270" spans="2:51" s="12" customFormat="1" ht="12">
      <c r="B270" s="254"/>
      <c r="C270" s="255"/>
      <c r="D270" s="256" t="s">
        <v>170</v>
      </c>
      <c r="E270" s="257" t="s">
        <v>1</v>
      </c>
      <c r="F270" s="258" t="s">
        <v>450</v>
      </c>
      <c r="G270" s="255"/>
      <c r="H270" s="257" t="s">
        <v>1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170</v>
      </c>
      <c r="AU270" s="264" t="s">
        <v>92</v>
      </c>
      <c r="AV270" s="12" t="s">
        <v>90</v>
      </c>
      <c r="AW270" s="12" t="s">
        <v>36</v>
      </c>
      <c r="AX270" s="12" t="s">
        <v>82</v>
      </c>
      <c r="AY270" s="264" t="s">
        <v>144</v>
      </c>
    </row>
    <row r="271" spans="2:51" s="13" customFormat="1" ht="12">
      <c r="B271" s="265"/>
      <c r="C271" s="266"/>
      <c r="D271" s="256" t="s">
        <v>170</v>
      </c>
      <c r="E271" s="267" t="s">
        <v>1</v>
      </c>
      <c r="F271" s="268" t="s">
        <v>451</v>
      </c>
      <c r="G271" s="266"/>
      <c r="H271" s="269">
        <v>491.632</v>
      </c>
      <c r="I271" s="270"/>
      <c r="J271" s="266"/>
      <c r="K271" s="266"/>
      <c r="L271" s="271"/>
      <c r="M271" s="272"/>
      <c r="N271" s="273"/>
      <c r="O271" s="273"/>
      <c r="P271" s="273"/>
      <c r="Q271" s="273"/>
      <c r="R271" s="273"/>
      <c r="S271" s="273"/>
      <c r="T271" s="274"/>
      <c r="AT271" s="275" t="s">
        <v>170</v>
      </c>
      <c r="AU271" s="275" t="s">
        <v>92</v>
      </c>
      <c r="AV271" s="13" t="s">
        <v>92</v>
      </c>
      <c r="AW271" s="13" t="s">
        <v>36</v>
      </c>
      <c r="AX271" s="13" t="s">
        <v>90</v>
      </c>
      <c r="AY271" s="275" t="s">
        <v>144</v>
      </c>
    </row>
    <row r="272" spans="2:65" s="1" customFormat="1" ht="16.5" customHeight="1">
      <c r="B272" s="38"/>
      <c r="C272" s="276" t="s">
        <v>452</v>
      </c>
      <c r="D272" s="276" t="s">
        <v>362</v>
      </c>
      <c r="E272" s="277" t="s">
        <v>453</v>
      </c>
      <c r="F272" s="278" t="s">
        <v>454</v>
      </c>
      <c r="G272" s="279" t="s">
        <v>207</v>
      </c>
      <c r="H272" s="280">
        <v>90</v>
      </c>
      <c r="I272" s="281"/>
      <c r="J272" s="282">
        <f>ROUND(I272*H272,2)</f>
        <v>0</v>
      </c>
      <c r="K272" s="278" t="s">
        <v>1</v>
      </c>
      <c r="L272" s="283"/>
      <c r="M272" s="284" t="s">
        <v>1</v>
      </c>
      <c r="N272" s="285" t="s">
        <v>47</v>
      </c>
      <c r="O272" s="86"/>
      <c r="P272" s="251">
        <f>O272*H272</f>
        <v>0</v>
      </c>
      <c r="Q272" s="251">
        <v>1</v>
      </c>
      <c r="R272" s="251">
        <f>Q272*H272</f>
        <v>90</v>
      </c>
      <c r="S272" s="251">
        <v>0</v>
      </c>
      <c r="T272" s="252">
        <f>S272*H272</f>
        <v>0</v>
      </c>
      <c r="AR272" s="253" t="s">
        <v>365</v>
      </c>
      <c r="AT272" s="253" t="s">
        <v>362</v>
      </c>
      <c r="AU272" s="253" t="s">
        <v>92</v>
      </c>
      <c r="AY272" s="15" t="s">
        <v>144</v>
      </c>
      <c r="BE272" s="134">
        <f>IF(N272="základní",J272,0)</f>
        <v>0</v>
      </c>
      <c r="BF272" s="134">
        <f>IF(N272="snížená",J272,0)</f>
        <v>0</v>
      </c>
      <c r="BG272" s="134">
        <f>IF(N272="zákl. přenesená",J272,0)</f>
        <v>0</v>
      </c>
      <c r="BH272" s="134">
        <f>IF(N272="sníž. přenesená",J272,0)</f>
        <v>0</v>
      </c>
      <c r="BI272" s="134">
        <f>IF(N272="nulová",J272,0)</f>
        <v>0</v>
      </c>
      <c r="BJ272" s="15" t="s">
        <v>90</v>
      </c>
      <c r="BK272" s="134">
        <f>ROUND(I272*H272,2)</f>
        <v>0</v>
      </c>
      <c r="BL272" s="15" t="s">
        <v>153</v>
      </c>
      <c r="BM272" s="253" t="s">
        <v>455</v>
      </c>
    </row>
    <row r="273" spans="2:63" s="11" customFormat="1" ht="25.9" customHeight="1">
      <c r="B273" s="226"/>
      <c r="C273" s="227"/>
      <c r="D273" s="228" t="s">
        <v>81</v>
      </c>
      <c r="E273" s="229" t="s">
        <v>92</v>
      </c>
      <c r="F273" s="229" t="s">
        <v>456</v>
      </c>
      <c r="G273" s="227"/>
      <c r="H273" s="227"/>
      <c r="I273" s="230"/>
      <c r="J273" s="231">
        <f>BK273</f>
        <v>0</v>
      </c>
      <c r="K273" s="227"/>
      <c r="L273" s="232"/>
      <c r="M273" s="233"/>
      <c r="N273" s="234"/>
      <c r="O273" s="234"/>
      <c r="P273" s="235">
        <f>P274+P285+P292</f>
        <v>0</v>
      </c>
      <c r="Q273" s="234"/>
      <c r="R273" s="235">
        <f>R274+R285+R292</f>
        <v>641.5403</v>
      </c>
      <c r="S273" s="234"/>
      <c r="T273" s="236">
        <f>T274+T285+T292</f>
        <v>921.75</v>
      </c>
      <c r="AR273" s="237" t="s">
        <v>90</v>
      </c>
      <c r="AT273" s="238" t="s">
        <v>81</v>
      </c>
      <c r="AU273" s="238" t="s">
        <v>82</v>
      </c>
      <c r="AY273" s="237" t="s">
        <v>144</v>
      </c>
      <c r="BK273" s="239">
        <f>BK274+BK285+BK292</f>
        <v>0</v>
      </c>
    </row>
    <row r="274" spans="2:63" s="11" customFormat="1" ht="22.8" customHeight="1">
      <c r="B274" s="226"/>
      <c r="C274" s="227"/>
      <c r="D274" s="228" t="s">
        <v>81</v>
      </c>
      <c r="E274" s="240" t="s">
        <v>457</v>
      </c>
      <c r="F274" s="240" t="s">
        <v>458</v>
      </c>
      <c r="G274" s="227"/>
      <c r="H274" s="227"/>
      <c r="I274" s="230"/>
      <c r="J274" s="241">
        <f>BK274</f>
        <v>0</v>
      </c>
      <c r="K274" s="227"/>
      <c r="L274" s="232"/>
      <c r="M274" s="233"/>
      <c r="N274" s="234"/>
      <c r="O274" s="234"/>
      <c r="P274" s="235">
        <f>SUM(P275:P284)</f>
        <v>0</v>
      </c>
      <c r="Q274" s="234"/>
      <c r="R274" s="235">
        <f>SUM(R275:R284)</f>
        <v>0</v>
      </c>
      <c r="S274" s="234"/>
      <c r="T274" s="236">
        <f>SUM(T275:T284)</f>
        <v>921.75</v>
      </c>
      <c r="AR274" s="237" t="s">
        <v>90</v>
      </c>
      <c r="AT274" s="238" t="s">
        <v>81</v>
      </c>
      <c r="AU274" s="238" t="s">
        <v>90</v>
      </c>
      <c r="AY274" s="237" t="s">
        <v>144</v>
      </c>
      <c r="BK274" s="239">
        <f>SUM(BK275:BK284)</f>
        <v>0</v>
      </c>
    </row>
    <row r="275" spans="2:65" s="1" customFormat="1" ht="48" customHeight="1">
      <c r="B275" s="38"/>
      <c r="C275" s="242" t="s">
        <v>459</v>
      </c>
      <c r="D275" s="242" t="s">
        <v>148</v>
      </c>
      <c r="E275" s="243" t="s">
        <v>460</v>
      </c>
      <c r="F275" s="244" t="s">
        <v>461</v>
      </c>
      <c r="G275" s="245" t="s">
        <v>168</v>
      </c>
      <c r="H275" s="246">
        <v>600</v>
      </c>
      <c r="I275" s="247"/>
      <c r="J275" s="248">
        <f>ROUND(I275*H275,2)</f>
        <v>0</v>
      </c>
      <c r="K275" s="244" t="s">
        <v>152</v>
      </c>
      <c r="L275" s="40"/>
      <c r="M275" s="249" t="s">
        <v>1</v>
      </c>
      <c r="N275" s="250" t="s">
        <v>47</v>
      </c>
      <c r="O275" s="86"/>
      <c r="P275" s="251">
        <f>O275*H275</f>
        <v>0</v>
      </c>
      <c r="Q275" s="251">
        <v>0</v>
      </c>
      <c r="R275" s="251">
        <f>Q275*H275</f>
        <v>0</v>
      </c>
      <c r="S275" s="251">
        <v>0.45</v>
      </c>
      <c r="T275" s="252">
        <f>S275*H275</f>
        <v>270</v>
      </c>
      <c r="AR275" s="253" t="s">
        <v>153</v>
      </c>
      <c r="AT275" s="253" t="s">
        <v>148</v>
      </c>
      <c r="AU275" s="253" t="s">
        <v>92</v>
      </c>
      <c r="AY275" s="15" t="s">
        <v>144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5" t="s">
        <v>90</v>
      </c>
      <c r="BK275" s="134">
        <f>ROUND(I275*H275,2)</f>
        <v>0</v>
      </c>
      <c r="BL275" s="15" t="s">
        <v>153</v>
      </c>
      <c r="BM275" s="253" t="s">
        <v>462</v>
      </c>
    </row>
    <row r="276" spans="2:65" s="1" customFormat="1" ht="84" customHeight="1">
      <c r="B276" s="38"/>
      <c r="C276" s="242" t="s">
        <v>463</v>
      </c>
      <c r="D276" s="242" t="s">
        <v>148</v>
      </c>
      <c r="E276" s="243" t="s">
        <v>464</v>
      </c>
      <c r="F276" s="244" t="s">
        <v>465</v>
      </c>
      <c r="G276" s="245" t="s">
        <v>168</v>
      </c>
      <c r="H276" s="246">
        <v>850</v>
      </c>
      <c r="I276" s="247"/>
      <c r="J276" s="248">
        <f>ROUND(I276*H276,2)</f>
        <v>0</v>
      </c>
      <c r="K276" s="244" t="s">
        <v>152</v>
      </c>
      <c r="L276" s="40"/>
      <c r="M276" s="249" t="s">
        <v>1</v>
      </c>
      <c r="N276" s="250" t="s">
        <v>47</v>
      </c>
      <c r="O276" s="86"/>
      <c r="P276" s="251">
        <f>O276*H276</f>
        <v>0</v>
      </c>
      <c r="Q276" s="251">
        <v>0</v>
      </c>
      <c r="R276" s="251">
        <f>Q276*H276</f>
        <v>0</v>
      </c>
      <c r="S276" s="251">
        <v>0.255</v>
      </c>
      <c r="T276" s="252">
        <f>S276*H276</f>
        <v>216.75</v>
      </c>
      <c r="AR276" s="253" t="s">
        <v>153</v>
      </c>
      <c r="AT276" s="253" t="s">
        <v>148</v>
      </c>
      <c r="AU276" s="253" t="s">
        <v>92</v>
      </c>
      <c r="AY276" s="15" t="s">
        <v>144</v>
      </c>
      <c r="BE276" s="134">
        <f>IF(N276="základní",J276,0)</f>
        <v>0</v>
      </c>
      <c r="BF276" s="134">
        <f>IF(N276="snížená",J276,0)</f>
        <v>0</v>
      </c>
      <c r="BG276" s="134">
        <f>IF(N276="zákl. přenesená",J276,0)</f>
        <v>0</v>
      </c>
      <c r="BH276" s="134">
        <f>IF(N276="sníž. přenesená",J276,0)</f>
        <v>0</v>
      </c>
      <c r="BI276" s="134">
        <f>IF(N276="nulová",J276,0)</f>
        <v>0</v>
      </c>
      <c r="BJ276" s="15" t="s">
        <v>90</v>
      </c>
      <c r="BK276" s="134">
        <f>ROUND(I276*H276,2)</f>
        <v>0</v>
      </c>
      <c r="BL276" s="15" t="s">
        <v>153</v>
      </c>
      <c r="BM276" s="253" t="s">
        <v>466</v>
      </c>
    </row>
    <row r="277" spans="2:65" s="1" customFormat="1" ht="48" customHeight="1">
      <c r="B277" s="38"/>
      <c r="C277" s="242" t="s">
        <v>467</v>
      </c>
      <c r="D277" s="242" t="s">
        <v>148</v>
      </c>
      <c r="E277" s="243" t="s">
        <v>468</v>
      </c>
      <c r="F277" s="244" t="s">
        <v>469</v>
      </c>
      <c r="G277" s="245" t="s">
        <v>168</v>
      </c>
      <c r="H277" s="246">
        <v>1450</v>
      </c>
      <c r="I277" s="247"/>
      <c r="J277" s="248">
        <f>ROUND(I277*H277,2)</f>
        <v>0</v>
      </c>
      <c r="K277" s="244" t="s">
        <v>152</v>
      </c>
      <c r="L277" s="40"/>
      <c r="M277" s="249" t="s">
        <v>1</v>
      </c>
      <c r="N277" s="250" t="s">
        <v>47</v>
      </c>
      <c r="O277" s="86"/>
      <c r="P277" s="251">
        <f>O277*H277</f>
        <v>0</v>
      </c>
      <c r="Q277" s="251">
        <v>0</v>
      </c>
      <c r="R277" s="251">
        <f>Q277*H277</f>
        <v>0</v>
      </c>
      <c r="S277" s="251">
        <v>0.3</v>
      </c>
      <c r="T277" s="252">
        <f>S277*H277</f>
        <v>435</v>
      </c>
      <c r="AR277" s="253" t="s">
        <v>153</v>
      </c>
      <c r="AT277" s="253" t="s">
        <v>148</v>
      </c>
      <c r="AU277" s="253" t="s">
        <v>92</v>
      </c>
      <c r="AY277" s="15" t="s">
        <v>144</v>
      </c>
      <c r="BE277" s="134">
        <f>IF(N277="základní",J277,0)</f>
        <v>0</v>
      </c>
      <c r="BF277" s="134">
        <f>IF(N277="snížená",J277,0)</f>
        <v>0</v>
      </c>
      <c r="BG277" s="134">
        <f>IF(N277="zákl. přenesená",J277,0)</f>
        <v>0</v>
      </c>
      <c r="BH277" s="134">
        <f>IF(N277="sníž. přenesená",J277,0)</f>
        <v>0</v>
      </c>
      <c r="BI277" s="134">
        <f>IF(N277="nulová",J277,0)</f>
        <v>0</v>
      </c>
      <c r="BJ277" s="15" t="s">
        <v>90</v>
      </c>
      <c r="BK277" s="134">
        <f>ROUND(I277*H277,2)</f>
        <v>0</v>
      </c>
      <c r="BL277" s="15" t="s">
        <v>153</v>
      </c>
      <c r="BM277" s="253" t="s">
        <v>470</v>
      </c>
    </row>
    <row r="278" spans="2:65" s="1" customFormat="1" ht="24" customHeight="1">
      <c r="B278" s="38"/>
      <c r="C278" s="242" t="s">
        <v>471</v>
      </c>
      <c r="D278" s="242" t="s">
        <v>148</v>
      </c>
      <c r="E278" s="243" t="s">
        <v>472</v>
      </c>
      <c r="F278" s="244" t="s">
        <v>211</v>
      </c>
      <c r="G278" s="245" t="s">
        <v>207</v>
      </c>
      <c r="H278" s="246">
        <v>1040</v>
      </c>
      <c r="I278" s="247"/>
      <c r="J278" s="248">
        <f>ROUND(I278*H278,2)</f>
        <v>0</v>
      </c>
      <c r="K278" s="244" t="s">
        <v>1</v>
      </c>
      <c r="L278" s="40"/>
      <c r="M278" s="249" t="s">
        <v>1</v>
      </c>
      <c r="N278" s="250" t="s">
        <v>47</v>
      </c>
      <c r="O278" s="86"/>
      <c r="P278" s="251">
        <f>O278*H278</f>
        <v>0</v>
      </c>
      <c r="Q278" s="251">
        <v>0</v>
      </c>
      <c r="R278" s="251">
        <f>Q278*H278</f>
        <v>0</v>
      </c>
      <c r="S278" s="251">
        <v>0</v>
      </c>
      <c r="T278" s="252">
        <f>S278*H278</f>
        <v>0</v>
      </c>
      <c r="AR278" s="253" t="s">
        <v>153</v>
      </c>
      <c r="AT278" s="253" t="s">
        <v>148</v>
      </c>
      <c r="AU278" s="253" t="s">
        <v>92</v>
      </c>
      <c r="AY278" s="15" t="s">
        <v>144</v>
      </c>
      <c r="BE278" s="134">
        <f>IF(N278="základní",J278,0)</f>
        <v>0</v>
      </c>
      <c r="BF278" s="134">
        <f>IF(N278="snížená",J278,0)</f>
        <v>0</v>
      </c>
      <c r="BG278" s="134">
        <f>IF(N278="zákl. přenesená",J278,0)</f>
        <v>0</v>
      </c>
      <c r="BH278" s="134">
        <f>IF(N278="sníž. přenesená",J278,0)</f>
        <v>0</v>
      </c>
      <c r="BI278" s="134">
        <f>IF(N278="nulová",J278,0)</f>
        <v>0</v>
      </c>
      <c r="BJ278" s="15" t="s">
        <v>90</v>
      </c>
      <c r="BK278" s="134">
        <f>ROUND(I278*H278,2)</f>
        <v>0</v>
      </c>
      <c r="BL278" s="15" t="s">
        <v>153</v>
      </c>
      <c r="BM278" s="253" t="s">
        <v>473</v>
      </c>
    </row>
    <row r="279" spans="2:65" s="1" customFormat="1" ht="36" customHeight="1">
      <c r="B279" s="38"/>
      <c r="C279" s="242" t="s">
        <v>474</v>
      </c>
      <c r="D279" s="242" t="s">
        <v>148</v>
      </c>
      <c r="E279" s="243" t="s">
        <v>475</v>
      </c>
      <c r="F279" s="244" t="s">
        <v>215</v>
      </c>
      <c r="G279" s="245" t="s">
        <v>207</v>
      </c>
      <c r="H279" s="246">
        <v>14560</v>
      </c>
      <c r="I279" s="247"/>
      <c r="J279" s="248">
        <f>ROUND(I279*H279,2)</f>
        <v>0</v>
      </c>
      <c r="K279" s="244" t="s">
        <v>1</v>
      </c>
      <c r="L279" s="40"/>
      <c r="M279" s="249" t="s">
        <v>1</v>
      </c>
      <c r="N279" s="250" t="s">
        <v>47</v>
      </c>
      <c r="O279" s="86"/>
      <c r="P279" s="251">
        <f>O279*H279</f>
        <v>0</v>
      </c>
      <c r="Q279" s="251">
        <v>0</v>
      </c>
      <c r="R279" s="251">
        <f>Q279*H279</f>
        <v>0</v>
      </c>
      <c r="S279" s="251">
        <v>0</v>
      </c>
      <c r="T279" s="252">
        <f>S279*H279</f>
        <v>0</v>
      </c>
      <c r="AR279" s="253" t="s">
        <v>153</v>
      </c>
      <c r="AT279" s="253" t="s">
        <v>148</v>
      </c>
      <c r="AU279" s="253" t="s">
        <v>92</v>
      </c>
      <c r="AY279" s="15" t="s">
        <v>144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5" t="s">
        <v>90</v>
      </c>
      <c r="BK279" s="134">
        <f>ROUND(I279*H279,2)</f>
        <v>0</v>
      </c>
      <c r="BL279" s="15" t="s">
        <v>153</v>
      </c>
      <c r="BM279" s="253" t="s">
        <v>476</v>
      </c>
    </row>
    <row r="280" spans="2:51" s="13" customFormat="1" ht="12">
      <c r="B280" s="265"/>
      <c r="C280" s="266"/>
      <c r="D280" s="256" t="s">
        <v>170</v>
      </c>
      <c r="E280" s="266"/>
      <c r="F280" s="268" t="s">
        <v>477</v>
      </c>
      <c r="G280" s="266"/>
      <c r="H280" s="269">
        <v>14560</v>
      </c>
      <c r="I280" s="270"/>
      <c r="J280" s="266"/>
      <c r="K280" s="266"/>
      <c r="L280" s="271"/>
      <c r="M280" s="272"/>
      <c r="N280" s="273"/>
      <c r="O280" s="273"/>
      <c r="P280" s="273"/>
      <c r="Q280" s="273"/>
      <c r="R280" s="273"/>
      <c r="S280" s="273"/>
      <c r="T280" s="274"/>
      <c r="AT280" s="275" t="s">
        <v>170</v>
      </c>
      <c r="AU280" s="275" t="s">
        <v>92</v>
      </c>
      <c r="AV280" s="13" t="s">
        <v>92</v>
      </c>
      <c r="AW280" s="13" t="s">
        <v>4</v>
      </c>
      <c r="AX280" s="13" t="s">
        <v>90</v>
      </c>
      <c r="AY280" s="275" t="s">
        <v>144</v>
      </c>
    </row>
    <row r="281" spans="2:65" s="1" customFormat="1" ht="16.5" customHeight="1">
      <c r="B281" s="38"/>
      <c r="C281" s="242" t="s">
        <v>478</v>
      </c>
      <c r="D281" s="242" t="s">
        <v>148</v>
      </c>
      <c r="E281" s="243" t="s">
        <v>479</v>
      </c>
      <c r="F281" s="244" t="s">
        <v>220</v>
      </c>
      <c r="G281" s="245" t="s">
        <v>207</v>
      </c>
      <c r="H281" s="246">
        <v>1040</v>
      </c>
      <c r="I281" s="247"/>
      <c r="J281" s="248">
        <f>ROUND(I281*H281,2)</f>
        <v>0</v>
      </c>
      <c r="K281" s="244" t="s">
        <v>1</v>
      </c>
      <c r="L281" s="40"/>
      <c r="M281" s="249" t="s">
        <v>1</v>
      </c>
      <c r="N281" s="250" t="s">
        <v>47</v>
      </c>
      <c r="O281" s="86"/>
      <c r="P281" s="251">
        <f>O281*H281</f>
        <v>0</v>
      </c>
      <c r="Q281" s="251">
        <v>0</v>
      </c>
      <c r="R281" s="251">
        <f>Q281*H281</f>
        <v>0</v>
      </c>
      <c r="S281" s="251">
        <v>0</v>
      </c>
      <c r="T281" s="252">
        <f>S281*H281</f>
        <v>0</v>
      </c>
      <c r="AR281" s="253" t="s">
        <v>153</v>
      </c>
      <c r="AT281" s="253" t="s">
        <v>148</v>
      </c>
      <c r="AU281" s="253" t="s">
        <v>92</v>
      </c>
      <c r="AY281" s="15" t="s">
        <v>144</v>
      </c>
      <c r="BE281" s="134">
        <f>IF(N281="základní",J281,0)</f>
        <v>0</v>
      </c>
      <c r="BF281" s="134">
        <f>IF(N281="snížená",J281,0)</f>
        <v>0</v>
      </c>
      <c r="BG281" s="134">
        <f>IF(N281="zákl. přenesená",J281,0)</f>
        <v>0</v>
      </c>
      <c r="BH281" s="134">
        <f>IF(N281="sníž. přenesená",J281,0)</f>
        <v>0</v>
      </c>
      <c r="BI281" s="134">
        <f>IF(N281="nulová",J281,0)</f>
        <v>0</v>
      </c>
      <c r="BJ281" s="15" t="s">
        <v>90</v>
      </c>
      <c r="BK281" s="134">
        <f>ROUND(I281*H281,2)</f>
        <v>0</v>
      </c>
      <c r="BL281" s="15" t="s">
        <v>153</v>
      </c>
      <c r="BM281" s="253" t="s">
        <v>480</v>
      </c>
    </row>
    <row r="282" spans="2:65" s="1" customFormat="1" ht="36" customHeight="1">
      <c r="B282" s="38"/>
      <c r="C282" s="242" t="s">
        <v>481</v>
      </c>
      <c r="D282" s="242" t="s">
        <v>148</v>
      </c>
      <c r="E282" s="243" t="s">
        <v>482</v>
      </c>
      <c r="F282" s="244" t="s">
        <v>483</v>
      </c>
      <c r="G282" s="245" t="s">
        <v>207</v>
      </c>
      <c r="H282" s="246">
        <v>265</v>
      </c>
      <c r="I282" s="247"/>
      <c r="J282" s="248">
        <f>ROUND(I282*H282,2)</f>
        <v>0</v>
      </c>
      <c r="K282" s="244" t="s">
        <v>152</v>
      </c>
      <c r="L282" s="40"/>
      <c r="M282" s="249" t="s">
        <v>1</v>
      </c>
      <c r="N282" s="250" t="s">
        <v>47</v>
      </c>
      <c r="O282" s="86"/>
      <c r="P282" s="251">
        <f>O282*H282</f>
        <v>0</v>
      </c>
      <c r="Q282" s="251">
        <v>0</v>
      </c>
      <c r="R282" s="251">
        <f>Q282*H282</f>
        <v>0</v>
      </c>
      <c r="S282" s="251">
        <v>0</v>
      </c>
      <c r="T282" s="252">
        <f>S282*H282</f>
        <v>0</v>
      </c>
      <c r="AR282" s="253" t="s">
        <v>153</v>
      </c>
      <c r="AT282" s="253" t="s">
        <v>148</v>
      </c>
      <c r="AU282" s="253" t="s">
        <v>92</v>
      </c>
      <c r="AY282" s="15" t="s">
        <v>144</v>
      </c>
      <c r="BE282" s="134">
        <f>IF(N282="základní",J282,0)</f>
        <v>0</v>
      </c>
      <c r="BF282" s="134">
        <f>IF(N282="snížená",J282,0)</f>
        <v>0</v>
      </c>
      <c r="BG282" s="134">
        <f>IF(N282="zákl. přenesená",J282,0)</f>
        <v>0</v>
      </c>
      <c r="BH282" s="134">
        <f>IF(N282="sníž. přenesená",J282,0)</f>
        <v>0</v>
      </c>
      <c r="BI282" s="134">
        <f>IF(N282="nulová",J282,0)</f>
        <v>0</v>
      </c>
      <c r="BJ282" s="15" t="s">
        <v>90</v>
      </c>
      <c r="BK282" s="134">
        <f>ROUND(I282*H282,2)</f>
        <v>0</v>
      </c>
      <c r="BL282" s="15" t="s">
        <v>153</v>
      </c>
      <c r="BM282" s="253" t="s">
        <v>484</v>
      </c>
    </row>
    <row r="283" spans="2:65" s="1" customFormat="1" ht="36" customHeight="1">
      <c r="B283" s="38"/>
      <c r="C283" s="242" t="s">
        <v>485</v>
      </c>
      <c r="D283" s="242" t="s">
        <v>148</v>
      </c>
      <c r="E283" s="243" t="s">
        <v>486</v>
      </c>
      <c r="F283" s="244" t="s">
        <v>487</v>
      </c>
      <c r="G283" s="245" t="s">
        <v>207</v>
      </c>
      <c r="H283" s="246">
        <v>250</v>
      </c>
      <c r="I283" s="247"/>
      <c r="J283" s="248">
        <f>ROUND(I283*H283,2)</f>
        <v>0</v>
      </c>
      <c r="K283" s="244" t="s">
        <v>152</v>
      </c>
      <c r="L283" s="40"/>
      <c r="M283" s="249" t="s">
        <v>1</v>
      </c>
      <c r="N283" s="250" t="s">
        <v>47</v>
      </c>
      <c r="O283" s="86"/>
      <c r="P283" s="251">
        <f>O283*H283</f>
        <v>0</v>
      </c>
      <c r="Q283" s="251">
        <v>0</v>
      </c>
      <c r="R283" s="251">
        <f>Q283*H283</f>
        <v>0</v>
      </c>
      <c r="S283" s="251">
        <v>0</v>
      </c>
      <c r="T283" s="252">
        <f>S283*H283</f>
        <v>0</v>
      </c>
      <c r="AR283" s="253" t="s">
        <v>153</v>
      </c>
      <c r="AT283" s="253" t="s">
        <v>148</v>
      </c>
      <c r="AU283" s="253" t="s">
        <v>92</v>
      </c>
      <c r="AY283" s="15" t="s">
        <v>144</v>
      </c>
      <c r="BE283" s="134">
        <f>IF(N283="základní",J283,0)</f>
        <v>0</v>
      </c>
      <c r="BF283" s="134">
        <f>IF(N283="snížená",J283,0)</f>
        <v>0</v>
      </c>
      <c r="BG283" s="134">
        <f>IF(N283="zákl. přenesená",J283,0)</f>
        <v>0</v>
      </c>
      <c r="BH283" s="134">
        <f>IF(N283="sníž. přenesená",J283,0)</f>
        <v>0</v>
      </c>
      <c r="BI283" s="134">
        <f>IF(N283="nulová",J283,0)</f>
        <v>0</v>
      </c>
      <c r="BJ283" s="15" t="s">
        <v>90</v>
      </c>
      <c r="BK283" s="134">
        <f>ROUND(I283*H283,2)</f>
        <v>0</v>
      </c>
      <c r="BL283" s="15" t="s">
        <v>153</v>
      </c>
      <c r="BM283" s="253" t="s">
        <v>488</v>
      </c>
    </row>
    <row r="284" spans="2:65" s="1" customFormat="1" ht="36" customHeight="1">
      <c r="B284" s="38"/>
      <c r="C284" s="242" t="s">
        <v>489</v>
      </c>
      <c r="D284" s="242" t="s">
        <v>148</v>
      </c>
      <c r="E284" s="243" t="s">
        <v>490</v>
      </c>
      <c r="F284" s="244" t="s">
        <v>491</v>
      </c>
      <c r="G284" s="245" t="s">
        <v>207</v>
      </c>
      <c r="H284" s="246">
        <v>525</v>
      </c>
      <c r="I284" s="247"/>
      <c r="J284" s="248">
        <f>ROUND(I284*H284,2)</f>
        <v>0</v>
      </c>
      <c r="K284" s="244" t="s">
        <v>152</v>
      </c>
      <c r="L284" s="40"/>
      <c r="M284" s="249" t="s">
        <v>1</v>
      </c>
      <c r="N284" s="250" t="s">
        <v>47</v>
      </c>
      <c r="O284" s="86"/>
      <c r="P284" s="251">
        <f>O284*H284</f>
        <v>0</v>
      </c>
      <c r="Q284" s="251">
        <v>0</v>
      </c>
      <c r="R284" s="251">
        <f>Q284*H284</f>
        <v>0</v>
      </c>
      <c r="S284" s="251">
        <v>0</v>
      </c>
      <c r="T284" s="252">
        <f>S284*H284</f>
        <v>0</v>
      </c>
      <c r="AR284" s="253" t="s">
        <v>153</v>
      </c>
      <c r="AT284" s="253" t="s">
        <v>148</v>
      </c>
      <c r="AU284" s="253" t="s">
        <v>92</v>
      </c>
      <c r="AY284" s="15" t="s">
        <v>144</v>
      </c>
      <c r="BE284" s="134">
        <f>IF(N284="základní",J284,0)</f>
        <v>0</v>
      </c>
      <c r="BF284" s="134">
        <f>IF(N284="snížená",J284,0)</f>
        <v>0</v>
      </c>
      <c r="BG284" s="134">
        <f>IF(N284="zákl. přenesená",J284,0)</f>
        <v>0</v>
      </c>
      <c r="BH284" s="134">
        <f>IF(N284="sníž. přenesená",J284,0)</f>
        <v>0</v>
      </c>
      <c r="BI284" s="134">
        <f>IF(N284="nulová",J284,0)</f>
        <v>0</v>
      </c>
      <c r="BJ284" s="15" t="s">
        <v>90</v>
      </c>
      <c r="BK284" s="134">
        <f>ROUND(I284*H284,2)</f>
        <v>0</v>
      </c>
      <c r="BL284" s="15" t="s">
        <v>153</v>
      </c>
      <c r="BM284" s="253" t="s">
        <v>492</v>
      </c>
    </row>
    <row r="285" spans="2:63" s="11" customFormat="1" ht="22.8" customHeight="1">
      <c r="B285" s="226"/>
      <c r="C285" s="227"/>
      <c r="D285" s="228" t="s">
        <v>81</v>
      </c>
      <c r="E285" s="240" t="s">
        <v>493</v>
      </c>
      <c r="F285" s="240" t="s">
        <v>494</v>
      </c>
      <c r="G285" s="227"/>
      <c r="H285" s="227"/>
      <c r="I285" s="230"/>
      <c r="J285" s="241">
        <f>BK285</f>
        <v>0</v>
      </c>
      <c r="K285" s="227"/>
      <c r="L285" s="232"/>
      <c r="M285" s="233"/>
      <c r="N285" s="234"/>
      <c r="O285" s="234"/>
      <c r="P285" s="235">
        <f>SUM(P286:P291)</f>
        <v>0</v>
      </c>
      <c r="Q285" s="234"/>
      <c r="R285" s="235">
        <f>SUM(R286:R291)</f>
        <v>6.4908</v>
      </c>
      <c r="S285" s="234"/>
      <c r="T285" s="236">
        <f>SUM(T286:T291)</f>
        <v>0</v>
      </c>
      <c r="AR285" s="237" t="s">
        <v>90</v>
      </c>
      <c r="AT285" s="238" t="s">
        <v>81</v>
      </c>
      <c r="AU285" s="238" t="s">
        <v>90</v>
      </c>
      <c r="AY285" s="237" t="s">
        <v>144</v>
      </c>
      <c r="BK285" s="239">
        <f>SUM(BK286:BK291)</f>
        <v>0</v>
      </c>
    </row>
    <row r="286" spans="2:65" s="1" customFormat="1" ht="48" customHeight="1">
      <c r="B286" s="38"/>
      <c r="C286" s="242" t="s">
        <v>495</v>
      </c>
      <c r="D286" s="242" t="s">
        <v>148</v>
      </c>
      <c r="E286" s="243" t="s">
        <v>496</v>
      </c>
      <c r="F286" s="244" t="s">
        <v>497</v>
      </c>
      <c r="G286" s="245" t="s">
        <v>158</v>
      </c>
      <c r="H286" s="246">
        <v>27</v>
      </c>
      <c r="I286" s="247"/>
      <c r="J286" s="248">
        <f>ROUND(I286*H286,2)</f>
        <v>0</v>
      </c>
      <c r="K286" s="244" t="s">
        <v>152</v>
      </c>
      <c r="L286" s="40"/>
      <c r="M286" s="249" t="s">
        <v>1</v>
      </c>
      <c r="N286" s="250" t="s">
        <v>47</v>
      </c>
      <c r="O286" s="86"/>
      <c r="P286" s="251">
        <f>O286*H286</f>
        <v>0</v>
      </c>
      <c r="Q286" s="251">
        <v>0.1554</v>
      </c>
      <c r="R286" s="251">
        <f>Q286*H286</f>
        <v>4.1958</v>
      </c>
      <c r="S286" s="251">
        <v>0</v>
      </c>
      <c r="T286" s="252">
        <f>S286*H286</f>
        <v>0</v>
      </c>
      <c r="AR286" s="253" t="s">
        <v>153</v>
      </c>
      <c r="AT286" s="253" t="s">
        <v>148</v>
      </c>
      <c r="AU286" s="253" t="s">
        <v>92</v>
      </c>
      <c r="AY286" s="15" t="s">
        <v>144</v>
      </c>
      <c r="BE286" s="134">
        <f>IF(N286="základní",J286,0)</f>
        <v>0</v>
      </c>
      <c r="BF286" s="134">
        <f>IF(N286="snížená",J286,0)</f>
        <v>0</v>
      </c>
      <c r="BG286" s="134">
        <f>IF(N286="zákl. přenesená",J286,0)</f>
        <v>0</v>
      </c>
      <c r="BH286" s="134">
        <f>IF(N286="sníž. přenesená",J286,0)</f>
        <v>0</v>
      </c>
      <c r="BI286" s="134">
        <f>IF(N286="nulová",J286,0)</f>
        <v>0</v>
      </c>
      <c r="BJ286" s="15" t="s">
        <v>90</v>
      </c>
      <c r="BK286" s="134">
        <f>ROUND(I286*H286,2)</f>
        <v>0</v>
      </c>
      <c r="BL286" s="15" t="s">
        <v>153</v>
      </c>
      <c r="BM286" s="253" t="s">
        <v>498</v>
      </c>
    </row>
    <row r="287" spans="2:51" s="12" customFormat="1" ht="12">
      <c r="B287" s="254"/>
      <c r="C287" s="255"/>
      <c r="D287" s="256" t="s">
        <v>170</v>
      </c>
      <c r="E287" s="257" t="s">
        <v>1</v>
      </c>
      <c r="F287" s="258" t="s">
        <v>499</v>
      </c>
      <c r="G287" s="255"/>
      <c r="H287" s="257" t="s">
        <v>1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170</v>
      </c>
      <c r="AU287" s="264" t="s">
        <v>92</v>
      </c>
      <c r="AV287" s="12" t="s">
        <v>90</v>
      </c>
      <c r="AW287" s="12" t="s">
        <v>36</v>
      </c>
      <c r="AX287" s="12" t="s">
        <v>82</v>
      </c>
      <c r="AY287" s="264" t="s">
        <v>144</v>
      </c>
    </row>
    <row r="288" spans="2:51" s="13" customFormat="1" ht="12">
      <c r="B288" s="265"/>
      <c r="C288" s="266"/>
      <c r="D288" s="256" t="s">
        <v>170</v>
      </c>
      <c r="E288" s="267" t="s">
        <v>1</v>
      </c>
      <c r="F288" s="268" t="s">
        <v>500</v>
      </c>
      <c r="G288" s="266"/>
      <c r="H288" s="269">
        <v>27</v>
      </c>
      <c r="I288" s="270"/>
      <c r="J288" s="266"/>
      <c r="K288" s="266"/>
      <c r="L288" s="271"/>
      <c r="M288" s="272"/>
      <c r="N288" s="273"/>
      <c r="O288" s="273"/>
      <c r="P288" s="273"/>
      <c r="Q288" s="273"/>
      <c r="R288" s="273"/>
      <c r="S288" s="273"/>
      <c r="T288" s="274"/>
      <c r="AT288" s="275" t="s">
        <v>170</v>
      </c>
      <c r="AU288" s="275" t="s">
        <v>92</v>
      </c>
      <c r="AV288" s="13" t="s">
        <v>92</v>
      </c>
      <c r="AW288" s="13" t="s">
        <v>36</v>
      </c>
      <c r="AX288" s="13" t="s">
        <v>90</v>
      </c>
      <c r="AY288" s="275" t="s">
        <v>144</v>
      </c>
    </row>
    <row r="289" spans="2:65" s="1" customFormat="1" ht="24" customHeight="1">
      <c r="B289" s="38"/>
      <c r="C289" s="276" t="s">
        <v>405</v>
      </c>
      <c r="D289" s="276" t="s">
        <v>362</v>
      </c>
      <c r="E289" s="277" t="s">
        <v>501</v>
      </c>
      <c r="F289" s="278" t="s">
        <v>502</v>
      </c>
      <c r="G289" s="279" t="s">
        <v>163</v>
      </c>
      <c r="H289" s="280">
        <v>27</v>
      </c>
      <c r="I289" s="281"/>
      <c r="J289" s="282">
        <f>ROUND(I289*H289,2)</f>
        <v>0</v>
      </c>
      <c r="K289" s="278" t="s">
        <v>152</v>
      </c>
      <c r="L289" s="283"/>
      <c r="M289" s="284" t="s">
        <v>1</v>
      </c>
      <c r="N289" s="285" t="s">
        <v>47</v>
      </c>
      <c r="O289" s="86"/>
      <c r="P289" s="251">
        <f>O289*H289</f>
        <v>0</v>
      </c>
      <c r="Q289" s="251">
        <v>0.085</v>
      </c>
      <c r="R289" s="251">
        <f>Q289*H289</f>
        <v>2.2950000000000004</v>
      </c>
      <c r="S289" s="251">
        <v>0</v>
      </c>
      <c r="T289" s="252">
        <f>S289*H289</f>
        <v>0</v>
      </c>
      <c r="AR289" s="253" t="s">
        <v>365</v>
      </c>
      <c r="AT289" s="253" t="s">
        <v>362</v>
      </c>
      <c r="AU289" s="253" t="s">
        <v>92</v>
      </c>
      <c r="AY289" s="15" t="s">
        <v>144</v>
      </c>
      <c r="BE289" s="134">
        <f>IF(N289="základní",J289,0)</f>
        <v>0</v>
      </c>
      <c r="BF289" s="134">
        <f>IF(N289="snížená",J289,0)</f>
        <v>0</v>
      </c>
      <c r="BG289" s="134">
        <f>IF(N289="zákl. přenesená",J289,0)</f>
        <v>0</v>
      </c>
      <c r="BH289" s="134">
        <f>IF(N289="sníž. přenesená",J289,0)</f>
        <v>0</v>
      </c>
      <c r="BI289" s="134">
        <f>IF(N289="nulová",J289,0)</f>
        <v>0</v>
      </c>
      <c r="BJ289" s="15" t="s">
        <v>90</v>
      </c>
      <c r="BK289" s="134">
        <f>ROUND(I289*H289,2)</f>
        <v>0</v>
      </c>
      <c r="BL289" s="15" t="s">
        <v>153</v>
      </c>
      <c r="BM289" s="253" t="s">
        <v>503</v>
      </c>
    </row>
    <row r="290" spans="2:65" s="1" customFormat="1" ht="36" customHeight="1">
      <c r="B290" s="38"/>
      <c r="C290" s="242" t="s">
        <v>504</v>
      </c>
      <c r="D290" s="242" t="s">
        <v>148</v>
      </c>
      <c r="E290" s="243" t="s">
        <v>505</v>
      </c>
      <c r="F290" s="244" t="s">
        <v>506</v>
      </c>
      <c r="G290" s="245" t="s">
        <v>168</v>
      </c>
      <c r="H290" s="246">
        <v>13.5</v>
      </c>
      <c r="I290" s="247"/>
      <c r="J290" s="248">
        <f>ROUND(I290*H290,2)</f>
        <v>0</v>
      </c>
      <c r="K290" s="244" t="s">
        <v>1</v>
      </c>
      <c r="L290" s="40"/>
      <c r="M290" s="249" t="s">
        <v>1</v>
      </c>
      <c r="N290" s="250" t="s">
        <v>47</v>
      </c>
      <c r="O290" s="86"/>
      <c r="P290" s="251">
        <f>O290*H290</f>
        <v>0</v>
      </c>
      <c r="Q290" s="251">
        <v>0</v>
      </c>
      <c r="R290" s="251">
        <f>Q290*H290</f>
        <v>0</v>
      </c>
      <c r="S290" s="251">
        <v>0</v>
      </c>
      <c r="T290" s="252">
        <f>S290*H290</f>
        <v>0</v>
      </c>
      <c r="AR290" s="253" t="s">
        <v>153</v>
      </c>
      <c r="AT290" s="253" t="s">
        <v>148</v>
      </c>
      <c r="AU290" s="253" t="s">
        <v>92</v>
      </c>
      <c r="AY290" s="15" t="s">
        <v>144</v>
      </c>
      <c r="BE290" s="134">
        <f>IF(N290="základní",J290,0)</f>
        <v>0</v>
      </c>
      <c r="BF290" s="134">
        <f>IF(N290="snížená",J290,0)</f>
        <v>0</v>
      </c>
      <c r="BG290" s="134">
        <f>IF(N290="zákl. přenesená",J290,0)</f>
        <v>0</v>
      </c>
      <c r="BH290" s="134">
        <f>IF(N290="sníž. přenesená",J290,0)</f>
        <v>0</v>
      </c>
      <c r="BI290" s="134">
        <f>IF(N290="nulová",J290,0)</f>
        <v>0</v>
      </c>
      <c r="BJ290" s="15" t="s">
        <v>90</v>
      </c>
      <c r="BK290" s="134">
        <f>ROUND(I290*H290,2)</f>
        <v>0</v>
      </c>
      <c r="BL290" s="15" t="s">
        <v>153</v>
      </c>
      <c r="BM290" s="253" t="s">
        <v>507</v>
      </c>
    </row>
    <row r="291" spans="2:51" s="13" customFormat="1" ht="12">
      <c r="B291" s="265"/>
      <c r="C291" s="266"/>
      <c r="D291" s="256" t="s">
        <v>170</v>
      </c>
      <c r="E291" s="267" t="s">
        <v>1</v>
      </c>
      <c r="F291" s="268" t="s">
        <v>508</v>
      </c>
      <c r="G291" s="266"/>
      <c r="H291" s="269">
        <v>13.5</v>
      </c>
      <c r="I291" s="270"/>
      <c r="J291" s="266"/>
      <c r="K291" s="266"/>
      <c r="L291" s="271"/>
      <c r="M291" s="272"/>
      <c r="N291" s="273"/>
      <c r="O291" s="273"/>
      <c r="P291" s="273"/>
      <c r="Q291" s="273"/>
      <c r="R291" s="273"/>
      <c r="S291" s="273"/>
      <c r="T291" s="274"/>
      <c r="AT291" s="275" t="s">
        <v>170</v>
      </c>
      <c r="AU291" s="275" t="s">
        <v>92</v>
      </c>
      <c r="AV291" s="13" t="s">
        <v>92</v>
      </c>
      <c r="AW291" s="13" t="s">
        <v>36</v>
      </c>
      <c r="AX291" s="13" t="s">
        <v>90</v>
      </c>
      <c r="AY291" s="275" t="s">
        <v>144</v>
      </c>
    </row>
    <row r="292" spans="2:63" s="11" customFormat="1" ht="22.8" customHeight="1">
      <c r="B292" s="226"/>
      <c r="C292" s="227"/>
      <c r="D292" s="228" t="s">
        <v>81</v>
      </c>
      <c r="E292" s="240" t="s">
        <v>509</v>
      </c>
      <c r="F292" s="240" t="s">
        <v>510</v>
      </c>
      <c r="G292" s="227"/>
      <c r="H292" s="227"/>
      <c r="I292" s="230"/>
      <c r="J292" s="241">
        <f>BK292</f>
        <v>0</v>
      </c>
      <c r="K292" s="227"/>
      <c r="L292" s="232"/>
      <c r="M292" s="233"/>
      <c r="N292" s="234"/>
      <c r="O292" s="234"/>
      <c r="P292" s="235">
        <f>SUM(P293:P298)</f>
        <v>0</v>
      </c>
      <c r="Q292" s="234"/>
      <c r="R292" s="235">
        <f>SUM(R293:R298)</f>
        <v>635.0495</v>
      </c>
      <c r="S292" s="234"/>
      <c r="T292" s="236">
        <f>SUM(T293:T298)</f>
        <v>0</v>
      </c>
      <c r="AR292" s="237" t="s">
        <v>90</v>
      </c>
      <c r="AT292" s="238" t="s">
        <v>81</v>
      </c>
      <c r="AU292" s="238" t="s">
        <v>90</v>
      </c>
      <c r="AY292" s="237" t="s">
        <v>144</v>
      </c>
      <c r="BK292" s="239">
        <f>SUM(BK293:BK298)</f>
        <v>0</v>
      </c>
    </row>
    <row r="293" spans="2:65" s="1" customFormat="1" ht="36" customHeight="1">
      <c r="B293" s="38"/>
      <c r="C293" s="242" t="s">
        <v>511</v>
      </c>
      <c r="D293" s="242" t="s">
        <v>148</v>
      </c>
      <c r="E293" s="243" t="s">
        <v>512</v>
      </c>
      <c r="F293" s="244" t="s">
        <v>513</v>
      </c>
      <c r="G293" s="245" t="s">
        <v>168</v>
      </c>
      <c r="H293" s="246">
        <v>1980</v>
      </c>
      <c r="I293" s="247"/>
      <c r="J293" s="248">
        <f>ROUND(I293*H293,2)</f>
        <v>0</v>
      </c>
      <c r="K293" s="244" t="s">
        <v>152</v>
      </c>
      <c r="L293" s="40"/>
      <c r="M293" s="249" t="s">
        <v>1</v>
      </c>
      <c r="N293" s="250" t="s">
        <v>47</v>
      </c>
      <c r="O293" s="86"/>
      <c r="P293" s="251">
        <f>O293*H293</f>
        <v>0</v>
      </c>
      <c r="Q293" s="251">
        <v>0</v>
      </c>
      <c r="R293" s="251">
        <f>Q293*H293</f>
        <v>0</v>
      </c>
      <c r="S293" s="251">
        <v>0</v>
      </c>
      <c r="T293" s="252">
        <f>S293*H293</f>
        <v>0</v>
      </c>
      <c r="AR293" s="253" t="s">
        <v>153</v>
      </c>
      <c r="AT293" s="253" t="s">
        <v>148</v>
      </c>
      <c r="AU293" s="253" t="s">
        <v>92</v>
      </c>
      <c r="AY293" s="15" t="s">
        <v>144</v>
      </c>
      <c r="BE293" s="134">
        <f>IF(N293="základní",J293,0)</f>
        <v>0</v>
      </c>
      <c r="BF293" s="134">
        <f>IF(N293="snížená",J293,0)</f>
        <v>0</v>
      </c>
      <c r="BG293" s="134">
        <f>IF(N293="zákl. přenesená",J293,0)</f>
        <v>0</v>
      </c>
      <c r="BH293" s="134">
        <f>IF(N293="sníž. přenesená",J293,0)</f>
        <v>0</v>
      </c>
      <c r="BI293" s="134">
        <f>IF(N293="nulová",J293,0)</f>
        <v>0</v>
      </c>
      <c r="BJ293" s="15" t="s">
        <v>90</v>
      </c>
      <c r="BK293" s="134">
        <f>ROUND(I293*H293,2)</f>
        <v>0</v>
      </c>
      <c r="BL293" s="15" t="s">
        <v>153</v>
      </c>
      <c r="BM293" s="253" t="s">
        <v>514</v>
      </c>
    </row>
    <row r="294" spans="2:65" s="1" customFormat="1" ht="16.5" customHeight="1">
      <c r="B294" s="38"/>
      <c r="C294" s="276" t="s">
        <v>515</v>
      </c>
      <c r="D294" s="276" t="s">
        <v>362</v>
      </c>
      <c r="E294" s="277" t="s">
        <v>516</v>
      </c>
      <c r="F294" s="278" t="s">
        <v>517</v>
      </c>
      <c r="G294" s="279" t="s">
        <v>207</v>
      </c>
      <c r="H294" s="280">
        <v>635</v>
      </c>
      <c r="I294" s="281"/>
      <c r="J294" s="282">
        <f>ROUND(I294*H294,2)</f>
        <v>0</v>
      </c>
      <c r="K294" s="278" t="s">
        <v>152</v>
      </c>
      <c r="L294" s="283"/>
      <c r="M294" s="284" t="s">
        <v>1</v>
      </c>
      <c r="N294" s="285" t="s">
        <v>47</v>
      </c>
      <c r="O294" s="86"/>
      <c r="P294" s="251">
        <f>O294*H294</f>
        <v>0</v>
      </c>
      <c r="Q294" s="251">
        <v>1</v>
      </c>
      <c r="R294" s="251">
        <f>Q294*H294</f>
        <v>635</v>
      </c>
      <c r="S294" s="251">
        <v>0</v>
      </c>
      <c r="T294" s="252">
        <f>S294*H294</f>
        <v>0</v>
      </c>
      <c r="AR294" s="253" t="s">
        <v>365</v>
      </c>
      <c r="AT294" s="253" t="s">
        <v>362</v>
      </c>
      <c r="AU294" s="253" t="s">
        <v>92</v>
      </c>
      <c r="AY294" s="15" t="s">
        <v>144</v>
      </c>
      <c r="BE294" s="134">
        <f>IF(N294="základní",J294,0)</f>
        <v>0</v>
      </c>
      <c r="BF294" s="134">
        <f>IF(N294="snížená",J294,0)</f>
        <v>0</v>
      </c>
      <c r="BG294" s="134">
        <f>IF(N294="zákl. přenesená",J294,0)</f>
        <v>0</v>
      </c>
      <c r="BH294" s="134">
        <f>IF(N294="sníž. přenesená",J294,0)</f>
        <v>0</v>
      </c>
      <c r="BI294" s="134">
        <f>IF(N294="nulová",J294,0)</f>
        <v>0</v>
      </c>
      <c r="BJ294" s="15" t="s">
        <v>90</v>
      </c>
      <c r="BK294" s="134">
        <f>ROUND(I294*H294,2)</f>
        <v>0</v>
      </c>
      <c r="BL294" s="15" t="s">
        <v>153</v>
      </c>
      <c r="BM294" s="253" t="s">
        <v>518</v>
      </c>
    </row>
    <row r="295" spans="2:65" s="1" customFormat="1" ht="24" customHeight="1">
      <c r="B295" s="38"/>
      <c r="C295" s="242" t="s">
        <v>519</v>
      </c>
      <c r="D295" s="242" t="s">
        <v>148</v>
      </c>
      <c r="E295" s="243" t="s">
        <v>520</v>
      </c>
      <c r="F295" s="244" t="s">
        <v>521</v>
      </c>
      <c r="G295" s="245" t="s">
        <v>168</v>
      </c>
      <c r="H295" s="246">
        <v>1980</v>
      </c>
      <c r="I295" s="247"/>
      <c r="J295" s="248">
        <f>ROUND(I295*H295,2)</f>
        <v>0</v>
      </c>
      <c r="K295" s="244" t="s">
        <v>152</v>
      </c>
      <c r="L295" s="40"/>
      <c r="M295" s="249" t="s">
        <v>1</v>
      </c>
      <c r="N295" s="250" t="s">
        <v>47</v>
      </c>
      <c r="O295" s="86"/>
      <c r="P295" s="251">
        <f>O295*H295</f>
        <v>0</v>
      </c>
      <c r="Q295" s="251">
        <v>0</v>
      </c>
      <c r="R295" s="251">
        <f>Q295*H295</f>
        <v>0</v>
      </c>
      <c r="S295" s="251">
        <v>0</v>
      </c>
      <c r="T295" s="252">
        <f>S295*H295</f>
        <v>0</v>
      </c>
      <c r="AR295" s="253" t="s">
        <v>153</v>
      </c>
      <c r="AT295" s="253" t="s">
        <v>148</v>
      </c>
      <c r="AU295" s="253" t="s">
        <v>92</v>
      </c>
      <c r="AY295" s="15" t="s">
        <v>144</v>
      </c>
      <c r="BE295" s="134">
        <f>IF(N295="základní",J295,0)</f>
        <v>0</v>
      </c>
      <c r="BF295" s="134">
        <f>IF(N295="snížená",J295,0)</f>
        <v>0</v>
      </c>
      <c r="BG295" s="134">
        <f>IF(N295="zákl. přenesená",J295,0)</f>
        <v>0</v>
      </c>
      <c r="BH295" s="134">
        <f>IF(N295="sníž. přenesená",J295,0)</f>
        <v>0</v>
      </c>
      <c r="BI295" s="134">
        <f>IF(N295="nulová",J295,0)</f>
        <v>0</v>
      </c>
      <c r="BJ295" s="15" t="s">
        <v>90</v>
      </c>
      <c r="BK295" s="134">
        <f>ROUND(I295*H295,2)</f>
        <v>0</v>
      </c>
      <c r="BL295" s="15" t="s">
        <v>153</v>
      </c>
      <c r="BM295" s="253" t="s">
        <v>522</v>
      </c>
    </row>
    <row r="296" spans="2:65" s="1" customFormat="1" ht="16.5" customHeight="1">
      <c r="B296" s="38"/>
      <c r="C296" s="276" t="s">
        <v>523</v>
      </c>
      <c r="D296" s="276" t="s">
        <v>362</v>
      </c>
      <c r="E296" s="277" t="s">
        <v>524</v>
      </c>
      <c r="F296" s="278" t="s">
        <v>525</v>
      </c>
      <c r="G296" s="279" t="s">
        <v>526</v>
      </c>
      <c r="H296" s="280">
        <v>49.5</v>
      </c>
      <c r="I296" s="281"/>
      <c r="J296" s="282">
        <f>ROUND(I296*H296,2)</f>
        <v>0</v>
      </c>
      <c r="K296" s="278" t="s">
        <v>152</v>
      </c>
      <c r="L296" s="283"/>
      <c r="M296" s="284" t="s">
        <v>1</v>
      </c>
      <c r="N296" s="285" t="s">
        <v>47</v>
      </c>
      <c r="O296" s="86"/>
      <c r="P296" s="251">
        <f>O296*H296</f>
        <v>0</v>
      </c>
      <c r="Q296" s="251">
        <v>0.001</v>
      </c>
      <c r="R296" s="251">
        <f>Q296*H296</f>
        <v>0.0495</v>
      </c>
      <c r="S296" s="251">
        <v>0</v>
      </c>
      <c r="T296" s="252">
        <f>S296*H296</f>
        <v>0</v>
      </c>
      <c r="AR296" s="253" t="s">
        <v>365</v>
      </c>
      <c r="AT296" s="253" t="s">
        <v>362</v>
      </c>
      <c r="AU296" s="253" t="s">
        <v>92</v>
      </c>
      <c r="AY296" s="15" t="s">
        <v>144</v>
      </c>
      <c r="BE296" s="134">
        <f>IF(N296="základní",J296,0)</f>
        <v>0</v>
      </c>
      <c r="BF296" s="134">
        <f>IF(N296="snížená",J296,0)</f>
        <v>0</v>
      </c>
      <c r="BG296" s="134">
        <f>IF(N296="zákl. přenesená",J296,0)</f>
        <v>0</v>
      </c>
      <c r="BH296" s="134">
        <f>IF(N296="sníž. přenesená",J296,0)</f>
        <v>0</v>
      </c>
      <c r="BI296" s="134">
        <f>IF(N296="nulová",J296,0)</f>
        <v>0</v>
      </c>
      <c r="BJ296" s="15" t="s">
        <v>90</v>
      </c>
      <c r="BK296" s="134">
        <f>ROUND(I296*H296,2)</f>
        <v>0</v>
      </c>
      <c r="BL296" s="15" t="s">
        <v>153</v>
      </c>
      <c r="BM296" s="253" t="s">
        <v>527</v>
      </c>
    </row>
    <row r="297" spans="2:47" s="1" customFormat="1" ht="12">
      <c r="B297" s="38"/>
      <c r="C297" s="39"/>
      <c r="D297" s="256" t="s">
        <v>528</v>
      </c>
      <c r="E297" s="39"/>
      <c r="F297" s="286" t="s">
        <v>529</v>
      </c>
      <c r="G297" s="39"/>
      <c r="H297" s="39"/>
      <c r="I297" s="150"/>
      <c r="J297" s="39"/>
      <c r="K297" s="39"/>
      <c r="L297" s="40"/>
      <c r="M297" s="287"/>
      <c r="N297" s="86"/>
      <c r="O297" s="86"/>
      <c r="P297" s="86"/>
      <c r="Q297" s="86"/>
      <c r="R297" s="86"/>
      <c r="S297" s="86"/>
      <c r="T297" s="87"/>
      <c r="AT297" s="15" t="s">
        <v>528</v>
      </c>
      <c r="AU297" s="15" t="s">
        <v>92</v>
      </c>
    </row>
    <row r="298" spans="2:51" s="13" customFormat="1" ht="12">
      <c r="B298" s="265"/>
      <c r="C298" s="266"/>
      <c r="D298" s="256" t="s">
        <v>170</v>
      </c>
      <c r="E298" s="266"/>
      <c r="F298" s="268" t="s">
        <v>530</v>
      </c>
      <c r="G298" s="266"/>
      <c r="H298" s="269">
        <v>49.5</v>
      </c>
      <c r="I298" s="270"/>
      <c r="J298" s="266"/>
      <c r="K298" s="266"/>
      <c r="L298" s="271"/>
      <c r="M298" s="288"/>
      <c r="N298" s="289"/>
      <c r="O298" s="289"/>
      <c r="P298" s="289"/>
      <c r="Q298" s="289"/>
      <c r="R298" s="289"/>
      <c r="S298" s="289"/>
      <c r="T298" s="290"/>
      <c r="AT298" s="275" t="s">
        <v>170</v>
      </c>
      <c r="AU298" s="275" t="s">
        <v>92</v>
      </c>
      <c r="AV298" s="13" t="s">
        <v>92</v>
      </c>
      <c r="AW298" s="13" t="s">
        <v>4</v>
      </c>
      <c r="AX298" s="13" t="s">
        <v>90</v>
      </c>
      <c r="AY298" s="275" t="s">
        <v>144</v>
      </c>
    </row>
    <row r="299" spans="2:12" s="1" customFormat="1" ht="6.95" customHeight="1">
      <c r="B299" s="61"/>
      <c r="C299" s="62"/>
      <c r="D299" s="62"/>
      <c r="E299" s="62"/>
      <c r="F299" s="62"/>
      <c r="G299" s="62"/>
      <c r="H299" s="62"/>
      <c r="I299" s="186"/>
      <c r="J299" s="62"/>
      <c r="K299" s="62"/>
      <c r="L299" s="40"/>
    </row>
  </sheetData>
  <sheetProtection password="CC35" sheet="1" objects="1" scenarios="1" formatColumns="0" formatRows="0" autoFilter="0"/>
  <autoFilter ref="C135:K298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2019-11-13T09:05:54Z</dcterms:created>
  <dcterms:modified xsi:type="dcterms:W3CDTF">2019-11-13T09:05:55Z</dcterms:modified>
  <cp:category/>
  <cp:version/>
  <cp:contentType/>
  <cp:contentStatus/>
</cp:coreProperties>
</file>