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SO 05 - Sportoviště v uli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05 - Sportoviště v uli...'!$C$138:$K$248</definedName>
    <definedName name="_xlnm.Print_Area" localSheetId="1">'SO 05 - Sportoviště v uli...'!$C$4:$J$76,'SO 05 - Sportoviště v uli...'!$C$82:$J$120,'SO 05 - Sportoviště v uli...'!$C$126:$K$248</definedName>
    <definedName name="_xlnm.Print_Titles" localSheetId="0">'Rekapitulace stavby'!$92:$92</definedName>
    <definedName name="_xlnm.Print_Titles" localSheetId="1">'SO 05 - Sportoviště v uli...'!$138:$138</definedName>
  </definedNames>
  <calcPr fullCalcOnLoad="1"/>
</workbook>
</file>

<file path=xl/sharedStrings.xml><?xml version="1.0" encoding="utf-8"?>
<sst xmlns="http://schemas.openxmlformats.org/spreadsheetml/2006/main" count="1510" uniqueCount="412">
  <si>
    <t>Export Komplet</t>
  </si>
  <si>
    <t/>
  </si>
  <si>
    <t>2.0</t>
  </si>
  <si>
    <t>ZAMOK</t>
  </si>
  <si>
    <t>False</t>
  </si>
  <si>
    <t>{077c9821-ef45-4fc0-a6d8-e6040183f2e7}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</si>
  <si>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</si>
  <si>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</si>
  <si>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</si>
  <si>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</si>
  <si>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</si>
  <si>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</si>
  <si>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</si>
  <si>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</si>
  <si>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</si>
  <si>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</si>
  <si>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</si>
  <si>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sportovišť na území města Litvínova II</t>
  </si>
  <si>
    <t>KSO:</t>
  </si>
  <si>
    <t>CC-CZ:</t>
  </si>
  <si>
    <t>Místo:</t>
  </si>
  <si>
    <t>Litvínov</t>
  </si>
  <si>
    <t>Datum:</t>
  </si>
  <si>
    <t>27. 7. 2020</t>
  </si>
  <si>
    <t>Zadavatel:</t>
  </si>
  <si>
    <t>IČ:</t>
  </si>
  <si>
    <t>MĚSTSKÝ ÚŘAD LITVÍNOV</t>
  </si>
  <si>
    <t>DIČ:</t>
  </si>
  <si>
    <t>Uchazeč:</t>
  </si>
  <si>
    <t>Vyplň údaj</t>
  </si>
  <si>
    <t>Projektant:</t>
  </si>
  <si>
    <t>64651509</t>
  </si>
  <si>
    <t>A3 DETAIL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</si>
  <si>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</si>
  <si>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</si>
  <si>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</si>
  <si>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</si>
  <si>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</si>
  <si>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</si>
  <si>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</si>
  <si>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</si>
  <si>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</si>
  <si>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</si>
  <si>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</si>
  <si>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</si>
  <si>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</si>
  <si>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</si>
  <si>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</si>
  <si>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</si>
  <si>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</si>
  <si>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</si>
  <si>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</si>
  <si>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</si>
  <si>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</si>
  <si>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</si>
  <si>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</si>
  <si>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</si>
  <si>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</si>
  <si>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</si>
  <si>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</si>
  <si>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</si>
  <si>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</si>
  <si>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</si>
  <si>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</si>
  <si>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</si>
  <si>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</si>
  <si>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</si>
  <si>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</si>
  <si>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</si>
  <si>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</si>
  <si>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</si>
  <si>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</si>
  <si>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</si>
  <si>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</si>
  <si>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</si>
  <si>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</si>
  <si>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</si>
  <si>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</si>
  <si>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</si>
  <si>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</si>
  <si>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</si>
  <si>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</si>
  <si>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</si>
  <si>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>Sportoviště v ulici Valdštejnská</t>
  </si>
  <si>
    <t>STA</t>
  </si>
  <si>
    <t>1</t>
  </si>
  <si>
    <t>{144db45e-e540-419e-875a-b079ec09dfbe}</t>
  </si>
  <si>
    <t>2</t>
  </si>
  <si>
    <t>KRYCÍ LIST SOUPISU PRACÍ</t>
  </si>
  <si>
    <t>Objekt:</t>
  </si>
  <si>
    <t>SO 05 - Sportoviště v ulici Valdštejnská</t>
  </si>
  <si>
    <t>parc. č.1156/22, katastrální území: Horní Litvínov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</si>
  <si>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</si>
  <si>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</si>
  <si>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</si>
  <si>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</si>
  <si>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</si>
  <si>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</si>
  <si>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</si>
  <si>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</si>
  <si>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</si>
  <si>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</si>
  <si>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</si>
  <si>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</si>
  <si>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</si>
  <si>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</si>
  <si>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</si>
  <si>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</si>
  <si>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</si>
  <si>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</si>
  <si>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M - Práce a dodávky M</t>
  </si>
  <si>
    <t xml:space="preserve">    46-M - Zemní práce při extr.mont.pracích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</si>
  <si>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</si>
  <si>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</si>
  <si>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</si>
  <si>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</si>
  <si>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</si>
  <si>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</si>
  <si>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</si>
  <si>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</si>
  <si>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</si>
  <si>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</si>
  <si>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</si>
  <si>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</si>
  <si>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</si>
  <si>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</si>
  <si>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</si>
  <si>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</si>
  <si>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</si>
  <si>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</si>
  <si>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</si>
  <si>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</si>
  <si>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</si>
  <si>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</si>
  <si>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</si>
  <si>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</si>
  <si>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</si>
  <si>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</si>
  <si>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</si>
  <si>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</si>
  <si>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</si>
  <si>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podkladu z betonu prostého tl 150 mm ručně</t>
  </si>
  <si>
    <t>m2</t>
  </si>
  <si>
    <t>4</t>
  </si>
  <si>
    <t>-1306843322</t>
  </si>
  <si>
    <t>VV</t>
  </si>
  <si>
    <t>1,3 "(b10)</t>
  </si>
  <si>
    <t>113107142</t>
  </si>
  <si>
    <t>Odstranění podkladu živičného tl 100 mm ručně</t>
  </si>
  <si>
    <t>255149431</t>
  </si>
  <si>
    <t>1,4*1,4*2+1,4*0,5</t>
  </si>
  <si>
    <t>3</t>
  </si>
  <si>
    <t>113107172</t>
  </si>
  <si>
    <t>Odstranění podkladu z betonu prostého tl 200 mm strojně pl přes 50 do 200 m2</t>
  </si>
  <si>
    <t>-1692624749</t>
  </si>
  <si>
    <t>60 "kruhová bet. plocha pod herním stolem</t>
  </si>
  <si>
    <t>113107331</t>
  </si>
  <si>
    <t>Odstranění podkladu z betonu prostého tl 150 mm strojně pl do 50 m2</t>
  </si>
  <si>
    <t>-702466733</t>
  </si>
  <si>
    <t>40 "kolem pískoviště</t>
  </si>
  <si>
    <t>5</t>
  </si>
  <si>
    <t>113201111</t>
  </si>
  <si>
    <t>Vytrhání obrub chodníkových ležatých</t>
  </si>
  <si>
    <t>m</t>
  </si>
  <si>
    <t>-1186443923</t>
  </si>
  <si>
    <t>6</t>
  </si>
  <si>
    <t>121112003</t>
  </si>
  <si>
    <t>Sejmutí ornice tl vrstvy do 200 mm ručně</t>
  </si>
  <si>
    <t>-1321715774</t>
  </si>
  <si>
    <t>7</t>
  </si>
  <si>
    <t>131212531</t>
  </si>
  <si>
    <t>Hloubení jamek v soudržných horninách třídy těžitelnosti I, skupiny 3 ručně</t>
  </si>
  <si>
    <t>m3</t>
  </si>
  <si>
    <t>1825499230</t>
  </si>
  <si>
    <t>8</t>
  </si>
  <si>
    <t>162751117</t>
  </si>
  <si>
    <t>Vodorovné přemístění do 10000 m výkopku/sypaniny z horniny třídy těžitelnosti I, skupiny 1 až 3</t>
  </si>
  <si>
    <t>965125962</t>
  </si>
  <si>
    <t>45</t>
  </si>
  <si>
    <t>9</t>
  </si>
  <si>
    <t>162751119</t>
  </si>
  <si>
    <t>Příplatek k vodorovnému přemístění výkopku/sypaniny z horniny třídy těžitelnosti I, skupiny 1 až 3 ZKD 1000 m přes 10000 m</t>
  </si>
  <si>
    <t>670521103</t>
  </si>
  <si>
    <t>45*3</t>
  </si>
  <si>
    <t>10</t>
  </si>
  <si>
    <t>167151101</t>
  </si>
  <si>
    <t>Nakládání výkopku z hornin třídy těžitelnosti I, skupiny 1 až 3 do 100 m3</t>
  </si>
  <si>
    <t>1308141062</t>
  </si>
  <si>
    <t>11</t>
  </si>
  <si>
    <t>171251201</t>
  </si>
  <si>
    <t>Uložení sypaniny na skládky nebo meziskládky</t>
  </si>
  <si>
    <t>-95884907</t>
  </si>
  <si>
    <t>12</t>
  </si>
  <si>
    <t>171201221</t>
  </si>
  <si>
    <t>Poplatek za uložení na skládce (skládkovné) zeminy a kamení kód odpadu 17 05 04</t>
  </si>
  <si>
    <t>t</t>
  </si>
  <si>
    <t>401580703</t>
  </si>
  <si>
    <t>45*1,8</t>
  </si>
  <si>
    <t>13</t>
  </si>
  <si>
    <t>174111101</t>
  </si>
  <si>
    <t>Zásyp jam, šachet rýh nebo kolem objektů sypaninou se zhutněním ručně</t>
  </si>
  <si>
    <t>-23722877</t>
  </si>
  <si>
    <t>16+5</t>
  </si>
  <si>
    <t>14</t>
  </si>
  <si>
    <t>M</t>
  </si>
  <si>
    <t>10364101</t>
  </si>
  <si>
    <t>zemina pro terénní úpravy -  ornice (dovoz z plochy sportoviště SO 06)</t>
  </si>
  <si>
    <t>832971803</t>
  </si>
  <si>
    <t>7*1,8 "cena pouze za nakládku a dopravu)</t>
  </si>
  <si>
    <t>Zakládání</t>
  </si>
  <si>
    <t>211571112</t>
  </si>
  <si>
    <t>Výplň odvodňovacích žeber nebo trativodů štěrkopískem netříděným (odvodňovací rýha - svejl)</t>
  </si>
  <si>
    <t>-989755178</t>
  </si>
  <si>
    <t>0,85*0,5*41</t>
  </si>
  <si>
    <t>16</t>
  </si>
  <si>
    <t>273313811</t>
  </si>
  <si>
    <t>Základové desky z betonu tř. C 25/30</t>
  </si>
  <si>
    <t>-663058405</t>
  </si>
  <si>
    <t>9,1*4,5*0,15 "plocha pro stolní tenis</t>
  </si>
  <si>
    <t>17</t>
  </si>
  <si>
    <t>631362021</t>
  </si>
  <si>
    <t>Výztuž mazanin svařovanými sítěmi Kari</t>
  </si>
  <si>
    <t>912805149</t>
  </si>
  <si>
    <t>9,1*4,5*1,2*0,00444"Kari síť 6mm 10x10 ... 4,44 kg/m2</t>
  </si>
  <si>
    <t>18</t>
  </si>
  <si>
    <t>275313811</t>
  </si>
  <si>
    <t>Základové patky z betonu tř. C 25/30</t>
  </si>
  <si>
    <t>1668805827</t>
  </si>
  <si>
    <t>22*1*1"zákl pro ochr. sítě</t>
  </si>
  <si>
    <t>1*1*0,95*2 "pro basket koše</t>
  </si>
  <si>
    <t>0,07"pro basket koše doplnění bet kolem patky</t>
  </si>
  <si>
    <t>1*1*1,05*2 "pro volejbal sloupky</t>
  </si>
  <si>
    <t>0,15+0,1"pro volejbal sloupky doplnění bet kolem patky</t>
  </si>
  <si>
    <t>0,7*0,3*0,3*13*2 "lavičky</t>
  </si>
  <si>
    <t>0,5*0,5*0,3*4 "koše</t>
  </si>
  <si>
    <t>Součet</t>
  </si>
  <si>
    <t>Svislé a kompletní konstrukce</t>
  </si>
  <si>
    <t>19</t>
  </si>
  <si>
    <t>33817110R</t>
  </si>
  <si>
    <t>Provázání kce ocel sloupků s ocel trubky pr. 38/3,2mm</t>
  </si>
  <si>
    <t>1663669505</t>
  </si>
  <si>
    <t>3*(15+26+16,7)</t>
  </si>
  <si>
    <t>20</t>
  </si>
  <si>
    <t>5534217R</t>
  </si>
  <si>
    <t>plotová výztuha pr 38/3,2mm</t>
  </si>
  <si>
    <t>2001009271</t>
  </si>
  <si>
    <t>33817111R</t>
  </si>
  <si>
    <t>Osazování pouzder do betonových základů pro montáž sloupků oplocení</t>
  </si>
  <si>
    <t>kus</t>
  </si>
  <si>
    <t>337516898</t>
  </si>
  <si>
    <t>22</t>
  </si>
  <si>
    <t>5534215R</t>
  </si>
  <si>
    <t>pouzdra pro osazování ocel. trubek oplocení</t>
  </si>
  <si>
    <t>236462668</t>
  </si>
  <si>
    <t>23</t>
  </si>
  <si>
    <t>33817112R</t>
  </si>
  <si>
    <t>Osazování sloupků plotových ocelových v 4,9 m ukotvením do pouzder a vyklínováním</t>
  </si>
  <si>
    <t>-2032912668</t>
  </si>
  <si>
    <t>24</t>
  </si>
  <si>
    <t>55342159</t>
  </si>
  <si>
    <t>plotový sloupek pr 102 mm tl. stěny 4mm délky 4900 mm</t>
  </si>
  <si>
    <t>-1450008678</t>
  </si>
  <si>
    <t>25</t>
  </si>
  <si>
    <t>33817R</t>
  </si>
  <si>
    <t>D+M ochranná síť z polypropylenu s vnitřním ocelovým lankem</t>
  </si>
  <si>
    <t>1971910683</t>
  </si>
  <si>
    <t>4*(15+26+16,7)</t>
  </si>
  <si>
    <t>Komunikace pozemní</t>
  </si>
  <si>
    <t>26</t>
  </si>
  <si>
    <t>564851111</t>
  </si>
  <si>
    <t>Podklad ze štěrkodrtě ŠD tl 150 mm</t>
  </si>
  <si>
    <t>734344332</t>
  </si>
  <si>
    <t>9,1*4,5 "plocha pro stolní tenis</t>
  </si>
  <si>
    <t>27</t>
  </si>
  <si>
    <t>57923132R</t>
  </si>
  <si>
    <t>Strojně litý polyuretanový povrch stabilizační (podrobná specifikace v PD) vč. doplňkových prvků z grafických motivů viz. výpis</t>
  </si>
  <si>
    <t>-1897070873</t>
  </si>
  <si>
    <t xml:space="preserve">365,55 "VÍCEÚČELOVÉ HŘIŠTĚ plocha polyuretanového povrchu  SmartSoft EPDM 35mm (25mm SBR + 11mm EPDM)- HIC 1,6m  v dané barevnosti </t>
  </si>
  <si>
    <t xml:space="preserve">9,1*4,5 "HŘIŠTĚ NA STOLNÍ TENIS plocha polyuretanového povrchu  SmartSoft EPDM 35mm (25mm SBR + 11mm EPDM)- HIC 1,6m  v dané barevnosti </t>
  </si>
  <si>
    <t>"cena obsahuje:</t>
  </si>
  <si>
    <t>"rozměření grafických motivů na ploše + vyznačení sportovišť bílými čárami dle TZ</t>
  </si>
  <si>
    <t>"práce na grafice a instalace grafických motivů a prvků do plochy dle grafického návrhu (zahrnuje i speciální polyuretanovou hmotu pro lepení motivů</t>
  </si>
  <si>
    <t>"1x skákací panák malý - kluk - 250x85cm</t>
  </si>
  <si>
    <t>"zrcadlo 1 (písmenka) kolečka pr. 30cm</t>
  </si>
  <si>
    <t>Úpravy povrchů, podlahy a osazování výplní</t>
  </si>
  <si>
    <t>28</t>
  </si>
  <si>
    <t>619996145</t>
  </si>
  <si>
    <t>Ochrana konstrukcí nebo samostatných prvků obalením geotextilií (odvodňovací rýha - svejl)</t>
  </si>
  <si>
    <t>1907911811</t>
  </si>
  <si>
    <t>(0,85+0,5)*2*41</t>
  </si>
  <si>
    <t>29</t>
  </si>
  <si>
    <t>629995101</t>
  </si>
  <si>
    <t>Očištění vnějších ploch (např. tlakovou vodou) + odstranění travních porostů</t>
  </si>
  <si>
    <t>-775236063</t>
  </si>
  <si>
    <t>343 "zbavení nečistot a náletů stáv. asfalt. plochy</t>
  </si>
  <si>
    <t>Ostatní konstrukce a práce, bourání</t>
  </si>
  <si>
    <t>30</t>
  </si>
  <si>
    <t>91614158R</t>
  </si>
  <si>
    <t xml:space="preserve">D+M stůl na stolní tenis </t>
  </si>
  <si>
    <t>1698745277</t>
  </si>
  <si>
    <t>31</t>
  </si>
  <si>
    <t>460620007</t>
  </si>
  <si>
    <t>Zatravnění včetně zalití vodou na rovině</t>
  </si>
  <si>
    <t>64</t>
  </si>
  <si>
    <t>-649641359</t>
  </si>
  <si>
    <t>46+40</t>
  </si>
  <si>
    <t>32</t>
  </si>
  <si>
    <t>916231213</t>
  </si>
  <si>
    <t>Osazení chodníkového obrubníku betonového stojatého s boční opěrou do lože z betonu prostého</t>
  </si>
  <si>
    <t>376708804</t>
  </si>
  <si>
    <t>9,1+4,5+9,1+4,5</t>
  </si>
  <si>
    <t>33</t>
  </si>
  <si>
    <t>59217001</t>
  </si>
  <si>
    <t>obrubník betonový zahradní 500x50x250mm</t>
  </si>
  <si>
    <t>1085197478</t>
  </si>
  <si>
    <t>34</t>
  </si>
  <si>
    <t>916232R0</t>
  </si>
  <si>
    <t>D+M zemní pouzdro pro basketbalové koše</t>
  </si>
  <si>
    <t>1265342384</t>
  </si>
  <si>
    <t>35</t>
  </si>
  <si>
    <t>916232R01</t>
  </si>
  <si>
    <t>D+M zemní pouzdro pro volejbalové sloupky a basket. koše vč. krycích víček s finálním nástřikem vrstvy sportoviště (tl. min 11mm)</t>
  </si>
  <si>
    <t>-656072041</t>
  </si>
  <si>
    <t>36</t>
  </si>
  <si>
    <t>916232R02</t>
  </si>
  <si>
    <t>D+M sloupky pro volejbal (nohejbal, tenis) vč. sítě a prodlouženého napínacího lanka</t>
  </si>
  <si>
    <t>951603006</t>
  </si>
  <si>
    <t>37</t>
  </si>
  <si>
    <t>916232R03</t>
  </si>
  <si>
    <t>D+M konstrukcí basketbalových košů se dvěma nosnými sloupy pro mimořádnou stabilitu - vyložení desky s koši 1,65m</t>
  </si>
  <si>
    <t>2012244964</t>
  </si>
  <si>
    <t>2"popis dle PD</t>
  </si>
  <si>
    <t>38</t>
  </si>
  <si>
    <t>919735112</t>
  </si>
  <si>
    <t>Řezání stávajícího živičného krytu hl do 100 mm</t>
  </si>
  <si>
    <t>1889138563</t>
  </si>
  <si>
    <t>1,4*4+1,4*2+0,5*2</t>
  </si>
  <si>
    <t>39</t>
  </si>
  <si>
    <t>936104211</t>
  </si>
  <si>
    <t>Montáž odpadkového koše do betonové patky</t>
  </si>
  <si>
    <t>2009906485</t>
  </si>
  <si>
    <t>40</t>
  </si>
  <si>
    <t>7491014R</t>
  </si>
  <si>
    <t xml:space="preserve">koš odpadkový </t>
  </si>
  <si>
    <t>1031319853</t>
  </si>
  <si>
    <t>41</t>
  </si>
  <si>
    <t>936124112</t>
  </si>
  <si>
    <t>Montáž lavičky stabilní parkové se zabetonováním noh</t>
  </si>
  <si>
    <t>-697457382</t>
  </si>
  <si>
    <t>42</t>
  </si>
  <si>
    <t>7491011R</t>
  </si>
  <si>
    <t xml:space="preserve">lavička s opěradlem </t>
  </si>
  <si>
    <t>-389370373</t>
  </si>
  <si>
    <t>43</t>
  </si>
  <si>
    <t>961044111</t>
  </si>
  <si>
    <t>Bourání základů z betonu prostého - patky</t>
  </si>
  <si>
    <t>-1574037618</t>
  </si>
  <si>
    <t>0,15</t>
  </si>
  <si>
    <t>44</t>
  </si>
  <si>
    <t>966001211</t>
  </si>
  <si>
    <t>Odstranění lavičky stabilní zabetonované</t>
  </si>
  <si>
    <t>-441767044</t>
  </si>
  <si>
    <t>96600130R</t>
  </si>
  <si>
    <t>Demontáž betonového stolu na stolní tenis 1,525 x 2,74 m tl. 70 mm vč. podstavce - odvoz + likvidace</t>
  </si>
  <si>
    <t>469731774</t>
  </si>
  <si>
    <t>46</t>
  </si>
  <si>
    <t>966001311</t>
  </si>
  <si>
    <t>Odstranění odpadkového koše s betonovou patkou</t>
  </si>
  <si>
    <t>1785666772</t>
  </si>
  <si>
    <t>997</t>
  </si>
  <si>
    <t>Přesun sutě</t>
  </si>
  <si>
    <t>47</t>
  </si>
  <si>
    <t>997013501</t>
  </si>
  <si>
    <t>Odvoz suti a vybouraných hmot na skládku nebo meziskládku do 1 km se složením</t>
  </si>
  <si>
    <t>-775718793</t>
  </si>
  <si>
    <t>48</t>
  </si>
  <si>
    <t>997013509</t>
  </si>
  <si>
    <t>Příplatek k odvozu suti a vybouraných hmot na skládku ZKD 1 km přes 1 km</t>
  </si>
  <si>
    <t>995271132</t>
  </si>
  <si>
    <t>59,858*12</t>
  </si>
  <si>
    <t>49</t>
  </si>
  <si>
    <t>997013601</t>
  </si>
  <si>
    <t>Poplatek za uložení na skládce (skládkovné) stavebního odpadu betonového kód odpadu 17 01 01</t>
  </si>
  <si>
    <t>-737470886</t>
  </si>
  <si>
    <t>998</t>
  </si>
  <si>
    <t>Přesun hmot</t>
  </si>
  <si>
    <t>50</t>
  </si>
  <si>
    <t>998231311</t>
  </si>
  <si>
    <t xml:space="preserve">Přesun hmot </t>
  </si>
  <si>
    <t>1582117848</t>
  </si>
  <si>
    <t>PSV</t>
  </si>
  <si>
    <t>Práce a dodávky PSV</t>
  </si>
  <si>
    <t>783</t>
  </si>
  <si>
    <t>Dokončovací práce - nátěry</t>
  </si>
  <si>
    <t>51</t>
  </si>
  <si>
    <t>78333710R</t>
  </si>
  <si>
    <t xml:space="preserve">Základní dvojnásobný nátěr + krycí dvojnásobný nátěr zámečnických konstrukcí, barva zelená - RAL určí investor </t>
  </si>
  <si>
    <t>-1562677133</t>
  </si>
  <si>
    <t>22*(2*3,14*4,9*0,05)</t>
  </si>
  <si>
    <t>52</t>
  </si>
  <si>
    <t>783913151</t>
  </si>
  <si>
    <t>Penetrační syntetický nátěr hladkých povrchů</t>
  </si>
  <si>
    <t>-686442518</t>
  </si>
  <si>
    <t>365,55</t>
  </si>
  <si>
    <t>Práce a dodávky M</t>
  </si>
  <si>
    <t>46-M</t>
  </si>
  <si>
    <t>Zemní práce při extr.mont.pracích</t>
  </si>
  <si>
    <t>53</t>
  </si>
  <si>
    <t>460010025</t>
  </si>
  <si>
    <t>Vytýčení tras stávajících sítí vč. osazení dělené chráničky</t>
  </si>
  <si>
    <t>soubor</t>
  </si>
  <si>
    <t>-1738135057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</si>
</sst>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SPII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sportovišť na území města Litvínova II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Litvínov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27. 7. 2020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MĚSTSKÝ ÚŘAD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A3 DETAIL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05 - Sportoviště v uli...'!J32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'SO 05 - Sportoviště v uli...'!P139</f>
        <v>0</v>
      </c>
      <c r="AV95" s="128">
        <f>'SO 05 - Sportoviště v uli...'!J35</f>
        <v>0</v>
      </c>
      <c r="AW95" s="128">
        <f>'SO 05 - Sportoviště v uli...'!J36</f>
        <v>0</v>
      </c>
      <c r="AX95" s="128">
        <f>'SO 05 - Sportoviště v uli...'!J37</f>
        <v>0</v>
      </c>
      <c r="AY95" s="128">
        <f>'SO 05 - Sportoviště v uli...'!J38</f>
        <v>0</v>
      </c>
      <c r="AZ95" s="128">
        <f>'SO 05 - Sportoviště v uli...'!F35</f>
        <v>0</v>
      </c>
      <c r="BA95" s="128">
        <f>'SO 05 - Sportoviště v uli...'!F36</f>
        <v>0</v>
      </c>
      <c r="BB95" s="128">
        <f>'SO 05 - Sportoviště v uli...'!F37</f>
        <v>0</v>
      </c>
      <c r="BC95" s="128">
        <f>'SO 05 - Sportoviště v uli...'!F38</f>
        <v>0</v>
      </c>
      <c r="BD95" s="130">
        <f>'SO 05 - Sportoviště v uli...'!F39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857D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5 - Sportoviště v ul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87</v>
      </c>
    </row>
    <row r="4" spans="2:46" s="1" customFormat="1" ht="24.95" customHeight="1">
      <c r="B4" s="20"/>
      <c r="D4" s="136" t="s">
        <v>88</v>
      </c>
      <c r="I4" s="132"/>
      <c r="L4" s="20"/>
      <c r="M4" s="137" t="s">
        <v>10</v>
      </c>
      <c r="AT4" s="17" t="s">
        <v>4</v>
      </c>
    </row>
    <row r="5" spans="2:12" s="1" customFormat="1" ht="6.95" customHeight="1">
      <c r="B5" s="20"/>
      <c r="I5" s="132"/>
      <c r="L5" s="20"/>
    </row>
    <row r="6" spans="2:12" s="1" customFormat="1" ht="12" customHeight="1">
      <c r="B6" s="20"/>
      <c r="D6" s="138" t="s">
        <v>16</v>
      </c>
      <c r="I6" s="132"/>
      <c r="L6" s="20"/>
    </row>
    <row r="7" spans="2:12" s="1" customFormat="1" ht="16.5" customHeight="1">
      <c r="B7" s="20"/>
      <c r="E7" s="139" t="str">
        <f>'Rekapitulace stavby'!K6</f>
        <v>Stavební úpravy sportovišť na území města Litvínova II</v>
      </c>
      <c r="F7" s="138"/>
      <c r="G7" s="138"/>
      <c r="H7" s="138"/>
      <c r="I7" s="132"/>
      <c r="L7" s="20"/>
    </row>
    <row r="8" spans="1:31" s="2" customFormat="1" ht="12" customHeight="1">
      <c r="A8" s="38"/>
      <c r="B8" s="44"/>
      <c r="C8" s="38"/>
      <c r="D8" s="138" t="s">
        <v>89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1" t="s">
        <v>90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8" t="s">
        <v>20</v>
      </c>
      <c r="E12" s="38"/>
      <c r="F12" s="142" t="s">
        <v>91</v>
      </c>
      <c r="G12" s="38"/>
      <c r="H12" s="38"/>
      <c r="I12" s="143" t="s">
        <v>22</v>
      </c>
      <c r="J12" s="144" t="str">
        <f>'Rekapitulace stavby'!AN8</f>
        <v>27. 7. 2020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">
        <v>26</v>
      </c>
      <c r="F15" s="38"/>
      <c r="G15" s="38"/>
      <c r="H15" s="38"/>
      <c r="I15" s="143" t="s">
        <v>27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8" t="s">
        <v>28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8" t="s">
        <v>30</v>
      </c>
      <c r="E20" s="38"/>
      <c r="F20" s="38"/>
      <c r="G20" s="38"/>
      <c r="H20" s="38"/>
      <c r="I20" s="143" t="s">
        <v>25</v>
      </c>
      <c r="J20" s="142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">
        <v>32</v>
      </c>
      <c r="F21" s="38"/>
      <c r="G21" s="38"/>
      <c r="H21" s="38"/>
      <c r="I21" s="143" t="s">
        <v>27</v>
      </c>
      <c r="J21" s="142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8" t="s">
        <v>34</v>
      </c>
      <c r="E23" s="38"/>
      <c r="F23" s="38"/>
      <c r="G23" s="38"/>
      <c r="H23" s="38"/>
      <c r="I23" s="143" t="s">
        <v>25</v>
      </c>
      <c r="J23" s="142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tr">
        <f>IF('Rekapitulace stavby'!E20="","",'Rekapitulace stavby'!E20)</f>
        <v xml:space="preserve"> </v>
      </c>
      <c r="F24" s="38"/>
      <c r="G24" s="38"/>
      <c r="H24" s="38"/>
      <c r="I24" s="143" t="s">
        <v>27</v>
      </c>
      <c r="J24" s="142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8" t="s">
        <v>36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2" t="s">
        <v>92</v>
      </c>
      <c r="E30" s="38"/>
      <c r="F30" s="38"/>
      <c r="G30" s="38"/>
      <c r="H30" s="38"/>
      <c r="I30" s="140"/>
      <c r="J30" s="152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3" t="s">
        <v>93</v>
      </c>
      <c r="E31" s="38"/>
      <c r="F31" s="38"/>
      <c r="G31" s="38"/>
      <c r="H31" s="38"/>
      <c r="I31" s="140"/>
      <c r="J31" s="152">
        <f>J112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4" t="s">
        <v>37</v>
      </c>
      <c r="E32" s="38"/>
      <c r="F32" s="38"/>
      <c r="G32" s="38"/>
      <c r="H32" s="38"/>
      <c r="I32" s="140"/>
      <c r="J32" s="155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1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6" t="s">
        <v>39</v>
      </c>
      <c r="G34" s="38"/>
      <c r="H34" s="38"/>
      <c r="I34" s="157" t="s">
        <v>38</v>
      </c>
      <c r="J34" s="156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8" t="s">
        <v>41</v>
      </c>
      <c r="E35" s="138" t="s">
        <v>42</v>
      </c>
      <c r="F35" s="159">
        <f>ROUND((SUM(BE112:BE119)+SUM(BE139:BE248)),2)</f>
        <v>0</v>
      </c>
      <c r="G35" s="38"/>
      <c r="H35" s="38"/>
      <c r="I35" s="160">
        <v>0.21</v>
      </c>
      <c r="J35" s="159">
        <f>ROUND(((SUM(BE112:BE119)+SUM(BE139:BE248))*I35),2)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8" t="s">
        <v>43</v>
      </c>
      <c r="F36" s="159">
        <f>ROUND((SUM(BF112:BF119)+SUM(BF139:BF248)),2)</f>
        <v>0</v>
      </c>
      <c r="G36" s="38"/>
      <c r="H36" s="38"/>
      <c r="I36" s="160">
        <v>0.15</v>
      </c>
      <c r="J36" s="159">
        <f>ROUND(((SUM(BF112:BF119)+SUM(BF139:BF248))*I36),2)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44</v>
      </c>
      <c r="F37" s="159">
        <f>ROUND((SUM(BG112:BG119)+SUM(BG139:BG248)),2)</f>
        <v>0</v>
      </c>
      <c r="G37" s="38"/>
      <c r="H37" s="38"/>
      <c r="I37" s="160">
        <v>0.21</v>
      </c>
      <c r="J37" s="159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8" t="s">
        <v>45</v>
      </c>
      <c r="F38" s="159">
        <f>ROUND((SUM(BH112:BH119)+SUM(BH139:BH248)),2)</f>
        <v>0</v>
      </c>
      <c r="G38" s="38"/>
      <c r="H38" s="38"/>
      <c r="I38" s="160">
        <v>0.15</v>
      </c>
      <c r="J38" s="159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8" t="s">
        <v>46</v>
      </c>
      <c r="F39" s="159">
        <f>ROUND((SUM(BI112:BI119)+SUM(BI139:BI248)),2)</f>
        <v>0</v>
      </c>
      <c r="G39" s="38"/>
      <c r="H39" s="38"/>
      <c r="I39" s="160">
        <v>0</v>
      </c>
      <c r="J39" s="159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1"/>
      <c r="D41" s="162" t="s">
        <v>47</v>
      </c>
      <c r="E41" s="163"/>
      <c r="F41" s="163"/>
      <c r="G41" s="164" t="s">
        <v>48</v>
      </c>
      <c r="H41" s="165" t="s">
        <v>49</v>
      </c>
      <c r="I41" s="166"/>
      <c r="J41" s="167">
        <f>SUM(J32:J39)</f>
        <v>0</v>
      </c>
      <c r="K41" s="16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0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32"/>
      <c r="L43" s="20"/>
    </row>
    <row r="44" spans="2:12" s="1" customFormat="1" ht="14.4" customHeight="1">
      <c r="B44" s="20"/>
      <c r="I44" s="132"/>
      <c r="L44" s="20"/>
    </row>
    <row r="45" spans="2:12" s="1" customFormat="1" ht="14.4" customHeight="1">
      <c r="B45" s="20"/>
      <c r="I45" s="132"/>
      <c r="L45" s="20"/>
    </row>
    <row r="46" spans="2:12" s="1" customFormat="1" ht="14.4" customHeight="1">
      <c r="B46" s="20"/>
      <c r="I46" s="132"/>
      <c r="L46" s="20"/>
    </row>
    <row r="47" spans="2:12" s="1" customFormat="1" ht="14.4" customHeight="1">
      <c r="B47" s="20"/>
      <c r="I47" s="132"/>
      <c r="L47" s="20"/>
    </row>
    <row r="48" spans="2:12" s="1" customFormat="1" ht="14.4" customHeight="1">
      <c r="B48" s="20"/>
      <c r="I48" s="132"/>
      <c r="L48" s="20"/>
    </row>
    <row r="49" spans="2:12" s="1" customFormat="1" ht="14.4" customHeight="1">
      <c r="B49" s="20"/>
      <c r="I49" s="132"/>
      <c r="L49" s="20"/>
    </row>
    <row r="50" spans="2:12" s="2" customFormat="1" ht="14.4" customHeight="1">
      <c r="B50" s="63"/>
      <c r="D50" s="169" t="s">
        <v>50</v>
      </c>
      <c r="E50" s="170"/>
      <c r="F50" s="170"/>
      <c r="G50" s="169" t="s">
        <v>51</v>
      </c>
      <c r="H50" s="170"/>
      <c r="I50" s="171"/>
      <c r="J50" s="170"/>
      <c r="K50" s="17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2" t="s">
        <v>52</v>
      </c>
      <c r="E61" s="173"/>
      <c r="F61" s="174" t="s">
        <v>53</v>
      </c>
      <c r="G61" s="172" t="s">
        <v>52</v>
      </c>
      <c r="H61" s="173"/>
      <c r="I61" s="175"/>
      <c r="J61" s="176" t="s">
        <v>53</v>
      </c>
      <c r="K61" s="173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9" t="s">
        <v>54</v>
      </c>
      <c r="E65" s="177"/>
      <c r="F65" s="177"/>
      <c r="G65" s="169" t="s">
        <v>55</v>
      </c>
      <c r="H65" s="177"/>
      <c r="I65" s="178"/>
      <c r="J65" s="177"/>
      <c r="K65" s="177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2" t="s">
        <v>52</v>
      </c>
      <c r="E76" s="173"/>
      <c r="F76" s="174" t="s">
        <v>53</v>
      </c>
      <c r="G76" s="172" t="s">
        <v>52</v>
      </c>
      <c r="H76" s="173"/>
      <c r="I76" s="175"/>
      <c r="J76" s="176" t="s">
        <v>53</v>
      </c>
      <c r="K76" s="173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Stavební úpravy sportovišť na území města Litvínova II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05 - Sportoviště v ulici Valdštejnská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parc. č.1156/22, katastrální území: Horní Litvínov</v>
      </c>
      <c r="G89" s="40"/>
      <c r="H89" s="40"/>
      <c r="I89" s="143" t="s">
        <v>22</v>
      </c>
      <c r="J89" s="79" t="str">
        <f>IF(J12="","",J12)</f>
        <v>27. 7. 2020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MĚSTSKÝ ÚŘAD LITVÍNOV</v>
      </c>
      <c r="G91" s="40"/>
      <c r="H91" s="40"/>
      <c r="I91" s="143" t="s">
        <v>30</v>
      </c>
      <c r="J91" s="36" t="str">
        <f>E21</f>
        <v>A3 DETAIL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3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95</v>
      </c>
      <c r="D94" s="187"/>
      <c r="E94" s="187"/>
      <c r="F94" s="187"/>
      <c r="G94" s="187"/>
      <c r="H94" s="187"/>
      <c r="I94" s="188"/>
      <c r="J94" s="189" t="s">
        <v>96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0" t="s">
        <v>97</v>
      </c>
      <c r="D96" s="40"/>
      <c r="E96" s="40"/>
      <c r="F96" s="40"/>
      <c r="G96" s="40"/>
      <c r="H96" s="40"/>
      <c r="I96" s="140"/>
      <c r="J96" s="110">
        <f>J139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91"/>
      <c r="C97" s="192"/>
      <c r="D97" s="193" t="s">
        <v>99</v>
      </c>
      <c r="E97" s="194"/>
      <c r="F97" s="194"/>
      <c r="G97" s="194"/>
      <c r="H97" s="194"/>
      <c r="I97" s="195"/>
      <c r="J97" s="196">
        <f>J140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100</v>
      </c>
      <c r="E98" s="201"/>
      <c r="F98" s="201"/>
      <c r="G98" s="201"/>
      <c r="H98" s="201"/>
      <c r="I98" s="202"/>
      <c r="J98" s="203">
        <f>J141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101</v>
      </c>
      <c r="E99" s="201"/>
      <c r="F99" s="201"/>
      <c r="G99" s="201"/>
      <c r="H99" s="201"/>
      <c r="I99" s="202"/>
      <c r="J99" s="203">
        <f>J165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102</v>
      </c>
      <c r="E100" s="201"/>
      <c r="F100" s="201"/>
      <c r="G100" s="201"/>
      <c r="H100" s="201"/>
      <c r="I100" s="202"/>
      <c r="J100" s="203">
        <f>J181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103</v>
      </c>
      <c r="E101" s="201"/>
      <c r="F101" s="201"/>
      <c r="G101" s="201"/>
      <c r="H101" s="201"/>
      <c r="I101" s="202"/>
      <c r="J101" s="203">
        <f>J191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104</v>
      </c>
      <c r="E102" s="201"/>
      <c r="F102" s="201"/>
      <c r="G102" s="201"/>
      <c r="H102" s="201"/>
      <c r="I102" s="202"/>
      <c r="J102" s="203">
        <f>J203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105</v>
      </c>
      <c r="E103" s="201"/>
      <c r="F103" s="201"/>
      <c r="G103" s="201"/>
      <c r="H103" s="201"/>
      <c r="I103" s="202"/>
      <c r="J103" s="203">
        <f>J208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106</v>
      </c>
      <c r="E104" s="201"/>
      <c r="F104" s="201"/>
      <c r="G104" s="201"/>
      <c r="H104" s="201"/>
      <c r="I104" s="202"/>
      <c r="J104" s="203">
        <f>J233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8"/>
      <c r="C105" s="199"/>
      <c r="D105" s="200" t="s">
        <v>107</v>
      </c>
      <c r="E105" s="201"/>
      <c r="F105" s="201"/>
      <c r="G105" s="201"/>
      <c r="H105" s="201"/>
      <c r="I105" s="202"/>
      <c r="J105" s="203">
        <f>J238</f>
        <v>0</v>
      </c>
      <c r="K105" s="199"/>
      <c r="L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1"/>
      <c r="C106" s="192"/>
      <c r="D106" s="193" t="s">
        <v>108</v>
      </c>
      <c r="E106" s="194"/>
      <c r="F106" s="194"/>
      <c r="G106" s="194"/>
      <c r="H106" s="194"/>
      <c r="I106" s="195"/>
      <c r="J106" s="196">
        <f>J240</f>
        <v>0</v>
      </c>
      <c r="K106" s="192"/>
      <c r="L106" s="19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8"/>
      <c r="C107" s="199"/>
      <c r="D107" s="200" t="s">
        <v>109</v>
      </c>
      <c r="E107" s="201"/>
      <c r="F107" s="201"/>
      <c r="G107" s="201"/>
      <c r="H107" s="201"/>
      <c r="I107" s="202"/>
      <c r="J107" s="203">
        <f>J241</f>
        <v>0</v>
      </c>
      <c r="K107" s="199"/>
      <c r="L107" s="20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1"/>
      <c r="C108" s="192"/>
      <c r="D108" s="193" t="s">
        <v>110</v>
      </c>
      <c r="E108" s="194"/>
      <c r="F108" s="194"/>
      <c r="G108" s="194"/>
      <c r="H108" s="194"/>
      <c r="I108" s="195"/>
      <c r="J108" s="196">
        <f>J246</f>
        <v>0</v>
      </c>
      <c r="K108" s="192"/>
      <c r="L108" s="19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8"/>
      <c r="C109" s="199"/>
      <c r="D109" s="200" t="s">
        <v>111</v>
      </c>
      <c r="E109" s="201"/>
      <c r="F109" s="201"/>
      <c r="G109" s="201"/>
      <c r="H109" s="201"/>
      <c r="I109" s="202"/>
      <c r="J109" s="203">
        <f>J247</f>
        <v>0</v>
      </c>
      <c r="K109" s="199"/>
      <c r="L109" s="20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1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9.25" customHeight="1">
      <c r="A112" s="38"/>
      <c r="B112" s="39"/>
      <c r="C112" s="190" t="s">
        <v>112</v>
      </c>
      <c r="D112" s="40"/>
      <c r="E112" s="40"/>
      <c r="F112" s="40"/>
      <c r="G112" s="40"/>
      <c r="H112" s="40"/>
      <c r="I112" s="140"/>
      <c r="J112" s="205">
        <f>ROUND(J113+J114+J115+J116+J117+J118,2)</f>
        <v>0</v>
      </c>
      <c r="K112" s="40"/>
      <c r="L112" s="63"/>
      <c r="N112" s="206" t="s">
        <v>41</v>
      </c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65" s="2" customFormat="1" ht="18" customHeight="1">
      <c r="A113" s="38"/>
      <c r="B113" s="39"/>
      <c r="C113" s="40"/>
      <c r="D113" s="207" t="s">
        <v>113</v>
      </c>
      <c r="E113" s="208"/>
      <c r="F113" s="208"/>
      <c r="G113" s="40"/>
      <c r="H113" s="40"/>
      <c r="I113" s="140"/>
      <c r="J113" s="209">
        <v>0</v>
      </c>
      <c r="K113" s="40"/>
      <c r="L113" s="210"/>
      <c r="M113" s="211"/>
      <c r="N113" s="212" t="s">
        <v>42</v>
      </c>
      <c r="O113" s="211"/>
      <c r="P113" s="211"/>
      <c r="Q113" s="211"/>
      <c r="R113" s="211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3" t="s">
        <v>114</v>
      </c>
      <c r="AZ113" s="211"/>
      <c r="BA113" s="211"/>
      <c r="BB113" s="211"/>
      <c r="BC113" s="211"/>
      <c r="BD113" s="211"/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13" t="s">
        <v>85</v>
      </c>
      <c r="BK113" s="211"/>
      <c r="BL113" s="211"/>
      <c r="BM113" s="211"/>
    </row>
    <row r="114" spans="1:65" s="2" customFormat="1" ht="18" customHeight="1">
      <c r="A114" s="38"/>
      <c r="B114" s="39"/>
      <c r="C114" s="40"/>
      <c r="D114" s="207" t="s">
        <v>115</v>
      </c>
      <c r="E114" s="208"/>
      <c r="F114" s="208"/>
      <c r="G114" s="40"/>
      <c r="H114" s="40"/>
      <c r="I114" s="140"/>
      <c r="J114" s="209">
        <v>0</v>
      </c>
      <c r="K114" s="40"/>
      <c r="L114" s="210"/>
      <c r="M114" s="211"/>
      <c r="N114" s="212" t="s">
        <v>42</v>
      </c>
      <c r="O114" s="211"/>
      <c r="P114" s="211"/>
      <c r="Q114" s="211"/>
      <c r="R114" s="211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3" t="s">
        <v>114</v>
      </c>
      <c r="AZ114" s="211"/>
      <c r="BA114" s="211"/>
      <c r="BB114" s="211"/>
      <c r="BC114" s="211"/>
      <c r="BD114" s="211"/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13" t="s">
        <v>85</v>
      </c>
      <c r="BK114" s="211"/>
      <c r="BL114" s="211"/>
      <c r="BM114" s="211"/>
    </row>
    <row r="115" spans="1:65" s="2" customFormat="1" ht="18" customHeight="1">
      <c r="A115" s="38"/>
      <c r="B115" s="39"/>
      <c r="C115" s="40"/>
      <c r="D115" s="207" t="s">
        <v>116</v>
      </c>
      <c r="E115" s="208"/>
      <c r="F115" s="208"/>
      <c r="G115" s="40"/>
      <c r="H115" s="40"/>
      <c r="I115" s="140"/>
      <c r="J115" s="209">
        <v>0</v>
      </c>
      <c r="K115" s="40"/>
      <c r="L115" s="210"/>
      <c r="M115" s="211"/>
      <c r="N115" s="212" t="s">
        <v>42</v>
      </c>
      <c r="O115" s="211"/>
      <c r="P115" s="211"/>
      <c r="Q115" s="211"/>
      <c r="R115" s="211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3" t="s">
        <v>114</v>
      </c>
      <c r="AZ115" s="211"/>
      <c r="BA115" s="211"/>
      <c r="BB115" s="211"/>
      <c r="BC115" s="211"/>
      <c r="BD115" s="211"/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13" t="s">
        <v>85</v>
      </c>
      <c r="BK115" s="211"/>
      <c r="BL115" s="211"/>
      <c r="BM115" s="211"/>
    </row>
    <row r="116" spans="1:65" s="2" customFormat="1" ht="18" customHeight="1">
      <c r="A116" s="38"/>
      <c r="B116" s="39"/>
      <c r="C116" s="40"/>
      <c r="D116" s="207" t="s">
        <v>117</v>
      </c>
      <c r="E116" s="208"/>
      <c r="F116" s="208"/>
      <c r="G116" s="40"/>
      <c r="H116" s="40"/>
      <c r="I116" s="140"/>
      <c r="J116" s="209">
        <v>0</v>
      </c>
      <c r="K116" s="40"/>
      <c r="L116" s="210"/>
      <c r="M116" s="211"/>
      <c r="N116" s="212" t="s">
        <v>42</v>
      </c>
      <c r="O116" s="211"/>
      <c r="P116" s="211"/>
      <c r="Q116" s="211"/>
      <c r="R116" s="211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3" t="s">
        <v>114</v>
      </c>
      <c r="AZ116" s="211"/>
      <c r="BA116" s="211"/>
      <c r="BB116" s="211"/>
      <c r="BC116" s="211"/>
      <c r="BD116" s="211"/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13" t="s">
        <v>85</v>
      </c>
      <c r="BK116" s="211"/>
      <c r="BL116" s="211"/>
      <c r="BM116" s="211"/>
    </row>
    <row r="117" spans="1:65" s="2" customFormat="1" ht="18" customHeight="1">
      <c r="A117" s="38"/>
      <c r="B117" s="39"/>
      <c r="C117" s="40"/>
      <c r="D117" s="207" t="s">
        <v>118</v>
      </c>
      <c r="E117" s="208"/>
      <c r="F117" s="208"/>
      <c r="G117" s="40"/>
      <c r="H117" s="40"/>
      <c r="I117" s="140"/>
      <c r="J117" s="209">
        <v>0</v>
      </c>
      <c r="K117" s="40"/>
      <c r="L117" s="210"/>
      <c r="M117" s="211"/>
      <c r="N117" s="212" t="s">
        <v>42</v>
      </c>
      <c r="O117" s="211"/>
      <c r="P117" s="211"/>
      <c r="Q117" s="211"/>
      <c r="R117" s="211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3" t="s">
        <v>114</v>
      </c>
      <c r="AZ117" s="211"/>
      <c r="BA117" s="211"/>
      <c r="BB117" s="211"/>
      <c r="BC117" s="211"/>
      <c r="BD117" s="211"/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13" t="s">
        <v>85</v>
      </c>
      <c r="BK117" s="211"/>
      <c r="BL117" s="211"/>
      <c r="BM117" s="211"/>
    </row>
    <row r="118" spans="1:65" s="2" customFormat="1" ht="18" customHeight="1">
      <c r="A118" s="38"/>
      <c r="B118" s="39"/>
      <c r="C118" s="40"/>
      <c r="D118" s="208" t="s">
        <v>119</v>
      </c>
      <c r="E118" s="40"/>
      <c r="F118" s="40"/>
      <c r="G118" s="40"/>
      <c r="H118" s="40"/>
      <c r="I118" s="140"/>
      <c r="J118" s="209">
        <f>ROUND(J30*T118,2)</f>
        <v>0</v>
      </c>
      <c r="K118" s="40"/>
      <c r="L118" s="210"/>
      <c r="M118" s="211"/>
      <c r="N118" s="212" t="s">
        <v>42</v>
      </c>
      <c r="O118" s="211"/>
      <c r="P118" s="211"/>
      <c r="Q118" s="211"/>
      <c r="R118" s="211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3" t="s">
        <v>120</v>
      </c>
      <c r="AZ118" s="211"/>
      <c r="BA118" s="211"/>
      <c r="BB118" s="211"/>
      <c r="BC118" s="211"/>
      <c r="BD118" s="211"/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13" t="s">
        <v>85</v>
      </c>
      <c r="BK118" s="211"/>
      <c r="BL118" s="211"/>
      <c r="BM118" s="211"/>
    </row>
    <row r="119" spans="1:31" s="2" customFormat="1" ht="12">
      <c r="A119" s="38"/>
      <c r="B119" s="39"/>
      <c r="C119" s="40"/>
      <c r="D119" s="40"/>
      <c r="E119" s="40"/>
      <c r="F119" s="40"/>
      <c r="G119" s="40"/>
      <c r="H119" s="40"/>
      <c r="I119" s="1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9.25" customHeight="1">
      <c r="A120" s="38"/>
      <c r="B120" s="39"/>
      <c r="C120" s="215" t="s">
        <v>121</v>
      </c>
      <c r="D120" s="187"/>
      <c r="E120" s="187"/>
      <c r="F120" s="187"/>
      <c r="G120" s="187"/>
      <c r="H120" s="187"/>
      <c r="I120" s="188"/>
      <c r="J120" s="216">
        <f>ROUND(J96+J112,2)</f>
        <v>0</v>
      </c>
      <c r="K120" s="18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181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184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122</v>
      </c>
      <c r="D126" s="40"/>
      <c r="E126" s="40"/>
      <c r="F126" s="40"/>
      <c r="G126" s="40"/>
      <c r="H126" s="40"/>
      <c r="I126" s="1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1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185" t="str">
        <f>E7</f>
        <v>Stavební úpravy sportovišť na území města Litvínova II</v>
      </c>
      <c r="F129" s="32"/>
      <c r="G129" s="32"/>
      <c r="H129" s="32"/>
      <c r="I129" s="1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89</v>
      </c>
      <c r="D130" s="40"/>
      <c r="E130" s="40"/>
      <c r="F130" s="40"/>
      <c r="G130" s="40"/>
      <c r="H130" s="40"/>
      <c r="I130" s="1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6.5" customHeight="1">
      <c r="A131" s="38"/>
      <c r="B131" s="39"/>
      <c r="C131" s="40"/>
      <c r="D131" s="40"/>
      <c r="E131" s="76" t="str">
        <f>E9</f>
        <v>SO 05 - Sportoviště v ulici Valdštejnská</v>
      </c>
      <c r="F131" s="40"/>
      <c r="G131" s="40"/>
      <c r="H131" s="40"/>
      <c r="I131" s="1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20</v>
      </c>
      <c r="D133" s="40"/>
      <c r="E133" s="40"/>
      <c r="F133" s="27" t="str">
        <f>F12</f>
        <v>parc. č.1156/22, katastrální území: Horní Litvínov</v>
      </c>
      <c r="G133" s="40"/>
      <c r="H133" s="40"/>
      <c r="I133" s="143" t="s">
        <v>22</v>
      </c>
      <c r="J133" s="79" t="str">
        <f>IF(J12="","",J12)</f>
        <v>27. 7. 2020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1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24</v>
      </c>
      <c r="D135" s="40"/>
      <c r="E135" s="40"/>
      <c r="F135" s="27" t="str">
        <f>E15</f>
        <v>MĚSTSKÝ ÚŘAD LITVÍNOV</v>
      </c>
      <c r="G135" s="40"/>
      <c r="H135" s="40"/>
      <c r="I135" s="143" t="s">
        <v>30</v>
      </c>
      <c r="J135" s="36" t="str">
        <f>E21</f>
        <v>A3 DETAIL s.r.o.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28</v>
      </c>
      <c r="D136" s="40"/>
      <c r="E136" s="40"/>
      <c r="F136" s="27" t="str">
        <f>IF(E18="","",E18)</f>
        <v>Vyplň údaj</v>
      </c>
      <c r="G136" s="40"/>
      <c r="H136" s="40"/>
      <c r="I136" s="143" t="s">
        <v>34</v>
      </c>
      <c r="J136" s="36" t="str">
        <f>E24</f>
        <v xml:space="preserve"> 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0.3" customHeight="1">
      <c r="A137" s="38"/>
      <c r="B137" s="39"/>
      <c r="C137" s="40"/>
      <c r="D137" s="40"/>
      <c r="E137" s="40"/>
      <c r="F137" s="40"/>
      <c r="G137" s="40"/>
      <c r="H137" s="40"/>
      <c r="I137" s="1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11" customFormat="1" ht="29.25" customHeight="1">
      <c r="A138" s="217"/>
      <c r="B138" s="218"/>
      <c r="C138" s="219" t="s">
        <v>123</v>
      </c>
      <c r="D138" s="220" t="s">
        <v>62</v>
      </c>
      <c r="E138" s="220" t="s">
        <v>58</v>
      </c>
      <c r="F138" s="220" t="s">
        <v>59</v>
      </c>
      <c r="G138" s="220" t="s">
        <v>124</v>
      </c>
      <c r="H138" s="220" t="s">
        <v>125</v>
      </c>
      <c r="I138" s="221" t="s">
        <v>126</v>
      </c>
      <c r="J138" s="222" t="s">
        <v>96</v>
      </c>
      <c r="K138" s="223" t="s">
        <v>127</v>
      </c>
      <c r="L138" s="224"/>
      <c r="M138" s="100" t="s">
        <v>1</v>
      </c>
      <c r="N138" s="101" t="s">
        <v>41</v>
      </c>
      <c r="O138" s="101" t="s">
        <v>128</v>
      </c>
      <c r="P138" s="101" t="s">
        <v>129</v>
      </c>
      <c r="Q138" s="101" t="s">
        <v>130</v>
      </c>
      <c r="R138" s="101" t="s">
        <v>131</v>
      </c>
      <c r="S138" s="101" t="s">
        <v>132</v>
      </c>
      <c r="T138" s="102" t="s">
        <v>133</v>
      </c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</row>
    <row r="139" spans="1:63" s="2" customFormat="1" ht="22.8" customHeight="1">
      <c r="A139" s="38"/>
      <c r="B139" s="39"/>
      <c r="C139" s="107" t="s">
        <v>134</v>
      </c>
      <c r="D139" s="40"/>
      <c r="E139" s="40"/>
      <c r="F139" s="40"/>
      <c r="G139" s="40"/>
      <c r="H139" s="40"/>
      <c r="I139" s="140"/>
      <c r="J139" s="225">
        <f>BK139</f>
        <v>0</v>
      </c>
      <c r="K139" s="40"/>
      <c r="L139" s="44"/>
      <c r="M139" s="103"/>
      <c r="N139" s="226"/>
      <c r="O139" s="104"/>
      <c r="P139" s="227">
        <f>P140+P240+P246</f>
        <v>0</v>
      </c>
      <c r="Q139" s="104"/>
      <c r="R139" s="227">
        <f>R140+R240+R246</f>
        <v>133.02030241999998</v>
      </c>
      <c r="S139" s="104"/>
      <c r="T139" s="228">
        <f>T140+T240+T246</f>
        <v>59.8583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76</v>
      </c>
      <c r="AU139" s="17" t="s">
        <v>98</v>
      </c>
      <c r="BK139" s="229">
        <f>BK140+BK240+BK246</f>
        <v>0</v>
      </c>
    </row>
    <row r="140" spans="1:63" s="12" customFormat="1" ht="25.9" customHeight="1">
      <c r="A140" s="12"/>
      <c r="B140" s="230"/>
      <c r="C140" s="231"/>
      <c r="D140" s="232" t="s">
        <v>76</v>
      </c>
      <c r="E140" s="233" t="s">
        <v>135</v>
      </c>
      <c r="F140" s="233" t="s">
        <v>136</v>
      </c>
      <c r="G140" s="231"/>
      <c r="H140" s="231"/>
      <c r="I140" s="234"/>
      <c r="J140" s="235">
        <f>BK140</f>
        <v>0</v>
      </c>
      <c r="K140" s="231"/>
      <c r="L140" s="236"/>
      <c r="M140" s="237"/>
      <c r="N140" s="238"/>
      <c r="O140" s="238"/>
      <c r="P140" s="239">
        <f>P141+P165+P181+P191+P203+P208+P233+P238</f>
        <v>0</v>
      </c>
      <c r="Q140" s="238"/>
      <c r="R140" s="239">
        <f>R141+R165+R181+R191+R203+R208+R233+R238</f>
        <v>132.96606215</v>
      </c>
      <c r="S140" s="238"/>
      <c r="T140" s="240">
        <f>T141+T165+T181+T191+T203+T208+T233+T238</f>
        <v>59.8583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1" t="s">
        <v>85</v>
      </c>
      <c r="AT140" s="242" t="s">
        <v>76</v>
      </c>
      <c r="AU140" s="242" t="s">
        <v>77</v>
      </c>
      <c r="AY140" s="241" t="s">
        <v>137</v>
      </c>
      <c r="BK140" s="243">
        <f>BK141+BK165+BK181+BK191+BK203+BK208+BK233+BK238</f>
        <v>0</v>
      </c>
    </row>
    <row r="141" spans="1:63" s="12" customFormat="1" ht="22.8" customHeight="1">
      <c r="A141" s="12"/>
      <c r="B141" s="230"/>
      <c r="C141" s="231"/>
      <c r="D141" s="232" t="s">
        <v>76</v>
      </c>
      <c r="E141" s="244" t="s">
        <v>85</v>
      </c>
      <c r="F141" s="244" t="s">
        <v>138</v>
      </c>
      <c r="G141" s="231"/>
      <c r="H141" s="231"/>
      <c r="I141" s="234"/>
      <c r="J141" s="245">
        <f>BK141</f>
        <v>0</v>
      </c>
      <c r="K141" s="231"/>
      <c r="L141" s="236"/>
      <c r="M141" s="237"/>
      <c r="N141" s="238"/>
      <c r="O141" s="238"/>
      <c r="P141" s="239">
        <f>SUM(P142:P164)</f>
        <v>0</v>
      </c>
      <c r="Q141" s="238"/>
      <c r="R141" s="239">
        <f>SUM(R142:R164)</f>
        <v>12.6</v>
      </c>
      <c r="S141" s="238"/>
      <c r="T141" s="240">
        <f>SUM(T142:T164)</f>
        <v>57.8039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1" t="s">
        <v>85</v>
      </c>
      <c r="AT141" s="242" t="s">
        <v>76</v>
      </c>
      <c r="AU141" s="242" t="s">
        <v>85</v>
      </c>
      <c r="AY141" s="241" t="s">
        <v>137</v>
      </c>
      <c r="BK141" s="243">
        <f>SUM(BK142:BK164)</f>
        <v>0</v>
      </c>
    </row>
    <row r="142" spans="1:65" s="2" customFormat="1" ht="21.75" customHeight="1">
      <c r="A142" s="38"/>
      <c r="B142" s="39"/>
      <c r="C142" s="246" t="s">
        <v>85</v>
      </c>
      <c r="D142" s="246" t="s">
        <v>139</v>
      </c>
      <c r="E142" s="247" t="s">
        <v>140</v>
      </c>
      <c r="F142" s="248" t="s">
        <v>141</v>
      </c>
      <c r="G142" s="249" t="s">
        <v>142</v>
      </c>
      <c r="H142" s="250">
        <v>1.3</v>
      </c>
      <c r="I142" s="251"/>
      <c r="J142" s="252">
        <f>ROUND(I142*H142,2)</f>
        <v>0</v>
      </c>
      <c r="K142" s="253"/>
      <c r="L142" s="44"/>
      <c r="M142" s="254" t="s">
        <v>1</v>
      </c>
      <c r="N142" s="255" t="s">
        <v>42</v>
      </c>
      <c r="O142" s="91"/>
      <c r="P142" s="256">
        <f>O142*H142</f>
        <v>0</v>
      </c>
      <c r="Q142" s="256">
        <v>0</v>
      </c>
      <c r="R142" s="256">
        <f>Q142*H142</f>
        <v>0</v>
      </c>
      <c r="S142" s="256">
        <v>0.325</v>
      </c>
      <c r="T142" s="257">
        <f>S142*H142</f>
        <v>0.42250000000000004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8" t="s">
        <v>143</v>
      </c>
      <c r="AT142" s="258" t="s">
        <v>139</v>
      </c>
      <c r="AU142" s="258" t="s">
        <v>87</v>
      </c>
      <c r="AY142" s="17" t="s">
        <v>137</v>
      </c>
      <c r="BE142" s="259">
        <f>IF(N142="základní",J142,0)</f>
        <v>0</v>
      </c>
      <c r="BF142" s="259">
        <f>IF(N142="snížená",J142,0)</f>
        <v>0</v>
      </c>
      <c r="BG142" s="259">
        <f>IF(N142="zákl. přenesená",J142,0)</f>
        <v>0</v>
      </c>
      <c r="BH142" s="259">
        <f>IF(N142="sníž. přenesená",J142,0)</f>
        <v>0</v>
      </c>
      <c r="BI142" s="259">
        <f>IF(N142="nulová",J142,0)</f>
        <v>0</v>
      </c>
      <c r="BJ142" s="17" t="s">
        <v>85</v>
      </c>
      <c r="BK142" s="259">
        <f>ROUND(I142*H142,2)</f>
        <v>0</v>
      </c>
      <c r="BL142" s="17" t="s">
        <v>143</v>
      </c>
      <c r="BM142" s="258" t="s">
        <v>144</v>
      </c>
    </row>
    <row r="143" spans="1:51" s="13" customFormat="1" ht="12">
      <c r="A143" s="13"/>
      <c r="B143" s="260"/>
      <c r="C143" s="261"/>
      <c r="D143" s="262" t="s">
        <v>145</v>
      </c>
      <c r="E143" s="263" t="s">
        <v>1</v>
      </c>
      <c r="F143" s="264" t="s">
        <v>146</v>
      </c>
      <c r="G143" s="261"/>
      <c r="H143" s="265">
        <v>1.3</v>
      </c>
      <c r="I143" s="266"/>
      <c r="J143" s="261"/>
      <c r="K143" s="261"/>
      <c r="L143" s="267"/>
      <c r="M143" s="268"/>
      <c r="N143" s="269"/>
      <c r="O143" s="269"/>
      <c r="P143" s="269"/>
      <c r="Q143" s="269"/>
      <c r="R143" s="269"/>
      <c r="S143" s="269"/>
      <c r="T143" s="27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1" t="s">
        <v>145</v>
      </c>
      <c r="AU143" s="271" t="s">
        <v>87</v>
      </c>
      <c r="AV143" s="13" t="s">
        <v>87</v>
      </c>
      <c r="AW143" s="13" t="s">
        <v>33</v>
      </c>
      <c r="AX143" s="13" t="s">
        <v>85</v>
      </c>
      <c r="AY143" s="271" t="s">
        <v>137</v>
      </c>
    </row>
    <row r="144" spans="1:65" s="2" customFormat="1" ht="16.5" customHeight="1">
      <c r="A144" s="38"/>
      <c r="B144" s="39"/>
      <c r="C144" s="246" t="s">
        <v>87</v>
      </c>
      <c r="D144" s="246" t="s">
        <v>139</v>
      </c>
      <c r="E144" s="247" t="s">
        <v>147</v>
      </c>
      <c r="F144" s="248" t="s">
        <v>148</v>
      </c>
      <c r="G144" s="249" t="s">
        <v>142</v>
      </c>
      <c r="H144" s="250">
        <v>4.62</v>
      </c>
      <c r="I144" s="251"/>
      <c r="J144" s="252">
        <f>ROUND(I144*H144,2)</f>
        <v>0</v>
      </c>
      <c r="K144" s="253"/>
      <c r="L144" s="44"/>
      <c r="M144" s="254" t="s">
        <v>1</v>
      </c>
      <c r="N144" s="255" t="s">
        <v>42</v>
      </c>
      <c r="O144" s="91"/>
      <c r="P144" s="256">
        <f>O144*H144</f>
        <v>0</v>
      </c>
      <c r="Q144" s="256">
        <v>0</v>
      </c>
      <c r="R144" s="256">
        <f>Q144*H144</f>
        <v>0</v>
      </c>
      <c r="S144" s="256">
        <v>0.22</v>
      </c>
      <c r="T144" s="257">
        <f>S144*H144</f>
        <v>1.0164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8" t="s">
        <v>143</v>
      </c>
      <c r="AT144" s="258" t="s">
        <v>139</v>
      </c>
      <c r="AU144" s="258" t="s">
        <v>87</v>
      </c>
      <c r="AY144" s="17" t="s">
        <v>137</v>
      </c>
      <c r="BE144" s="259">
        <f>IF(N144="základní",J144,0)</f>
        <v>0</v>
      </c>
      <c r="BF144" s="259">
        <f>IF(N144="snížená",J144,0)</f>
        <v>0</v>
      </c>
      <c r="BG144" s="259">
        <f>IF(N144="zákl. přenesená",J144,0)</f>
        <v>0</v>
      </c>
      <c r="BH144" s="259">
        <f>IF(N144="sníž. přenesená",J144,0)</f>
        <v>0</v>
      </c>
      <c r="BI144" s="259">
        <f>IF(N144="nulová",J144,0)</f>
        <v>0</v>
      </c>
      <c r="BJ144" s="17" t="s">
        <v>85</v>
      </c>
      <c r="BK144" s="259">
        <f>ROUND(I144*H144,2)</f>
        <v>0</v>
      </c>
      <c r="BL144" s="17" t="s">
        <v>143</v>
      </c>
      <c r="BM144" s="258" t="s">
        <v>149</v>
      </c>
    </row>
    <row r="145" spans="1:51" s="13" customFormat="1" ht="12">
      <c r="A145" s="13"/>
      <c r="B145" s="260"/>
      <c r="C145" s="261"/>
      <c r="D145" s="262" t="s">
        <v>145</v>
      </c>
      <c r="E145" s="263" t="s">
        <v>1</v>
      </c>
      <c r="F145" s="264" t="s">
        <v>150</v>
      </c>
      <c r="G145" s="261"/>
      <c r="H145" s="265">
        <v>4.62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1" t="s">
        <v>145</v>
      </c>
      <c r="AU145" s="271" t="s">
        <v>87</v>
      </c>
      <c r="AV145" s="13" t="s">
        <v>87</v>
      </c>
      <c r="AW145" s="13" t="s">
        <v>33</v>
      </c>
      <c r="AX145" s="13" t="s">
        <v>85</v>
      </c>
      <c r="AY145" s="271" t="s">
        <v>137</v>
      </c>
    </row>
    <row r="146" spans="1:65" s="2" customFormat="1" ht="21.75" customHeight="1">
      <c r="A146" s="38"/>
      <c r="B146" s="39"/>
      <c r="C146" s="246" t="s">
        <v>151</v>
      </c>
      <c r="D146" s="246" t="s">
        <v>139</v>
      </c>
      <c r="E146" s="247" t="s">
        <v>152</v>
      </c>
      <c r="F146" s="248" t="s">
        <v>153</v>
      </c>
      <c r="G146" s="249" t="s">
        <v>142</v>
      </c>
      <c r="H146" s="250">
        <v>60</v>
      </c>
      <c r="I146" s="251"/>
      <c r="J146" s="252">
        <f>ROUND(I146*H146,2)</f>
        <v>0</v>
      </c>
      <c r="K146" s="253"/>
      <c r="L146" s="44"/>
      <c r="M146" s="254" t="s">
        <v>1</v>
      </c>
      <c r="N146" s="255" t="s">
        <v>42</v>
      </c>
      <c r="O146" s="91"/>
      <c r="P146" s="256">
        <f>O146*H146</f>
        <v>0</v>
      </c>
      <c r="Q146" s="256">
        <v>0</v>
      </c>
      <c r="R146" s="256">
        <f>Q146*H146</f>
        <v>0</v>
      </c>
      <c r="S146" s="256">
        <v>0.625</v>
      </c>
      <c r="T146" s="257">
        <f>S146*H146</f>
        <v>37.5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8" t="s">
        <v>143</v>
      </c>
      <c r="AT146" s="258" t="s">
        <v>139</v>
      </c>
      <c r="AU146" s="258" t="s">
        <v>87</v>
      </c>
      <c r="AY146" s="17" t="s">
        <v>137</v>
      </c>
      <c r="BE146" s="259">
        <f>IF(N146="základní",J146,0)</f>
        <v>0</v>
      </c>
      <c r="BF146" s="259">
        <f>IF(N146="snížená",J146,0)</f>
        <v>0</v>
      </c>
      <c r="BG146" s="259">
        <f>IF(N146="zákl. přenesená",J146,0)</f>
        <v>0</v>
      </c>
      <c r="BH146" s="259">
        <f>IF(N146="sníž. přenesená",J146,0)</f>
        <v>0</v>
      </c>
      <c r="BI146" s="259">
        <f>IF(N146="nulová",J146,0)</f>
        <v>0</v>
      </c>
      <c r="BJ146" s="17" t="s">
        <v>85</v>
      </c>
      <c r="BK146" s="259">
        <f>ROUND(I146*H146,2)</f>
        <v>0</v>
      </c>
      <c r="BL146" s="17" t="s">
        <v>143</v>
      </c>
      <c r="BM146" s="258" t="s">
        <v>154</v>
      </c>
    </row>
    <row r="147" spans="1:51" s="13" customFormat="1" ht="12">
      <c r="A147" s="13"/>
      <c r="B147" s="260"/>
      <c r="C147" s="261"/>
      <c r="D147" s="262" t="s">
        <v>145</v>
      </c>
      <c r="E147" s="263" t="s">
        <v>1</v>
      </c>
      <c r="F147" s="264" t="s">
        <v>155</v>
      </c>
      <c r="G147" s="261"/>
      <c r="H147" s="265">
        <v>60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145</v>
      </c>
      <c r="AU147" s="271" t="s">
        <v>87</v>
      </c>
      <c r="AV147" s="13" t="s">
        <v>87</v>
      </c>
      <c r="AW147" s="13" t="s">
        <v>33</v>
      </c>
      <c r="AX147" s="13" t="s">
        <v>85</v>
      </c>
      <c r="AY147" s="271" t="s">
        <v>137</v>
      </c>
    </row>
    <row r="148" spans="1:65" s="2" customFormat="1" ht="21.75" customHeight="1">
      <c r="A148" s="38"/>
      <c r="B148" s="39"/>
      <c r="C148" s="246" t="s">
        <v>143</v>
      </c>
      <c r="D148" s="246" t="s">
        <v>139</v>
      </c>
      <c r="E148" s="247" t="s">
        <v>156</v>
      </c>
      <c r="F148" s="248" t="s">
        <v>157</v>
      </c>
      <c r="G148" s="249" t="s">
        <v>142</v>
      </c>
      <c r="H148" s="250">
        <v>40</v>
      </c>
      <c r="I148" s="251"/>
      <c r="J148" s="252">
        <f>ROUND(I148*H148,2)</f>
        <v>0</v>
      </c>
      <c r="K148" s="253"/>
      <c r="L148" s="44"/>
      <c r="M148" s="254" t="s">
        <v>1</v>
      </c>
      <c r="N148" s="255" t="s">
        <v>42</v>
      </c>
      <c r="O148" s="91"/>
      <c r="P148" s="256">
        <f>O148*H148</f>
        <v>0</v>
      </c>
      <c r="Q148" s="256">
        <v>0</v>
      </c>
      <c r="R148" s="256">
        <f>Q148*H148</f>
        <v>0</v>
      </c>
      <c r="S148" s="256">
        <v>0.325</v>
      </c>
      <c r="T148" s="257">
        <f>S148*H148</f>
        <v>13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8" t="s">
        <v>143</v>
      </c>
      <c r="AT148" s="258" t="s">
        <v>139</v>
      </c>
      <c r="AU148" s="258" t="s">
        <v>87</v>
      </c>
      <c r="AY148" s="17" t="s">
        <v>137</v>
      </c>
      <c r="BE148" s="259">
        <f>IF(N148="základní",J148,0)</f>
        <v>0</v>
      </c>
      <c r="BF148" s="259">
        <f>IF(N148="snížená",J148,0)</f>
        <v>0</v>
      </c>
      <c r="BG148" s="259">
        <f>IF(N148="zákl. přenesená",J148,0)</f>
        <v>0</v>
      </c>
      <c r="BH148" s="259">
        <f>IF(N148="sníž. přenesená",J148,0)</f>
        <v>0</v>
      </c>
      <c r="BI148" s="259">
        <f>IF(N148="nulová",J148,0)</f>
        <v>0</v>
      </c>
      <c r="BJ148" s="17" t="s">
        <v>85</v>
      </c>
      <c r="BK148" s="259">
        <f>ROUND(I148*H148,2)</f>
        <v>0</v>
      </c>
      <c r="BL148" s="17" t="s">
        <v>143</v>
      </c>
      <c r="BM148" s="258" t="s">
        <v>158</v>
      </c>
    </row>
    <row r="149" spans="1:51" s="13" customFormat="1" ht="12">
      <c r="A149" s="13"/>
      <c r="B149" s="260"/>
      <c r="C149" s="261"/>
      <c r="D149" s="262" t="s">
        <v>145</v>
      </c>
      <c r="E149" s="263" t="s">
        <v>1</v>
      </c>
      <c r="F149" s="264" t="s">
        <v>159</v>
      </c>
      <c r="G149" s="261"/>
      <c r="H149" s="265">
        <v>40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145</v>
      </c>
      <c r="AU149" s="271" t="s">
        <v>87</v>
      </c>
      <c r="AV149" s="13" t="s">
        <v>87</v>
      </c>
      <c r="AW149" s="13" t="s">
        <v>33</v>
      </c>
      <c r="AX149" s="13" t="s">
        <v>85</v>
      </c>
      <c r="AY149" s="271" t="s">
        <v>137</v>
      </c>
    </row>
    <row r="150" spans="1:65" s="2" customFormat="1" ht="16.5" customHeight="1">
      <c r="A150" s="38"/>
      <c r="B150" s="39"/>
      <c r="C150" s="246" t="s">
        <v>160</v>
      </c>
      <c r="D150" s="246" t="s">
        <v>139</v>
      </c>
      <c r="E150" s="247" t="s">
        <v>161</v>
      </c>
      <c r="F150" s="248" t="s">
        <v>162</v>
      </c>
      <c r="G150" s="249" t="s">
        <v>163</v>
      </c>
      <c r="H150" s="250">
        <v>25.5</v>
      </c>
      <c r="I150" s="251"/>
      <c r="J150" s="252">
        <f>ROUND(I150*H150,2)</f>
        <v>0</v>
      </c>
      <c r="K150" s="253"/>
      <c r="L150" s="44"/>
      <c r="M150" s="254" t="s">
        <v>1</v>
      </c>
      <c r="N150" s="255" t="s">
        <v>42</v>
      </c>
      <c r="O150" s="91"/>
      <c r="P150" s="256">
        <f>O150*H150</f>
        <v>0</v>
      </c>
      <c r="Q150" s="256">
        <v>0</v>
      </c>
      <c r="R150" s="256">
        <f>Q150*H150</f>
        <v>0</v>
      </c>
      <c r="S150" s="256">
        <v>0.23</v>
      </c>
      <c r="T150" s="257">
        <f>S150*H150</f>
        <v>5.865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8" t="s">
        <v>143</v>
      </c>
      <c r="AT150" s="258" t="s">
        <v>139</v>
      </c>
      <c r="AU150" s="258" t="s">
        <v>87</v>
      </c>
      <c r="AY150" s="17" t="s">
        <v>137</v>
      </c>
      <c r="BE150" s="259">
        <f>IF(N150="základní",J150,0)</f>
        <v>0</v>
      </c>
      <c r="BF150" s="259">
        <f>IF(N150="snížená",J150,0)</f>
        <v>0</v>
      </c>
      <c r="BG150" s="259">
        <f>IF(N150="zákl. přenesená",J150,0)</f>
        <v>0</v>
      </c>
      <c r="BH150" s="259">
        <f>IF(N150="sníž. přenesená",J150,0)</f>
        <v>0</v>
      </c>
      <c r="BI150" s="259">
        <f>IF(N150="nulová",J150,0)</f>
        <v>0</v>
      </c>
      <c r="BJ150" s="17" t="s">
        <v>85</v>
      </c>
      <c r="BK150" s="259">
        <f>ROUND(I150*H150,2)</f>
        <v>0</v>
      </c>
      <c r="BL150" s="17" t="s">
        <v>143</v>
      </c>
      <c r="BM150" s="258" t="s">
        <v>164</v>
      </c>
    </row>
    <row r="151" spans="1:65" s="2" customFormat="1" ht="16.5" customHeight="1">
      <c r="A151" s="38"/>
      <c r="B151" s="39"/>
      <c r="C151" s="246" t="s">
        <v>165</v>
      </c>
      <c r="D151" s="246" t="s">
        <v>139</v>
      </c>
      <c r="E151" s="247" t="s">
        <v>166</v>
      </c>
      <c r="F151" s="248" t="s">
        <v>167</v>
      </c>
      <c r="G151" s="249" t="s">
        <v>142</v>
      </c>
      <c r="H151" s="250">
        <v>95</v>
      </c>
      <c r="I151" s="251"/>
      <c r="J151" s="252">
        <f>ROUND(I151*H151,2)</f>
        <v>0</v>
      </c>
      <c r="K151" s="253"/>
      <c r="L151" s="44"/>
      <c r="M151" s="254" t="s">
        <v>1</v>
      </c>
      <c r="N151" s="255" t="s">
        <v>42</v>
      </c>
      <c r="O151" s="91"/>
      <c r="P151" s="256">
        <f>O151*H151</f>
        <v>0</v>
      </c>
      <c r="Q151" s="256">
        <v>0</v>
      </c>
      <c r="R151" s="256">
        <f>Q151*H151</f>
        <v>0</v>
      </c>
      <c r="S151" s="256">
        <v>0</v>
      </c>
      <c r="T151" s="25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8" t="s">
        <v>143</v>
      </c>
      <c r="AT151" s="258" t="s">
        <v>139</v>
      </c>
      <c r="AU151" s="258" t="s">
        <v>87</v>
      </c>
      <c r="AY151" s="17" t="s">
        <v>137</v>
      </c>
      <c r="BE151" s="259">
        <f>IF(N151="základní",J151,0)</f>
        <v>0</v>
      </c>
      <c r="BF151" s="259">
        <f>IF(N151="snížená",J151,0)</f>
        <v>0</v>
      </c>
      <c r="BG151" s="259">
        <f>IF(N151="zákl. přenesená",J151,0)</f>
        <v>0</v>
      </c>
      <c r="BH151" s="259">
        <f>IF(N151="sníž. přenesená",J151,0)</f>
        <v>0</v>
      </c>
      <c r="BI151" s="259">
        <f>IF(N151="nulová",J151,0)</f>
        <v>0</v>
      </c>
      <c r="BJ151" s="17" t="s">
        <v>85</v>
      </c>
      <c r="BK151" s="259">
        <f>ROUND(I151*H151,2)</f>
        <v>0</v>
      </c>
      <c r="BL151" s="17" t="s">
        <v>143</v>
      </c>
      <c r="BM151" s="258" t="s">
        <v>168</v>
      </c>
    </row>
    <row r="152" spans="1:65" s="2" customFormat="1" ht="21.75" customHeight="1">
      <c r="A152" s="38"/>
      <c r="B152" s="39"/>
      <c r="C152" s="246" t="s">
        <v>169</v>
      </c>
      <c r="D152" s="246" t="s">
        <v>139</v>
      </c>
      <c r="E152" s="247" t="s">
        <v>170</v>
      </c>
      <c r="F152" s="248" t="s">
        <v>171</v>
      </c>
      <c r="G152" s="249" t="s">
        <v>172</v>
      </c>
      <c r="H152" s="250">
        <v>50</v>
      </c>
      <c r="I152" s="251"/>
      <c r="J152" s="252">
        <f>ROUND(I152*H152,2)</f>
        <v>0</v>
      </c>
      <c r="K152" s="253"/>
      <c r="L152" s="44"/>
      <c r="M152" s="254" t="s">
        <v>1</v>
      </c>
      <c r="N152" s="255" t="s">
        <v>42</v>
      </c>
      <c r="O152" s="91"/>
      <c r="P152" s="256">
        <f>O152*H152</f>
        <v>0</v>
      </c>
      <c r="Q152" s="256">
        <v>0</v>
      </c>
      <c r="R152" s="256">
        <f>Q152*H152</f>
        <v>0</v>
      </c>
      <c r="S152" s="256">
        <v>0</v>
      </c>
      <c r="T152" s="25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8" t="s">
        <v>143</v>
      </c>
      <c r="AT152" s="258" t="s">
        <v>139</v>
      </c>
      <c r="AU152" s="258" t="s">
        <v>87</v>
      </c>
      <c r="AY152" s="17" t="s">
        <v>137</v>
      </c>
      <c r="BE152" s="259">
        <f>IF(N152="základní",J152,0)</f>
        <v>0</v>
      </c>
      <c r="BF152" s="259">
        <f>IF(N152="snížená",J152,0)</f>
        <v>0</v>
      </c>
      <c r="BG152" s="259">
        <f>IF(N152="zákl. přenesená",J152,0)</f>
        <v>0</v>
      </c>
      <c r="BH152" s="259">
        <f>IF(N152="sníž. přenesená",J152,0)</f>
        <v>0</v>
      </c>
      <c r="BI152" s="259">
        <f>IF(N152="nulová",J152,0)</f>
        <v>0</v>
      </c>
      <c r="BJ152" s="17" t="s">
        <v>85</v>
      </c>
      <c r="BK152" s="259">
        <f>ROUND(I152*H152,2)</f>
        <v>0</v>
      </c>
      <c r="BL152" s="17" t="s">
        <v>143</v>
      </c>
      <c r="BM152" s="258" t="s">
        <v>173</v>
      </c>
    </row>
    <row r="153" spans="1:65" s="2" customFormat="1" ht="21.75" customHeight="1">
      <c r="A153" s="38"/>
      <c r="B153" s="39"/>
      <c r="C153" s="246" t="s">
        <v>174</v>
      </c>
      <c r="D153" s="246" t="s">
        <v>139</v>
      </c>
      <c r="E153" s="247" t="s">
        <v>175</v>
      </c>
      <c r="F153" s="248" t="s">
        <v>176</v>
      </c>
      <c r="G153" s="249" t="s">
        <v>172</v>
      </c>
      <c r="H153" s="250">
        <v>45</v>
      </c>
      <c r="I153" s="251"/>
      <c r="J153" s="252">
        <f>ROUND(I153*H153,2)</f>
        <v>0</v>
      </c>
      <c r="K153" s="253"/>
      <c r="L153" s="44"/>
      <c r="M153" s="254" t="s">
        <v>1</v>
      </c>
      <c r="N153" s="255" t="s">
        <v>42</v>
      </c>
      <c r="O153" s="91"/>
      <c r="P153" s="256">
        <f>O153*H153</f>
        <v>0</v>
      </c>
      <c r="Q153" s="256">
        <v>0</v>
      </c>
      <c r="R153" s="256">
        <f>Q153*H153</f>
        <v>0</v>
      </c>
      <c r="S153" s="256">
        <v>0</v>
      </c>
      <c r="T153" s="25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8" t="s">
        <v>143</v>
      </c>
      <c r="AT153" s="258" t="s">
        <v>139</v>
      </c>
      <c r="AU153" s="258" t="s">
        <v>87</v>
      </c>
      <c r="AY153" s="17" t="s">
        <v>137</v>
      </c>
      <c r="BE153" s="259">
        <f>IF(N153="základní",J153,0)</f>
        <v>0</v>
      </c>
      <c r="BF153" s="259">
        <f>IF(N153="snížená",J153,0)</f>
        <v>0</v>
      </c>
      <c r="BG153" s="259">
        <f>IF(N153="zákl. přenesená",J153,0)</f>
        <v>0</v>
      </c>
      <c r="BH153" s="259">
        <f>IF(N153="sníž. přenesená",J153,0)</f>
        <v>0</v>
      </c>
      <c r="BI153" s="259">
        <f>IF(N153="nulová",J153,0)</f>
        <v>0</v>
      </c>
      <c r="BJ153" s="17" t="s">
        <v>85</v>
      </c>
      <c r="BK153" s="259">
        <f>ROUND(I153*H153,2)</f>
        <v>0</v>
      </c>
      <c r="BL153" s="17" t="s">
        <v>143</v>
      </c>
      <c r="BM153" s="258" t="s">
        <v>177</v>
      </c>
    </row>
    <row r="154" spans="1:51" s="13" customFormat="1" ht="12">
      <c r="A154" s="13"/>
      <c r="B154" s="260"/>
      <c r="C154" s="261"/>
      <c r="D154" s="262" t="s">
        <v>145</v>
      </c>
      <c r="E154" s="263" t="s">
        <v>1</v>
      </c>
      <c r="F154" s="264" t="s">
        <v>178</v>
      </c>
      <c r="G154" s="261"/>
      <c r="H154" s="265">
        <v>45</v>
      </c>
      <c r="I154" s="266"/>
      <c r="J154" s="261"/>
      <c r="K154" s="261"/>
      <c r="L154" s="267"/>
      <c r="M154" s="268"/>
      <c r="N154" s="269"/>
      <c r="O154" s="269"/>
      <c r="P154" s="269"/>
      <c r="Q154" s="269"/>
      <c r="R154" s="269"/>
      <c r="S154" s="269"/>
      <c r="T154" s="27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1" t="s">
        <v>145</v>
      </c>
      <c r="AU154" s="271" t="s">
        <v>87</v>
      </c>
      <c r="AV154" s="13" t="s">
        <v>87</v>
      </c>
      <c r="AW154" s="13" t="s">
        <v>33</v>
      </c>
      <c r="AX154" s="13" t="s">
        <v>85</v>
      </c>
      <c r="AY154" s="271" t="s">
        <v>137</v>
      </c>
    </row>
    <row r="155" spans="1:65" s="2" customFormat="1" ht="33" customHeight="1">
      <c r="A155" s="38"/>
      <c r="B155" s="39"/>
      <c r="C155" s="246" t="s">
        <v>179</v>
      </c>
      <c r="D155" s="246" t="s">
        <v>139</v>
      </c>
      <c r="E155" s="247" t="s">
        <v>180</v>
      </c>
      <c r="F155" s="248" t="s">
        <v>181</v>
      </c>
      <c r="G155" s="249" t="s">
        <v>172</v>
      </c>
      <c r="H155" s="250">
        <v>135</v>
      </c>
      <c r="I155" s="251"/>
      <c r="J155" s="252">
        <f>ROUND(I155*H155,2)</f>
        <v>0</v>
      </c>
      <c r="K155" s="253"/>
      <c r="L155" s="44"/>
      <c r="M155" s="254" t="s">
        <v>1</v>
      </c>
      <c r="N155" s="255" t="s">
        <v>42</v>
      </c>
      <c r="O155" s="91"/>
      <c r="P155" s="256">
        <f>O155*H155</f>
        <v>0</v>
      </c>
      <c r="Q155" s="256">
        <v>0</v>
      </c>
      <c r="R155" s="256">
        <f>Q155*H155</f>
        <v>0</v>
      </c>
      <c r="S155" s="256">
        <v>0</v>
      </c>
      <c r="T155" s="25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8" t="s">
        <v>143</v>
      </c>
      <c r="AT155" s="258" t="s">
        <v>139</v>
      </c>
      <c r="AU155" s="258" t="s">
        <v>87</v>
      </c>
      <c r="AY155" s="17" t="s">
        <v>137</v>
      </c>
      <c r="BE155" s="259">
        <f>IF(N155="základní",J155,0)</f>
        <v>0</v>
      </c>
      <c r="BF155" s="259">
        <f>IF(N155="snížená",J155,0)</f>
        <v>0</v>
      </c>
      <c r="BG155" s="259">
        <f>IF(N155="zákl. přenesená",J155,0)</f>
        <v>0</v>
      </c>
      <c r="BH155" s="259">
        <f>IF(N155="sníž. přenesená",J155,0)</f>
        <v>0</v>
      </c>
      <c r="BI155" s="259">
        <f>IF(N155="nulová",J155,0)</f>
        <v>0</v>
      </c>
      <c r="BJ155" s="17" t="s">
        <v>85</v>
      </c>
      <c r="BK155" s="259">
        <f>ROUND(I155*H155,2)</f>
        <v>0</v>
      </c>
      <c r="BL155" s="17" t="s">
        <v>143</v>
      </c>
      <c r="BM155" s="258" t="s">
        <v>182</v>
      </c>
    </row>
    <row r="156" spans="1:51" s="13" customFormat="1" ht="12">
      <c r="A156" s="13"/>
      <c r="B156" s="260"/>
      <c r="C156" s="261"/>
      <c r="D156" s="262" t="s">
        <v>145</v>
      </c>
      <c r="E156" s="263" t="s">
        <v>1</v>
      </c>
      <c r="F156" s="264" t="s">
        <v>183</v>
      </c>
      <c r="G156" s="261"/>
      <c r="H156" s="265">
        <v>135</v>
      </c>
      <c r="I156" s="266"/>
      <c r="J156" s="261"/>
      <c r="K156" s="261"/>
      <c r="L156" s="267"/>
      <c r="M156" s="268"/>
      <c r="N156" s="269"/>
      <c r="O156" s="269"/>
      <c r="P156" s="269"/>
      <c r="Q156" s="269"/>
      <c r="R156" s="269"/>
      <c r="S156" s="269"/>
      <c r="T156" s="27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1" t="s">
        <v>145</v>
      </c>
      <c r="AU156" s="271" t="s">
        <v>87</v>
      </c>
      <c r="AV156" s="13" t="s">
        <v>87</v>
      </c>
      <c r="AW156" s="13" t="s">
        <v>33</v>
      </c>
      <c r="AX156" s="13" t="s">
        <v>85</v>
      </c>
      <c r="AY156" s="271" t="s">
        <v>137</v>
      </c>
    </row>
    <row r="157" spans="1:65" s="2" customFormat="1" ht="21.75" customHeight="1">
      <c r="A157" s="38"/>
      <c r="B157" s="39"/>
      <c r="C157" s="246" t="s">
        <v>184</v>
      </c>
      <c r="D157" s="246" t="s">
        <v>139</v>
      </c>
      <c r="E157" s="247" t="s">
        <v>185</v>
      </c>
      <c r="F157" s="248" t="s">
        <v>186</v>
      </c>
      <c r="G157" s="249" t="s">
        <v>172</v>
      </c>
      <c r="H157" s="250">
        <v>45</v>
      </c>
      <c r="I157" s="251"/>
      <c r="J157" s="252">
        <f>ROUND(I157*H157,2)</f>
        <v>0</v>
      </c>
      <c r="K157" s="253"/>
      <c r="L157" s="44"/>
      <c r="M157" s="254" t="s">
        <v>1</v>
      </c>
      <c r="N157" s="255" t="s">
        <v>42</v>
      </c>
      <c r="O157" s="91"/>
      <c r="P157" s="256">
        <f>O157*H157</f>
        <v>0</v>
      </c>
      <c r="Q157" s="256">
        <v>0</v>
      </c>
      <c r="R157" s="256">
        <f>Q157*H157</f>
        <v>0</v>
      </c>
      <c r="S157" s="256">
        <v>0</v>
      </c>
      <c r="T157" s="25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8" t="s">
        <v>143</v>
      </c>
      <c r="AT157" s="258" t="s">
        <v>139</v>
      </c>
      <c r="AU157" s="258" t="s">
        <v>87</v>
      </c>
      <c r="AY157" s="17" t="s">
        <v>137</v>
      </c>
      <c r="BE157" s="259">
        <f>IF(N157="základní",J157,0)</f>
        <v>0</v>
      </c>
      <c r="BF157" s="259">
        <f>IF(N157="snížená",J157,0)</f>
        <v>0</v>
      </c>
      <c r="BG157" s="259">
        <f>IF(N157="zákl. přenesená",J157,0)</f>
        <v>0</v>
      </c>
      <c r="BH157" s="259">
        <f>IF(N157="sníž. přenesená",J157,0)</f>
        <v>0</v>
      </c>
      <c r="BI157" s="259">
        <f>IF(N157="nulová",J157,0)</f>
        <v>0</v>
      </c>
      <c r="BJ157" s="17" t="s">
        <v>85</v>
      </c>
      <c r="BK157" s="259">
        <f>ROUND(I157*H157,2)</f>
        <v>0</v>
      </c>
      <c r="BL157" s="17" t="s">
        <v>143</v>
      </c>
      <c r="BM157" s="258" t="s">
        <v>187</v>
      </c>
    </row>
    <row r="158" spans="1:65" s="2" customFormat="1" ht="16.5" customHeight="1">
      <c r="A158" s="38"/>
      <c r="B158" s="39"/>
      <c r="C158" s="246" t="s">
        <v>188</v>
      </c>
      <c r="D158" s="246" t="s">
        <v>139</v>
      </c>
      <c r="E158" s="247" t="s">
        <v>189</v>
      </c>
      <c r="F158" s="248" t="s">
        <v>190</v>
      </c>
      <c r="G158" s="249" t="s">
        <v>172</v>
      </c>
      <c r="H158" s="250">
        <v>45</v>
      </c>
      <c r="I158" s="251"/>
      <c r="J158" s="252">
        <f>ROUND(I158*H158,2)</f>
        <v>0</v>
      </c>
      <c r="K158" s="253"/>
      <c r="L158" s="44"/>
      <c r="M158" s="254" t="s">
        <v>1</v>
      </c>
      <c r="N158" s="255" t="s">
        <v>42</v>
      </c>
      <c r="O158" s="91"/>
      <c r="P158" s="256">
        <f>O158*H158</f>
        <v>0</v>
      </c>
      <c r="Q158" s="256">
        <v>0</v>
      </c>
      <c r="R158" s="256">
        <f>Q158*H158</f>
        <v>0</v>
      </c>
      <c r="S158" s="256">
        <v>0</v>
      </c>
      <c r="T158" s="25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8" t="s">
        <v>143</v>
      </c>
      <c r="AT158" s="258" t="s">
        <v>139</v>
      </c>
      <c r="AU158" s="258" t="s">
        <v>87</v>
      </c>
      <c r="AY158" s="17" t="s">
        <v>137</v>
      </c>
      <c r="BE158" s="259">
        <f>IF(N158="základní",J158,0)</f>
        <v>0</v>
      </c>
      <c r="BF158" s="259">
        <f>IF(N158="snížená",J158,0)</f>
        <v>0</v>
      </c>
      <c r="BG158" s="259">
        <f>IF(N158="zákl. přenesená",J158,0)</f>
        <v>0</v>
      </c>
      <c r="BH158" s="259">
        <f>IF(N158="sníž. přenesená",J158,0)</f>
        <v>0</v>
      </c>
      <c r="BI158" s="259">
        <f>IF(N158="nulová",J158,0)</f>
        <v>0</v>
      </c>
      <c r="BJ158" s="17" t="s">
        <v>85</v>
      </c>
      <c r="BK158" s="259">
        <f>ROUND(I158*H158,2)</f>
        <v>0</v>
      </c>
      <c r="BL158" s="17" t="s">
        <v>143</v>
      </c>
      <c r="BM158" s="258" t="s">
        <v>191</v>
      </c>
    </row>
    <row r="159" spans="1:65" s="2" customFormat="1" ht="21.75" customHeight="1">
      <c r="A159" s="38"/>
      <c r="B159" s="39"/>
      <c r="C159" s="246" t="s">
        <v>192</v>
      </c>
      <c r="D159" s="246" t="s">
        <v>139</v>
      </c>
      <c r="E159" s="247" t="s">
        <v>193</v>
      </c>
      <c r="F159" s="248" t="s">
        <v>194</v>
      </c>
      <c r="G159" s="249" t="s">
        <v>195</v>
      </c>
      <c r="H159" s="250">
        <v>81</v>
      </c>
      <c r="I159" s="251"/>
      <c r="J159" s="252">
        <f>ROUND(I159*H159,2)</f>
        <v>0</v>
      </c>
      <c r="K159" s="253"/>
      <c r="L159" s="44"/>
      <c r="M159" s="254" t="s">
        <v>1</v>
      </c>
      <c r="N159" s="255" t="s">
        <v>42</v>
      </c>
      <c r="O159" s="91"/>
      <c r="P159" s="256">
        <f>O159*H159</f>
        <v>0</v>
      </c>
      <c r="Q159" s="256">
        <v>0</v>
      </c>
      <c r="R159" s="256">
        <f>Q159*H159</f>
        <v>0</v>
      </c>
      <c r="S159" s="256">
        <v>0</v>
      </c>
      <c r="T159" s="25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8" t="s">
        <v>143</v>
      </c>
      <c r="AT159" s="258" t="s">
        <v>139</v>
      </c>
      <c r="AU159" s="258" t="s">
        <v>87</v>
      </c>
      <c r="AY159" s="17" t="s">
        <v>137</v>
      </c>
      <c r="BE159" s="259">
        <f>IF(N159="základní",J159,0)</f>
        <v>0</v>
      </c>
      <c r="BF159" s="259">
        <f>IF(N159="snížená",J159,0)</f>
        <v>0</v>
      </c>
      <c r="BG159" s="259">
        <f>IF(N159="zákl. přenesená",J159,0)</f>
        <v>0</v>
      </c>
      <c r="BH159" s="259">
        <f>IF(N159="sníž. přenesená",J159,0)</f>
        <v>0</v>
      </c>
      <c r="BI159" s="259">
        <f>IF(N159="nulová",J159,0)</f>
        <v>0</v>
      </c>
      <c r="BJ159" s="17" t="s">
        <v>85</v>
      </c>
      <c r="BK159" s="259">
        <f>ROUND(I159*H159,2)</f>
        <v>0</v>
      </c>
      <c r="BL159" s="17" t="s">
        <v>143</v>
      </c>
      <c r="BM159" s="258" t="s">
        <v>196</v>
      </c>
    </row>
    <row r="160" spans="1:51" s="13" customFormat="1" ht="12">
      <c r="A160" s="13"/>
      <c r="B160" s="260"/>
      <c r="C160" s="261"/>
      <c r="D160" s="262" t="s">
        <v>145</v>
      </c>
      <c r="E160" s="263" t="s">
        <v>1</v>
      </c>
      <c r="F160" s="264" t="s">
        <v>197</v>
      </c>
      <c r="G160" s="261"/>
      <c r="H160" s="265">
        <v>81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1" t="s">
        <v>145</v>
      </c>
      <c r="AU160" s="271" t="s">
        <v>87</v>
      </c>
      <c r="AV160" s="13" t="s">
        <v>87</v>
      </c>
      <c r="AW160" s="13" t="s">
        <v>33</v>
      </c>
      <c r="AX160" s="13" t="s">
        <v>85</v>
      </c>
      <c r="AY160" s="271" t="s">
        <v>137</v>
      </c>
    </row>
    <row r="161" spans="1:65" s="2" customFormat="1" ht="21.75" customHeight="1">
      <c r="A161" s="38"/>
      <c r="B161" s="39"/>
      <c r="C161" s="246" t="s">
        <v>198</v>
      </c>
      <c r="D161" s="246" t="s">
        <v>139</v>
      </c>
      <c r="E161" s="247" t="s">
        <v>199</v>
      </c>
      <c r="F161" s="248" t="s">
        <v>200</v>
      </c>
      <c r="G161" s="249" t="s">
        <v>172</v>
      </c>
      <c r="H161" s="250">
        <v>21</v>
      </c>
      <c r="I161" s="251"/>
      <c r="J161" s="252">
        <f>ROUND(I161*H161,2)</f>
        <v>0</v>
      </c>
      <c r="K161" s="253"/>
      <c r="L161" s="44"/>
      <c r="M161" s="254" t="s">
        <v>1</v>
      </c>
      <c r="N161" s="255" t="s">
        <v>42</v>
      </c>
      <c r="O161" s="91"/>
      <c r="P161" s="256">
        <f>O161*H161</f>
        <v>0</v>
      </c>
      <c r="Q161" s="256">
        <v>0</v>
      </c>
      <c r="R161" s="256">
        <f>Q161*H161</f>
        <v>0</v>
      </c>
      <c r="S161" s="256">
        <v>0</v>
      </c>
      <c r="T161" s="25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8" t="s">
        <v>143</v>
      </c>
      <c r="AT161" s="258" t="s">
        <v>139</v>
      </c>
      <c r="AU161" s="258" t="s">
        <v>87</v>
      </c>
      <c r="AY161" s="17" t="s">
        <v>137</v>
      </c>
      <c r="BE161" s="259">
        <f>IF(N161="základní",J161,0)</f>
        <v>0</v>
      </c>
      <c r="BF161" s="259">
        <f>IF(N161="snížená",J161,0)</f>
        <v>0</v>
      </c>
      <c r="BG161" s="259">
        <f>IF(N161="zákl. přenesená",J161,0)</f>
        <v>0</v>
      </c>
      <c r="BH161" s="259">
        <f>IF(N161="sníž. přenesená",J161,0)</f>
        <v>0</v>
      </c>
      <c r="BI161" s="259">
        <f>IF(N161="nulová",J161,0)</f>
        <v>0</v>
      </c>
      <c r="BJ161" s="17" t="s">
        <v>85</v>
      </c>
      <c r="BK161" s="259">
        <f>ROUND(I161*H161,2)</f>
        <v>0</v>
      </c>
      <c r="BL161" s="17" t="s">
        <v>143</v>
      </c>
      <c r="BM161" s="258" t="s">
        <v>201</v>
      </c>
    </row>
    <row r="162" spans="1:51" s="13" customFormat="1" ht="12">
      <c r="A162" s="13"/>
      <c r="B162" s="260"/>
      <c r="C162" s="261"/>
      <c r="D162" s="262" t="s">
        <v>145</v>
      </c>
      <c r="E162" s="263" t="s">
        <v>1</v>
      </c>
      <c r="F162" s="264" t="s">
        <v>202</v>
      </c>
      <c r="G162" s="261"/>
      <c r="H162" s="265">
        <v>21</v>
      </c>
      <c r="I162" s="266"/>
      <c r="J162" s="261"/>
      <c r="K162" s="261"/>
      <c r="L162" s="267"/>
      <c r="M162" s="268"/>
      <c r="N162" s="269"/>
      <c r="O162" s="269"/>
      <c r="P162" s="269"/>
      <c r="Q162" s="269"/>
      <c r="R162" s="269"/>
      <c r="S162" s="269"/>
      <c r="T162" s="27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1" t="s">
        <v>145</v>
      </c>
      <c r="AU162" s="271" t="s">
        <v>87</v>
      </c>
      <c r="AV162" s="13" t="s">
        <v>87</v>
      </c>
      <c r="AW162" s="13" t="s">
        <v>33</v>
      </c>
      <c r="AX162" s="13" t="s">
        <v>85</v>
      </c>
      <c r="AY162" s="271" t="s">
        <v>137</v>
      </c>
    </row>
    <row r="163" spans="1:65" s="2" customFormat="1" ht="21.75" customHeight="1">
      <c r="A163" s="38"/>
      <c r="B163" s="39"/>
      <c r="C163" s="272" t="s">
        <v>203</v>
      </c>
      <c r="D163" s="272" t="s">
        <v>204</v>
      </c>
      <c r="E163" s="273" t="s">
        <v>205</v>
      </c>
      <c r="F163" s="274" t="s">
        <v>206</v>
      </c>
      <c r="G163" s="275" t="s">
        <v>195</v>
      </c>
      <c r="H163" s="276">
        <v>12.6</v>
      </c>
      <c r="I163" s="277"/>
      <c r="J163" s="278">
        <f>ROUND(I163*H163,2)</f>
        <v>0</v>
      </c>
      <c r="K163" s="279"/>
      <c r="L163" s="280"/>
      <c r="M163" s="281" t="s">
        <v>1</v>
      </c>
      <c r="N163" s="282" t="s">
        <v>42</v>
      </c>
      <c r="O163" s="91"/>
      <c r="P163" s="256">
        <f>O163*H163</f>
        <v>0</v>
      </c>
      <c r="Q163" s="256">
        <v>1</v>
      </c>
      <c r="R163" s="256">
        <f>Q163*H163</f>
        <v>12.6</v>
      </c>
      <c r="S163" s="256">
        <v>0</v>
      </c>
      <c r="T163" s="25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8" t="s">
        <v>174</v>
      </c>
      <c r="AT163" s="258" t="s">
        <v>204</v>
      </c>
      <c r="AU163" s="258" t="s">
        <v>87</v>
      </c>
      <c r="AY163" s="17" t="s">
        <v>137</v>
      </c>
      <c r="BE163" s="259">
        <f>IF(N163="základní",J163,0)</f>
        <v>0</v>
      </c>
      <c r="BF163" s="259">
        <f>IF(N163="snížená",J163,0)</f>
        <v>0</v>
      </c>
      <c r="BG163" s="259">
        <f>IF(N163="zákl. přenesená",J163,0)</f>
        <v>0</v>
      </c>
      <c r="BH163" s="259">
        <f>IF(N163="sníž. přenesená",J163,0)</f>
        <v>0</v>
      </c>
      <c r="BI163" s="259">
        <f>IF(N163="nulová",J163,0)</f>
        <v>0</v>
      </c>
      <c r="BJ163" s="17" t="s">
        <v>85</v>
      </c>
      <c r="BK163" s="259">
        <f>ROUND(I163*H163,2)</f>
        <v>0</v>
      </c>
      <c r="BL163" s="17" t="s">
        <v>143</v>
      </c>
      <c r="BM163" s="258" t="s">
        <v>207</v>
      </c>
    </row>
    <row r="164" spans="1:51" s="13" customFormat="1" ht="12">
      <c r="A164" s="13"/>
      <c r="B164" s="260"/>
      <c r="C164" s="261"/>
      <c r="D164" s="262" t="s">
        <v>145</v>
      </c>
      <c r="E164" s="263" t="s">
        <v>1</v>
      </c>
      <c r="F164" s="264" t="s">
        <v>208</v>
      </c>
      <c r="G164" s="261"/>
      <c r="H164" s="265">
        <v>12.6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1" t="s">
        <v>145</v>
      </c>
      <c r="AU164" s="271" t="s">
        <v>87</v>
      </c>
      <c r="AV164" s="13" t="s">
        <v>87</v>
      </c>
      <c r="AW164" s="13" t="s">
        <v>33</v>
      </c>
      <c r="AX164" s="13" t="s">
        <v>85</v>
      </c>
      <c r="AY164" s="271" t="s">
        <v>137</v>
      </c>
    </row>
    <row r="165" spans="1:63" s="12" customFormat="1" ht="22.8" customHeight="1">
      <c r="A165" s="12"/>
      <c r="B165" s="230"/>
      <c r="C165" s="231"/>
      <c r="D165" s="232" t="s">
        <v>76</v>
      </c>
      <c r="E165" s="244" t="s">
        <v>87</v>
      </c>
      <c r="F165" s="244" t="s">
        <v>209</v>
      </c>
      <c r="G165" s="231"/>
      <c r="H165" s="231"/>
      <c r="I165" s="234"/>
      <c r="J165" s="245">
        <f>BK165</f>
        <v>0</v>
      </c>
      <c r="K165" s="231"/>
      <c r="L165" s="236"/>
      <c r="M165" s="237"/>
      <c r="N165" s="238"/>
      <c r="O165" s="238"/>
      <c r="P165" s="239">
        <f>SUM(P166:P180)</f>
        <v>0</v>
      </c>
      <c r="Q165" s="238"/>
      <c r="R165" s="239">
        <f>SUM(R166:R180)</f>
        <v>84.62731315</v>
      </c>
      <c r="S165" s="238"/>
      <c r="T165" s="240">
        <f>SUM(T166:T180)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1" t="s">
        <v>85</v>
      </c>
      <c r="AT165" s="242" t="s">
        <v>76</v>
      </c>
      <c r="AU165" s="242" t="s">
        <v>85</v>
      </c>
      <c r="AY165" s="241" t="s">
        <v>137</v>
      </c>
      <c r="BK165" s="243">
        <f>SUM(BK166:BK180)</f>
        <v>0</v>
      </c>
    </row>
    <row r="166" spans="1:65" s="2" customFormat="1" ht="21.75" customHeight="1">
      <c r="A166" s="38"/>
      <c r="B166" s="39"/>
      <c r="C166" s="246" t="s">
        <v>8</v>
      </c>
      <c r="D166" s="246" t="s">
        <v>139</v>
      </c>
      <c r="E166" s="247" t="s">
        <v>210</v>
      </c>
      <c r="F166" s="248" t="s">
        <v>211</v>
      </c>
      <c r="G166" s="249" t="s">
        <v>172</v>
      </c>
      <c r="H166" s="250">
        <v>17.425</v>
      </c>
      <c r="I166" s="251"/>
      <c r="J166" s="252">
        <f>ROUND(I166*H166,2)</f>
        <v>0</v>
      </c>
      <c r="K166" s="253"/>
      <c r="L166" s="44"/>
      <c r="M166" s="254" t="s">
        <v>1</v>
      </c>
      <c r="N166" s="255" t="s">
        <v>42</v>
      </c>
      <c r="O166" s="91"/>
      <c r="P166" s="256">
        <f>O166*H166</f>
        <v>0</v>
      </c>
      <c r="Q166" s="256">
        <v>0</v>
      </c>
      <c r="R166" s="256">
        <f>Q166*H166</f>
        <v>0</v>
      </c>
      <c r="S166" s="256">
        <v>0</v>
      </c>
      <c r="T166" s="25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8" t="s">
        <v>143</v>
      </c>
      <c r="AT166" s="258" t="s">
        <v>139</v>
      </c>
      <c r="AU166" s="258" t="s">
        <v>87</v>
      </c>
      <c r="AY166" s="17" t="s">
        <v>137</v>
      </c>
      <c r="BE166" s="259">
        <f>IF(N166="základní",J166,0)</f>
        <v>0</v>
      </c>
      <c r="BF166" s="259">
        <f>IF(N166="snížená",J166,0)</f>
        <v>0</v>
      </c>
      <c r="BG166" s="259">
        <f>IF(N166="zákl. přenesená",J166,0)</f>
        <v>0</v>
      </c>
      <c r="BH166" s="259">
        <f>IF(N166="sníž. přenesená",J166,0)</f>
        <v>0</v>
      </c>
      <c r="BI166" s="259">
        <f>IF(N166="nulová",J166,0)</f>
        <v>0</v>
      </c>
      <c r="BJ166" s="17" t="s">
        <v>85</v>
      </c>
      <c r="BK166" s="259">
        <f>ROUND(I166*H166,2)</f>
        <v>0</v>
      </c>
      <c r="BL166" s="17" t="s">
        <v>143</v>
      </c>
      <c r="BM166" s="258" t="s">
        <v>212</v>
      </c>
    </row>
    <row r="167" spans="1:51" s="13" customFormat="1" ht="12">
      <c r="A167" s="13"/>
      <c r="B167" s="260"/>
      <c r="C167" s="261"/>
      <c r="D167" s="262" t="s">
        <v>145</v>
      </c>
      <c r="E167" s="263" t="s">
        <v>1</v>
      </c>
      <c r="F167" s="264" t="s">
        <v>213</v>
      </c>
      <c r="G167" s="261"/>
      <c r="H167" s="265">
        <v>17.425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1" t="s">
        <v>145</v>
      </c>
      <c r="AU167" s="271" t="s">
        <v>87</v>
      </c>
      <c r="AV167" s="13" t="s">
        <v>87</v>
      </c>
      <c r="AW167" s="13" t="s">
        <v>33</v>
      </c>
      <c r="AX167" s="13" t="s">
        <v>85</v>
      </c>
      <c r="AY167" s="271" t="s">
        <v>137</v>
      </c>
    </row>
    <row r="168" spans="1:65" s="2" customFormat="1" ht="16.5" customHeight="1">
      <c r="A168" s="38"/>
      <c r="B168" s="39"/>
      <c r="C168" s="246" t="s">
        <v>214</v>
      </c>
      <c r="D168" s="246" t="s">
        <v>139</v>
      </c>
      <c r="E168" s="247" t="s">
        <v>215</v>
      </c>
      <c r="F168" s="248" t="s">
        <v>216</v>
      </c>
      <c r="G168" s="249" t="s">
        <v>172</v>
      </c>
      <c r="H168" s="250">
        <v>6.143</v>
      </c>
      <c r="I168" s="251"/>
      <c r="J168" s="252">
        <f>ROUND(I168*H168,2)</f>
        <v>0</v>
      </c>
      <c r="K168" s="253"/>
      <c r="L168" s="44"/>
      <c r="M168" s="254" t="s">
        <v>1</v>
      </c>
      <c r="N168" s="255" t="s">
        <v>42</v>
      </c>
      <c r="O168" s="91"/>
      <c r="P168" s="256">
        <f>O168*H168</f>
        <v>0</v>
      </c>
      <c r="Q168" s="256">
        <v>2.45329</v>
      </c>
      <c r="R168" s="256">
        <f>Q168*H168</f>
        <v>15.070560469999998</v>
      </c>
      <c r="S168" s="256">
        <v>0</v>
      </c>
      <c r="T168" s="25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8" t="s">
        <v>143</v>
      </c>
      <c r="AT168" s="258" t="s">
        <v>139</v>
      </c>
      <c r="AU168" s="258" t="s">
        <v>87</v>
      </c>
      <c r="AY168" s="17" t="s">
        <v>137</v>
      </c>
      <c r="BE168" s="259">
        <f>IF(N168="základní",J168,0)</f>
        <v>0</v>
      </c>
      <c r="BF168" s="259">
        <f>IF(N168="snížená",J168,0)</f>
        <v>0</v>
      </c>
      <c r="BG168" s="259">
        <f>IF(N168="zákl. přenesená",J168,0)</f>
        <v>0</v>
      </c>
      <c r="BH168" s="259">
        <f>IF(N168="sníž. přenesená",J168,0)</f>
        <v>0</v>
      </c>
      <c r="BI168" s="259">
        <f>IF(N168="nulová",J168,0)</f>
        <v>0</v>
      </c>
      <c r="BJ168" s="17" t="s">
        <v>85</v>
      </c>
      <c r="BK168" s="259">
        <f>ROUND(I168*H168,2)</f>
        <v>0</v>
      </c>
      <c r="BL168" s="17" t="s">
        <v>143</v>
      </c>
      <c r="BM168" s="258" t="s">
        <v>217</v>
      </c>
    </row>
    <row r="169" spans="1:51" s="13" customFormat="1" ht="12">
      <c r="A169" s="13"/>
      <c r="B169" s="260"/>
      <c r="C169" s="261"/>
      <c r="D169" s="262" t="s">
        <v>145</v>
      </c>
      <c r="E169" s="263" t="s">
        <v>1</v>
      </c>
      <c r="F169" s="264" t="s">
        <v>218</v>
      </c>
      <c r="G169" s="261"/>
      <c r="H169" s="265">
        <v>6.143</v>
      </c>
      <c r="I169" s="266"/>
      <c r="J169" s="261"/>
      <c r="K169" s="261"/>
      <c r="L169" s="267"/>
      <c r="M169" s="268"/>
      <c r="N169" s="269"/>
      <c r="O169" s="269"/>
      <c r="P169" s="269"/>
      <c r="Q169" s="269"/>
      <c r="R169" s="269"/>
      <c r="S169" s="269"/>
      <c r="T169" s="27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1" t="s">
        <v>145</v>
      </c>
      <c r="AU169" s="271" t="s">
        <v>87</v>
      </c>
      <c r="AV169" s="13" t="s">
        <v>87</v>
      </c>
      <c r="AW169" s="13" t="s">
        <v>33</v>
      </c>
      <c r="AX169" s="13" t="s">
        <v>85</v>
      </c>
      <c r="AY169" s="271" t="s">
        <v>137</v>
      </c>
    </row>
    <row r="170" spans="1:65" s="2" customFormat="1" ht="16.5" customHeight="1">
      <c r="A170" s="38"/>
      <c r="B170" s="39"/>
      <c r="C170" s="246" t="s">
        <v>219</v>
      </c>
      <c r="D170" s="246" t="s">
        <v>139</v>
      </c>
      <c r="E170" s="247" t="s">
        <v>220</v>
      </c>
      <c r="F170" s="248" t="s">
        <v>221</v>
      </c>
      <c r="G170" s="249" t="s">
        <v>195</v>
      </c>
      <c r="H170" s="250">
        <v>0.218</v>
      </c>
      <c r="I170" s="251"/>
      <c r="J170" s="252">
        <f>ROUND(I170*H170,2)</f>
        <v>0</v>
      </c>
      <c r="K170" s="253"/>
      <c r="L170" s="44"/>
      <c r="M170" s="254" t="s">
        <v>1</v>
      </c>
      <c r="N170" s="255" t="s">
        <v>42</v>
      </c>
      <c r="O170" s="91"/>
      <c r="P170" s="256">
        <f>O170*H170</f>
        <v>0</v>
      </c>
      <c r="Q170" s="256">
        <v>1.06277</v>
      </c>
      <c r="R170" s="256">
        <f>Q170*H170</f>
        <v>0.23168386</v>
      </c>
      <c r="S170" s="256">
        <v>0</v>
      </c>
      <c r="T170" s="25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8" t="s">
        <v>143</v>
      </c>
      <c r="AT170" s="258" t="s">
        <v>139</v>
      </c>
      <c r="AU170" s="258" t="s">
        <v>87</v>
      </c>
      <c r="AY170" s="17" t="s">
        <v>137</v>
      </c>
      <c r="BE170" s="259">
        <f>IF(N170="základní",J170,0)</f>
        <v>0</v>
      </c>
      <c r="BF170" s="259">
        <f>IF(N170="snížená",J170,0)</f>
        <v>0</v>
      </c>
      <c r="BG170" s="259">
        <f>IF(N170="zákl. přenesená",J170,0)</f>
        <v>0</v>
      </c>
      <c r="BH170" s="259">
        <f>IF(N170="sníž. přenesená",J170,0)</f>
        <v>0</v>
      </c>
      <c r="BI170" s="259">
        <f>IF(N170="nulová",J170,0)</f>
        <v>0</v>
      </c>
      <c r="BJ170" s="17" t="s">
        <v>85</v>
      </c>
      <c r="BK170" s="259">
        <f>ROUND(I170*H170,2)</f>
        <v>0</v>
      </c>
      <c r="BL170" s="17" t="s">
        <v>143</v>
      </c>
      <c r="BM170" s="258" t="s">
        <v>222</v>
      </c>
    </row>
    <row r="171" spans="1:51" s="13" customFormat="1" ht="12">
      <c r="A171" s="13"/>
      <c r="B171" s="260"/>
      <c r="C171" s="261"/>
      <c r="D171" s="262" t="s">
        <v>145</v>
      </c>
      <c r="E171" s="263" t="s">
        <v>1</v>
      </c>
      <c r="F171" s="264" t="s">
        <v>223</v>
      </c>
      <c r="G171" s="261"/>
      <c r="H171" s="265">
        <v>0.218</v>
      </c>
      <c r="I171" s="266"/>
      <c r="J171" s="261"/>
      <c r="K171" s="261"/>
      <c r="L171" s="267"/>
      <c r="M171" s="268"/>
      <c r="N171" s="269"/>
      <c r="O171" s="269"/>
      <c r="P171" s="269"/>
      <c r="Q171" s="269"/>
      <c r="R171" s="269"/>
      <c r="S171" s="269"/>
      <c r="T171" s="27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1" t="s">
        <v>145</v>
      </c>
      <c r="AU171" s="271" t="s">
        <v>87</v>
      </c>
      <c r="AV171" s="13" t="s">
        <v>87</v>
      </c>
      <c r="AW171" s="13" t="s">
        <v>33</v>
      </c>
      <c r="AX171" s="13" t="s">
        <v>85</v>
      </c>
      <c r="AY171" s="271" t="s">
        <v>137</v>
      </c>
    </row>
    <row r="172" spans="1:65" s="2" customFormat="1" ht="16.5" customHeight="1">
      <c r="A172" s="38"/>
      <c r="B172" s="39"/>
      <c r="C172" s="246" t="s">
        <v>224</v>
      </c>
      <c r="D172" s="246" t="s">
        <v>139</v>
      </c>
      <c r="E172" s="247" t="s">
        <v>225</v>
      </c>
      <c r="F172" s="248" t="s">
        <v>226</v>
      </c>
      <c r="G172" s="249" t="s">
        <v>172</v>
      </c>
      <c r="H172" s="250">
        <v>28.258</v>
      </c>
      <c r="I172" s="251"/>
      <c r="J172" s="252">
        <f>ROUND(I172*H172,2)</f>
        <v>0</v>
      </c>
      <c r="K172" s="253"/>
      <c r="L172" s="44"/>
      <c r="M172" s="254" t="s">
        <v>1</v>
      </c>
      <c r="N172" s="255" t="s">
        <v>42</v>
      </c>
      <c r="O172" s="91"/>
      <c r="P172" s="256">
        <f>O172*H172</f>
        <v>0</v>
      </c>
      <c r="Q172" s="256">
        <v>2.45329</v>
      </c>
      <c r="R172" s="256">
        <f>Q172*H172</f>
        <v>69.32506882</v>
      </c>
      <c r="S172" s="256">
        <v>0</v>
      </c>
      <c r="T172" s="25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8" t="s">
        <v>143</v>
      </c>
      <c r="AT172" s="258" t="s">
        <v>139</v>
      </c>
      <c r="AU172" s="258" t="s">
        <v>87</v>
      </c>
      <c r="AY172" s="17" t="s">
        <v>137</v>
      </c>
      <c r="BE172" s="259">
        <f>IF(N172="základní",J172,0)</f>
        <v>0</v>
      </c>
      <c r="BF172" s="259">
        <f>IF(N172="snížená",J172,0)</f>
        <v>0</v>
      </c>
      <c r="BG172" s="259">
        <f>IF(N172="zákl. přenesená",J172,0)</f>
        <v>0</v>
      </c>
      <c r="BH172" s="259">
        <f>IF(N172="sníž. přenesená",J172,0)</f>
        <v>0</v>
      </c>
      <c r="BI172" s="259">
        <f>IF(N172="nulová",J172,0)</f>
        <v>0</v>
      </c>
      <c r="BJ172" s="17" t="s">
        <v>85</v>
      </c>
      <c r="BK172" s="259">
        <f>ROUND(I172*H172,2)</f>
        <v>0</v>
      </c>
      <c r="BL172" s="17" t="s">
        <v>143</v>
      </c>
      <c r="BM172" s="258" t="s">
        <v>227</v>
      </c>
    </row>
    <row r="173" spans="1:51" s="13" customFormat="1" ht="12">
      <c r="A173" s="13"/>
      <c r="B173" s="260"/>
      <c r="C173" s="261"/>
      <c r="D173" s="262" t="s">
        <v>145</v>
      </c>
      <c r="E173" s="263" t="s">
        <v>1</v>
      </c>
      <c r="F173" s="264" t="s">
        <v>228</v>
      </c>
      <c r="G173" s="261"/>
      <c r="H173" s="265">
        <v>22</v>
      </c>
      <c r="I173" s="266"/>
      <c r="J173" s="261"/>
      <c r="K173" s="261"/>
      <c r="L173" s="267"/>
      <c r="M173" s="268"/>
      <c r="N173" s="269"/>
      <c r="O173" s="269"/>
      <c r="P173" s="269"/>
      <c r="Q173" s="269"/>
      <c r="R173" s="269"/>
      <c r="S173" s="269"/>
      <c r="T173" s="27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1" t="s">
        <v>145</v>
      </c>
      <c r="AU173" s="271" t="s">
        <v>87</v>
      </c>
      <c r="AV173" s="13" t="s">
        <v>87</v>
      </c>
      <c r="AW173" s="13" t="s">
        <v>33</v>
      </c>
      <c r="AX173" s="13" t="s">
        <v>77</v>
      </c>
      <c r="AY173" s="271" t="s">
        <v>137</v>
      </c>
    </row>
    <row r="174" spans="1:51" s="13" customFormat="1" ht="12">
      <c r="A174" s="13"/>
      <c r="B174" s="260"/>
      <c r="C174" s="261"/>
      <c r="D174" s="262" t="s">
        <v>145</v>
      </c>
      <c r="E174" s="263" t="s">
        <v>1</v>
      </c>
      <c r="F174" s="264" t="s">
        <v>229</v>
      </c>
      <c r="G174" s="261"/>
      <c r="H174" s="265">
        <v>1.9</v>
      </c>
      <c r="I174" s="266"/>
      <c r="J174" s="261"/>
      <c r="K174" s="261"/>
      <c r="L174" s="267"/>
      <c r="M174" s="268"/>
      <c r="N174" s="269"/>
      <c r="O174" s="269"/>
      <c r="P174" s="269"/>
      <c r="Q174" s="269"/>
      <c r="R174" s="269"/>
      <c r="S174" s="269"/>
      <c r="T174" s="27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1" t="s">
        <v>145</v>
      </c>
      <c r="AU174" s="271" t="s">
        <v>87</v>
      </c>
      <c r="AV174" s="13" t="s">
        <v>87</v>
      </c>
      <c r="AW174" s="13" t="s">
        <v>33</v>
      </c>
      <c r="AX174" s="13" t="s">
        <v>77</v>
      </c>
      <c r="AY174" s="271" t="s">
        <v>137</v>
      </c>
    </row>
    <row r="175" spans="1:51" s="13" customFormat="1" ht="12">
      <c r="A175" s="13"/>
      <c r="B175" s="260"/>
      <c r="C175" s="261"/>
      <c r="D175" s="262" t="s">
        <v>145</v>
      </c>
      <c r="E175" s="263" t="s">
        <v>1</v>
      </c>
      <c r="F175" s="264" t="s">
        <v>230</v>
      </c>
      <c r="G175" s="261"/>
      <c r="H175" s="265">
        <v>0.07</v>
      </c>
      <c r="I175" s="266"/>
      <c r="J175" s="261"/>
      <c r="K175" s="261"/>
      <c r="L175" s="267"/>
      <c r="M175" s="268"/>
      <c r="N175" s="269"/>
      <c r="O175" s="269"/>
      <c r="P175" s="269"/>
      <c r="Q175" s="269"/>
      <c r="R175" s="269"/>
      <c r="S175" s="269"/>
      <c r="T175" s="27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1" t="s">
        <v>145</v>
      </c>
      <c r="AU175" s="271" t="s">
        <v>87</v>
      </c>
      <c r="AV175" s="13" t="s">
        <v>87</v>
      </c>
      <c r="AW175" s="13" t="s">
        <v>33</v>
      </c>
      <c r="AX175" s="13" t="s">
        <v>77</v>
      </c>
      <c r="AY175" s="271" t="s">
        <v>137</v>
      </c>
    </row>
    <row r="176" spans="1:51" s="13" customFormat="1" ht="12">
      <c r="A176" s="13"/>
      <c r="B176" s="260"/>
      <c r="C176" s="261"/>
      <c r="D176" s="262" t="s">
        <v>145</v>
      </c>
      <c r="E176" s="263" t="s">
        <v>1</v>
      </c>
      <c r="F176" s="264" t="s">
        <v>231</v>
      </c>
      <c r="G176" s="261"/>
      <c r="H176" s="265">
        <v>2.1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1" t="s">
        <v>145</v>
      </c>
      <c r="AU176" s="271" t="s">
        <v>87</v>
      </c>
      <c r="AV176" s="13" t="s">
        <v>87</v>
      </c>
      <c r="AW176" s="13" t="s">
        <v>33</v>
      </c>
      <c r="AX176" s="13" t="s">
        <v>77</v>
      </c>
      <c r="AY176" s="271" t="s">
        <v>137</v>
      </c>
    </row>
    <row r="177" spans="1:51" s="13" customFormat="1" ht="12">
      <c r="A177" s="13"/>
      <c r="B177" s="260"/>
      <c r="C177" s="261"/>
      <c r="D177" s="262" t="s">
        <v>145</v>
      </c>
      <c r="E177" s="263" t="s">
        <v>1</v>
      </c>
      <c r="F177" s="264" t="s">
        <v>232</v>
      </c>
      <c r="G177" s="261"/>
      <c r="H177" s="265">
        <v>0.25</v>
      </c>
      <c r="I177" s="266"/>
      <c r="J177" s="261"/>
      <c r="K177" s="261"/>
      <c r="L177" s="267"/>
      <c r="M177" s="268"/>
      <c r="N177" s="269"/>
      <c r="O177" s="269"/>
      <c r="P177" s="269"/>
      <c r="Q177" s="269"/>
      <c r="R177" s="269"/>
      <c r="S177" s="269"/>
      <c r="T177" s="27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1" t="s">
        <v>145</v>
      </c>
      <c r="AU177" s="271" t="s">
        <v>87</v>
      </c>
      <c r="AV177" s="13" t="s">
        <v>87</v>
      </c>
      <c r="AW177" s="13" t="s">
        <v>33</v>
      </c>
      <c r="AX177" s="13" t="s">
        <v>77</v>
      </c>
      <c r="AY177" s="271" t="s">
        <v>137</v>
      </c>
    </row>
    <row r="178" spans="1:51" s="13" customFormat="1" ht="12">
      <c r="A178" s="13"/>
      <c r="B178" s="260"/>
      <c r="C178" s="261"/>
      <c r="D178" s="262" t="s">
        <v>145</v>
      </c>
      <c r="E178" s="263" t="s">
        <v>1</v>
      </c>
      <c r="F178" s="264" t="s">
        <v>233</v>
      </c>
      <c r="G178" s="261"/>
      <c r="H178" s="265">
        <v>1.638</v>
      </c>
      <c r="I178" s="266"/>
      <c r="J178" s="261"/>
      <c r="K178" s="261"/>
      <c r="L178" s="267"/>
      <c r="M178" s="268"/>
      <c r="N178" s="269"/>
      <c r="O178" s="269"/>
      <c r="P178" s="269"/>
      <c r="Q178" s="269"/>
      <c r="R178" s="269"/>
      <c r="S178" s="269"/>
      <c r="T178" s="27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1" t="s">
        <v>145</v>
      </c>
      <c r="AU178" s="271" t="s">
        <v>87</v>
      </c>
      <c r="AV178" s="13" t="s">
        <v>87</v>
      </c>
      <c r="AW178" s="13" t="s">
        <v>33</v>
      </c>
      <c r="AX178" s="13" t="s">
        <v>77</v>
      </c>
      <c r="AY178" s="271" t="s">
        <v>137</v>
      </c>
    </row>
    <row r="179" spans="1:51" s="13" customFormat="1" ht="12">
      <c r="A179" s="13"/>
      <c r="B179" s="260"/>
      <c r="C179" s="261"/>
      <c r="D179" s="262" t="s">
        <v>145</v>
      </c>
      <c r="E179" s="263" t="s">
        <v>1</v>
      </c>
      <c r="F179" s="264" t="s">
        <v>234</v>
      </c>
      <c r="G179" s="261"/>
      <c r="H179" s="265">
        <v>0.3</v>
      </c>
      <c r="I179" s="266"/>
      <c r="J179" s="261"/>
      <c r="K179" s="261"/>
      <c r="L179" s="267"/>
      <c r="M179" s="268"/>
      <c r="N179" s="269"/>
      <c r="O179" s="269"/>
      <c r="P179" s="269"/>
      <c r="Q179" s="269"/>
      <c r="R179" s="269"/>
      <c r="S179" s="269"/>
      <c r="T179" s="27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1" t="s">
        <v>145</v>
      </c>
      <c r="AU179" s="271" t="s">
        <v>87</v>
      </c>
      <c r="AV179" s="13" t="s">
        <v>87</v>
      </c>
      <c r="AW179" s="13" t="s">
        <v>33</v>
      </c>
      <c r="AX179" s="13" t="s">
        <v>77</v>
      </c>
      <c r="AY179" s="271" t="s">
        <v>137</v>
      </c>
    </row>
    <row r="180" spans="1:51" s="14" customFormat="1" ht="12">
      <c r="A180" s="14"/>
      <c r="B180" s="283"/>
      <c r="C180" s="284"/>
      <c r="D180" s="262" t="s">
        <v>145</v>
      </c>
      <c r="E180" s="285" t="s">
        <v>1</v>
      </c>
      <c r="F180" s="286" t="s">
        <v>235</v>
      </c>
      <c r="G180" s="284"/>
      <c r="H180" s="287">
        <v>28.258</v>
      </c>
      <c r="I180" s="288"/>
      <c r="J180" s="284"/>
      <c r="K180" s="284"/>
      <c r="L180" s="289"/>
      <c r="M180" s="290"/>
      <c r="N180" s="291"/>
      <c r="O180" s="291"/>
      <c r="P180" s="291"/>
      <c r="Q180" s="291"/>
      <c r="R180" s="291"/>
      <c r="S180" s="291"/>
      <c r="T180" s="29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93" t="s">
        <v>145</v>
      </c>
      <c r="AU180" s="293" t="s">
        <v>87</v>
      </c>
      <c r="AV180" s="14" t="s">
        <v>143</v>
      </c>
      <c r="AW180" s="14" t="s">
        <v>33</v>
      </c>
      <c r="AX180" s="14" t="s">
        <v>85</v>
      </c>
      <c r="AY180" s="293" t="s">
        <v>137</v>
      </c>
    </row>
    <row r="181" spans="1:63" s="12" customFormat="1" ht="22.8" customHeight="1">
      <c r="A181" s="12"/>
      <c r="B181" s="230"/>
      <c r="C181" s="231"/>
      <c r="D181" s="232" t="s">
        <v>76</v>
      </c>
      <c r="E181" s="244" t="s">
        <v>151</v>
      </c>
      <c r="F181" s="244" t="s">
        <v>236</v>
      </c>
      <c r="G181" s="231"/>
      <c r="H181" s="231"/>
      <c r="I181" s="234"/>
      <c r="J181" s="245">
        <f>BK181</f>
        <v>0</v>
      </c>
      <c r="K181" s="231"/>
      <c r="L181" s="236"/>
      <c r="M181" s="237"/>
      <c r="N181" s="238"/>
      <c r="O181" s="238"/>
      <c r="P181" s="239">
        <f>SUM(P182:P190)</f>
        <v>0</v>
      </c>
      <c r="Q181" s="238"/>
      <c r="R181" s="239">
        <f>SUM(R182:R190)</f>
        <v>4.3472</v>
      </c>
      <c r="S181" s="238"/>
      <c r="T181" s="240">
        <f>SUM(T182:T190)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1" t="s">
        <v>85</v>
      </c>
      <c r="AT181" s="242" t="s">
        <v>76</v>
      </c>
      <c r="AU181" s="242" t="s">
        <v>85</v>
      </c>
      <c r="AY181" s="241" t="s">
        <v>137</v>
      </c>
      <c r="BK181" s="243">
        <f>SUM(BK182:BK190)</f>
        <v>0</v>
      </c>
    </row>
    <row r="182" spans="1:65" s="2" customFormat="1" ht="16.5" customHeight="1">
      <c r="A182" s="38"/>
      <c r="B182" s="39"/>
      <c r="C182" s="246" t="s">
        <v>237</v>
      </c>
      <c r="D182" s="246" t="s">
        <v>139</v>
      </c>
      <c r="E182" s="247" t="s">
        <v>238</v>
      </c>
      <c r="F182" s="248" t="s">
        <v>239</v>
      </c>
      <c r="G182" s="249" t="s">
        <v>163</v>
      </c>
      <c r="H182" s="250">
        <v>173.1</v>
      </c>
      <c r="I182" s="251"/>
      <c r="J182" s="252">
        <f>ROUND(I182*H182,2)</f>
        <v>0</v>
      </c>
      <c r="K182" s="253"/>
      <c r="L182" s="44"/>
      <c r="M182" s="254" t="s">
        <v>1</v>
      </c>
      <c r="N182" s="255" t="s">
        <v>42</v>
      </c>
      <c r="O182" s="91"/>
      <c r="P182" s="256">
        <f>O182*H182</f>
        <v>0</v>
      </c>
      <c r="Q182" s="256">
        <v>0</v>
      </c>
      <c r="R182" s="256">
        <f>Q182*H182</f>
        <v>0</v>
      </c>
      <c r="S182" s="256">
        <v>0</v>
      </c>
      <c r="T182" s="25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8" t="s">
        <v>143</v>
      </c>
      <c r="AT182" s="258" t="s">
        <v>139</v>
      </c>
      <c r="AU182" s="258" t="s">
        <v>87</v>
      </c>
      <c r="AY182" s="17" t="s">
        <v>137</v>
      </c>
      <c r="BE182" s="259">
        <f>IF(N182="základní",J182,0)</f>
        <v>0</v>
      </c>
      <c r="BF182" s="259">
        <f>IF(N182="snížená",J182,0)</f>
        <v>0</v>
      </c>
      <c r="BG182" s="259">
        <f>IF(N182="zákl. přenesená",J182,0)</f>
        <v>0</v>
      </c>
      <c r="BH182" s="259">
        <f>IF(N182="sníž. přenesená",J182,0)</f>
        <v>0</v>
      </c>
      <c r="BI182" s="259">
        <f>IF(N182="nulová",J182,0)</f>
        <v>0</v>
      </c>
      <c r="BJ182" s="17" t="s">
        <v>85</v>
      </c>
      <c r="BK182" s="259">
        <f>ROUND(I182*H182,2)</f>
        <v>0</v>
      </c>
      <c r="BL182" s="17" t="s">
        <v>143</v>
      </c>
      <c r="BM182" s="258" t="s">
        <v>240</v>
      </c>
    </row>
    <row r="183" spans="1:51" s="13" customFormat="1" ht="12">
      <c r="A183" s="13"/>
      <c r="B183" s="260"/>
      <c r="C183" s="261"/>
      <c r="D183" s="262" t="s">
        <v>145</v>
      </c>
      <c r="E183" s="263" t="s">
        <v>1</v>
      </c>
      <c r="F183" s="264" t="s">
        <v>241</v>
      </c>
      <c r="G183" s="261"/>
      <c r="H183" s="265">
        <v>173.1</v>
      </c>
      <c r="I183" s="266"/>
      <c r="J183" s="261"/>
      <c r="K183" s="261"/>
      <c r="L183" s="267"/>
      <c r="M183" s="268"/>
      <c r="N183" s="269"/>
      <c r="O183" s="269"/>
      <c r="P183" s="269"/>
      <c r="Q183" s="269"/>
      <c r="R183" s="269"/>
      <c r="S183" s="269"/>
      <c r="T183" s="27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1" t="s">
        <v>145</v>
      </c>
      <c r="AU183" s="271" t="s">
        <v>87</v>
      </c>
      <c r="AV183" s="13" t="s">
        <v>87</v>
      </c>
      <c r="AW183" s="13" t="s">
        <v>33</v>
      </c>
      <c r="AX183" s="13" t="s">
        <v>85</v>
      </c>
      <c r="AY183" s="271" t="s">
        <v>137</v>
      </c>
    </row>
    <row r="184" spans="1:65" s="2" customFormat="1" ht="16.5" customHeight="1">
      <c r="A184" s="38"/>
      <c r="B184" s="39"/>
      <c r="C184" s="272" t="s">
        <v>242</v>
      </c>
      <c r="D184" s="272" t="s">
        <v>204</v>
      </c>
      <c r="E184" s="273" t="s">
        <v>243</v>
      </c>
      <c r="F184" s="274" t="s">
        <v>244</v>
      </c>
      <c r="G184" s="275" t="s">
        <v>163</v>
      </c>
      <c r="H184" s="276">
        <v>173.1</v>
      </c>
      <c r="I184" s="277"/>
      <c r="J184" s="278">
        <f>ROUND(I184*H184,2)</f>
        <v>0</v>
      </c>
      <c r="K184" s="279"/>
      <c r="L184" s="280"/>
      <c r="M184" s="281" t="s">
        <v>1</v>
      </c>
      <c r="N184" s="282" t="s">
        <v>42</v>
      </c>
      <c r="O184" s="91"/>
      <c r="P184" s="256">
        <f>O184*H184</f>
        <v>0</v>
      </c>
      <c r="Q184" s="256">
        <v>0.0022</v>
      </c>
      <c r="R184" s="256">
        <f>Q184*H184</f>
        <v>0.38082</v>
      </c>
      <c r="S184" s="256">
        <v>0</v>
      </c>
      <c r="T184" s="25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8" t="s">
        <v>174</v>
      </c>
      <c r="AT184" s="258" t="s">
        <v>204</v>
      </c>
      <c r="AU184" s="258" t="s">
        <v>87</v>
      </c>
      <c r="AY184" s="17" t="s">
        <v>137</v>
      </c>
      <c r="BE184" s="259">
        <f>IF(N184="základní",J184,0)</f>
        <v>0</v>
      </c>
      <c r="BF184" s="259">
        <f>IF(N184="snížená",J184,0)</f>
        <v>0</v>
      </c>
      <c r="BG184" s="259">
        <f>IF(N184="zákl. přenesená",J184,0)</f>
        <v>0</v>
      </c>
      <c r="BH184" s="259">
        <f>IF(N184="sníž. přenesená",J184,0)</f>
        <v>0</v>
      </c>
      <c r="BI184" s="259">
        <f>IF(N184="nulová",J184,0)</f>
        <v>0</v>
      </c>
      <c r="BJ184" s="17" t="s">
        <v>85</v>
      </c>
      <c r="BK184" s="259">
        <f>ROUND(I184*H184,2)</f>
        <v>0</v>
      </c>
      <c r="BL184" s="17" t="s">
        <v>143</v>
      </c>
      <c r="BM184" s="258" t="s">
        <v>245</v>
      </c>
    </row>
    <row r="185" spans="1:65" s="2" customFormat="1" ht="21.75" customHeight="1">
      <c r="A185" s="38"/>
      <c r="B185" s="39"/>
      <c r="C185" s="246" t="s">
        <v>7</v>
      </c>
      <c r="D185" s="246" t="s">
        <v>139</v>
      </c>
      <c r="E185" s="247" t="s">
        <v>246</v>
      </c>
      <c r="F185" s="248" t="s">
        <v>247</v>
      </c>
      <c r="G185" s="249" t="s">
        <v>248</v>
      </c>
      <c r="H185" s="250">
        <v>22</v>
      </c>
      <c r="I185" s="251"/>
      <c r="J185" s="252">
        <f>ROUND(I185*H185,2)</f>
        <v>0</v>
      </c>
      <c r="K185" s="253"/>
      <c r="L185" s="44"/>
      <c r="M185" s="254" t="s">
        <v>1</v>
      </c>
      <c r="N185" s="255" t="s">
        <v>42</v>
      </c>
      <c r="O185" s="91"/>
      <c r="P185" s="256">
        <f>O185*H185</f>
        <v>0</v>
      </c>
      <c r="Q185" s="256">
        <v>0.17489</v>
      </c>
      <c r="R185" s="256">
        <f>Q185*H185</f>
        <v>3.84758</v>
      </c>
      <c r="S185" s="256">
        <v>0</v>
      </c>
      <c r="T185" s="25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8" t="s">
        <v>143</v>
      </c>
      <c r="AT185" s="258" t="s">
        <v>139</v>
      </c>
      <c r="AU185" s="258" t="s">
        <v>87</v>
      </c>
      <c r="AY185" s="17" t="s">
        <v>137</v>
      </c>
      <c r="BE185" s="259">
        <f>IF(N185="základní",J185,0)</f>
        <v>0</v>
      </c>
      <c r="BF185" s="259">
        <f>IF(N185="snížená",J185,0)</f>
        <v>0</v>
      </c>
      <c r="BG185" s="259">
        <f>IF(N185="zákl. přenesená",J185,0)</f>
        <v>0</v>
      </c>
      <c r="BH185" s="259">
        <f>IF(N185="sníž. přenesená",J185,0)</f>
        <v>0</v>
      </c>
      <c r="BI185" s="259">
        <f>IF(N185="nulová",J185,0)</f>
        <v>0</v>
      </c>
      <c r="BJ185" s="17" t="s">
        <v>85</v>
      </c>
      <c r="BK185" s="259">
        <f>ROUND(I185*H185,2)</f>
        <v>0</v>
      </c>
      <c r="BL185" s="17" t="s">
        <v>143</v>
      </c>
      <c r="BM185" s="258" t="s">
        <v>249</v>
      </c>
    </row>
    <row r="186" spans="1:65" s="2" customFormat="1" ht="16.5" customHeight="1">
      <c r="A186" s="38"/>
      <c r="B186" s="39"/>
      <c r="C186" s="272" t="s">
        <v>250</v>
      </c>
      <c r="D186" s="272" t="s">
        <v>204</v>
      </c>
      <c r="E186" s="273" t="s">
        <v>251</v>
      </c>
      <c r="F186" s="274" t="s">
        <v>252</v>
      </c>
      <c r="G186" s="275" t="s">
        <v>248</v>
      </c>
      <c r="H186" s="276">
        <v>22</v>
      </c>
      <c r="I186" s="277"/>
      <c r="J186" s="278">
        <f>ROUND(I186*H186,2)</f>
        <v>0</v>
      </c>
      <c r="K186" s="279"/>
      <c r="L186" s="280"/>
      <c r="M186" s="281" t="s">
        <v>1</v>
      </c>
      <c r="N186" s="282" t="s">
        <v>42</v>
      </c>
      <c r="O186" s="91"/>
      <c r="P186" s="256">
        <f>O186*H186</f>
        <v>0</v>
      </c>
      <c r="Q186" s="256">
        <v>0.0022</v>
      </c>
      <c r="R186" s="256">
        <f>Q186*H186</f>
        <v>0.048400000000000006</v>
      </c>
      <c r="S186" s="256">
        <v>0</v>
      </c>
      <c r="T186" s="25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8" t="s">
        <v>174</v>
      </c>
      <c r="AT186" s="258" t="s">
        <v>204</v>
      </c>
      <c r="AU186" s="258" t="s">
        <v>87</v>
      </c>
      <c r="AY186" s="17" t="s">
        <v>137</v>
      </c>
      <c r="BE186" s="259">
        <f>IF(N186="základní",J186,0)</f>
        <v>0</v>
      </c>
      <c r="BF186" s="259">
        <f>IF(N186="snížená",J186,0)</f>
        <v>0</v>
      </c>
      <c r="BG186" s="259">
        <f>IF(N186="zákl. přenesená",J186,0)</f>
        <v>0</v>
      </c>
      <c r="BH186" s="259">
        <f>IF(N186="sníž. přenesená",J186,0)</f>
        <v>0</v>
      </c>
      <c r="BI186" s="259">
        <f>IF(N186="nulová",J186,0)</f>
        <v>0</v>
      </c>
      <c r="BJ186" s="17" t="s">
        <v>85</v>
      </c>
      <c r="BK186" s="259">
        <f>ROUND(I186*H186,2)</f>
        <v>0</v>
      </c>
      <c r="BL186" s="17" t="s">
        <v>143</v>
      </c>
      <c r="BM186" s="258" t="s">
        <v>253</v>
      </c>
    </row>
    <row r="187" spans="1:65" s="2" customFormat="1" ht="21.75" customHeight="1">
      <c r="A187" s="38"/>
      <c r="B187" s="39"/>
      <c r="C187" s="246" t="s">
        <v>254</v>
      </c>
      <c r="D187" s="246" t="s">
        <v>139</v>
      </c>
      <c r="E187" s="247" t="s">
        <v>255</v>
      </c>
      <c r="F187" s="248" t="s">
        <v>256</v>
      </c>
      <c r="G187" s="249" t="s">
        <v>248</v>
      </c>
      <c r="H187" s="250">
        <v>22</v>
      </c>
      <c r="I187" s="251"/>
      <c r="J187" s="252">
        <f>ROUND(I187*H187,2)</f>
        <v>0</v>
      </c>
      <c r="K187" s="253"/>
      <c r="L187" s="44"/>
      <c r="M187" s="254" t="s">
        <v>1</v>
      </c>
      <c r="N187" s="255" t="s">
        <v>42</v>
      </c>
      <c r="O187" s="91"/>
      <c r="P187" s="256">
        <f>O187*H187</f>
        <v>0</v>
      </c>
      <c r="Q187" s="256">
        <v>0</v>
      </c>
      <c r="R187" s="256">
        <f>Q187*H187</f>
        <v>0</v>
      </c>
      <c r="S187" s="256">
        <v>0</v>
      </c>
      <c r="T187" s="25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8" t="s">
        <v>143</v>
      </c>
      <c r="AT187" s="258" t="s">
        <v>139</v>
      </c>
      <c r="AU187" s="258" t="s">
        <v>87</v>
      </c>
      <c r="AY187" s="17" t="s">
        <v>137</v>
      </c>
      <c r="BE187" s="259">
        <f>IF(N187="základní",J187,0)</f>
        <v>0</v>
      </c>
      <c r="BF187" s="259">
        <f>IF(N187="snížená",J187,0)</f>
        <v>0</v>
      </c>
      <c r="BG187" s="259">
        <f>IF(N187="zákl. přenesená",J187,0)</f>
        <v>0</v>
      </c>
      <c r="BH187" s="259">
        <f>IF(N187="sníž. přenesená",J187,0)</f>
        <v>0</v>
      </c>
      <c r="BI187" s="259">
        <f>IF(N187="nulová",J187,0)</f>
        <v>0</v>
      </c>
      <c r="BJ187" s="17" t="s">
        <v>85</v>
      </c>
      <c r="BK187" s="259">
        <f>ROUND(I187*H187,2)</f>
        <v>0</v>
      </c>
      <c r="BL187" s="17" t="s">
        <v>143</v>
      </c>
      <c r="BM187" s="258" t="s">
        <v>257</v>
      </c>
    </row>
    <row r="188" spans="1:65" s="2" customFormat="1" ht="21.75" customHeight="1">
      <c r="A188" s="38"/>
      <c r="B188" s="39"/>
      <c r="C188" s="272" t="s">
        <v>258</v>
      </c>
      <c r="D188" s="272" t="s">
        <v>204</v>
      </c>
      <c r="E188" s="273" t="s">
        <v>259</v>
      </c>
      <c r="F188" s="274" t="s">
        <v>260</v>
      </c>
      <c r="G188" s="275" t="s">
        <v>248</v>
      </c>
      <c r="H188" s="276">
        <v>22</v>
      </c>
      <c r="I188" s="277"/>
      <c r="J188" s="278">
        <f>ROUND(I188*H188,2)</f>
        <v>0</v>
      </c>
      <c r="K188" s="279"/>
      <c r="L188" s="280"/>
      <c r="M188" s="281" t="s">
        <v>1</v>
      </c>
      <c r="N188" s="282" t="s">
        <v>42</v>
      </c>
      <c r="O188" s="91"/>
      <c r="P188" s="256">
        <f>O188*H188</f>
        <v>0</v>
      </c>
      <c r="Q188" s="256">
        <v>0.0032</v>
      </c>
      <c r="R188" s="256">
        <f>Q188*H188</f>
        <v>0.0704</v>
      </c>
      <c r="S188" s="256">
        <v>0</v>
      </c>
      <c r="T188" s="25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8" t="s">
        <v>174</v>
      </c>
      <c r="AT188" s="258" t="s">
        <v>204</v>
      </c>
      <c r="AU188" s="258" t="s">
        <v>87</v>
      </c>
      <c r="AY188" s="17" t="s">
        <v>137</v>
      </c>
      <c r="BE188" s="259">
        <f>IF(N188="základní",J188,0)</f>
        <v>0</v>
      </c>
      <c r="BF188" s="259">
        <f>IF(N188="snížená",J188,0)</f>
        <v>0</v>
      </c>
      <c r="BG188" s="259">
        <f>IF(N188="zákl. přenesená",J188,0)</f>
        <v>0</v>
      </c>
      <c r="BH188" s="259">
        <f>IF(N188="sníž. přenesená",J188,0)</f>
        <v>0</v>
      </c>
      <c r="BI188" s="259">
        <f>IF(N188="nulová",J188,0)</f>
        <v>0</v>
      </c>
      <c r="BJ188" s="17" t="s">
        <v>85</v>
      </c>
      <c r="BK188" s="259">
        <f>ROUND(I188*H188,2)</f>
        <v>0</v>
      </c>
      <c r="BL188" s="17" t="s">
        <v>143</v>
      </c>
      <c r="BM188" s="258" t="s">
        <v>261</v>
      </c>
    </row>
    <row r="189" spans="1:65" s="2" customFormat="1" ht="21.75" customHeight="1">
      <c r="A189" s="38"/>
      <c r="B189" s="39"/>
      <c r="C189" s="246" t="s">
        <v>262</v>
      </c>
      <c r="D189" s="246" t="s">
        <v>139</v>
      </c>
      <c r="E189" s="247" t="s">
        <v>263</v>
      </c>
      <c r="F189" s="248" t="s">
        <v>264</v>
      </c>
      <c r="G189" s="249" t="s">
        <v>142</v>
      </c>
      <c r="H189" s="250">
        <v>230.8</v>
      </c>
      <c r="I189" s="251"/>
      <c r="J189" s="252">
        <f>ROUND(I189*H189,2)</f>
        <v>0</v>
      </c>
      <c r="K189" s="253"/>
      <c r="L189" s="44"/>
      <c r="M189" s="254" t="s">
        <v>1</v>
      </c>
      <c r="N189" s="255" t="s">
        <v>42</v>
      </c>
      <c r="O189" s="91"/>
      <c r="P189" s="256">
        <f>O189*H189</f>
        <v>0</v>
      </c>
      <c r="Q189" s="256">
        <v>0</v>
      </c>
      <c r="R189" s="256">
        <f>Q189*H189</f>
        <v>0</v>
      </c>
      <c r="S189" s="256">
        <v>0</v>
      </c>
      <c r="T189" s="25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8" t="s">
        <v>143</v>
      </c>
      <c r="AT189" s="258" t="s">
        <v>139</v>
      </c>
      <c r="AU189" s="258" t="s">
        <v>87</v>
      </c>
      <c r="AY189" s="17" t="s">
        <v>137</v>
      </c>
      <c r="BE189" s="259">
        <f>IF(N189="základní",J189,0)</f>
        <v>0</v>
      </c>
      <c r="BF189" s="259">
        <f>IF(N189="snížená",J189,0)</f>
        <v>0</v>
      </c>
      <c r="BG189" s="259">
        <f>IF(N189="zákl. přenesená",J189,0)</f>
        <v>0</v>
      </c>
      <c r="BH189" s="259">
        <f>IF(N189="sníž. přenesená",J189,0)</f>
        <v>0</v>
      </c>
      <c r="BI189" s="259">
        <f>IF(N189="nulová",J189,0)</f>
        <v>0</v>
      </c>
      <c r="BJ189" s="17" t="s">
        <v>85</v>
      </c>
      <c r="BK189" s="259">
        <f>ROUND(I189*H189,2)</f>
        <v>0</v>
      </c>
      <c r="BL189" s="17" t="s">
        <v>143</v>
      </c>
      <c r="BM189" s="258" t="s">
        <v>265</v>
      </c>
    </row>
    <row r="190" spans="1:51" s="13" customFormat="1" ht="12">
      <c r="A190" s="13"/>
      <c r="B190" s="260"/>
      <c r="C190" s="261"/>
      <c r="D190" s="262" t="s">
        <v>145</v>
      </c>
      <c r="E190" s="263" t="s">
        <v>1</v>
      </c>
      <c r="F190" s="264" t="s">
        <v>266</v>
      </c>
      <c r="G190" s="261"/>
      <c r="H190" s="265">
        <v>230.8</v>
      </c>
      <c r="I190" s="266"/>
      <c r="J190" s="261"/>
      <c r="K190" s="261"/>
      <c r="L190" s="267"/>
      <c r="M190" s="268"/>
      <c r="N190" s="269"/>
      <c r="O190" s="269"/>
      <c r="P190" s="269"/>
      <c r="Q190" s="269"/>
      <c r="R190" s="269"/>
      <c r="S190" s="269"/>
      <c r="T190" s="27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1" t="s">
        <v>145</v>
      </c>
      <c r="AU190" s="271" t="s">
        <v>87</v>
      </c>
      <c r="AV190" s="13" t="s">
        <v>87</v>
      </c>
      <c r="AW190" s="13" t="s">
        <v>33</v>
      </c>
      <c r="AX190" s="13" t="s">
        <v>85</v>
      </c>
      <c r="AY190" s="271" t="s">
        <v>137</v>
      </c>
    </row>
    <row r="191" spans="1:63" s="12" customFormat="1" ht="22.8" customHeight="1">
      <c r="A191" s="12"/>
      <c r="B191" s="230"/>
      <c r="C191" s="231"/>
      <c r="D191" s="232" t="s">
        <v>76</v>
      </c>
      <c r="E191" s="244" t="s">
        <v>160</v>
      </c>
      <c r="F191" s="244" t="s">
        <v>267</v>
      </c>
      <c r="G191" s="231"/>
      <c r="H191" s="231"/>
      <c r="I191" s="234"/>
      <c r="J191" s="245">
        <f>BK191</f>
        <v>0</v>
      </c>
      <c r="K191" s="231"/>
      <c r="L191" s="236"/>
      <c r="M191" s="237"/>
      <c r="N191" s="238"/>
      <c r="O191" s="238"/>
      <c r="P191" s="239">
        <f>SUM(P192:P202)</f>
        <v>0</v>
      </c>
      <c r="Q191" s="238"/>
      <c r="R191" s="239">
        <f>SUM(R192:R202)</f>
        <v>20.938815</v>
      </c>
      <c r="S191" s="238"/>
      <c r="T191" s="240">
        <f>SUM(T192:T202)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1" t="s">
        <v>85</v>
      </c>
      <c r="AT191" s="242" t="s">
        <v>76</v>
      </c>
      <c r="AU191" s="242" t="s">
        <v>85</v>
      </c>
      <c r="AY191" s="241" t="s">
        <v>137</v>
      </c>
      <c r="BK191" s="243">
        <f>SUM(BK192:BK202)</f>
        <v>0</v>
      </c>
    </row>
    <row r="192" spans="1:65" s="2" customFormat="1" ht="16.5" customHeight="1">
      <c r="A192" s="38"/>
      <c r="B192" s="39"/>
      <c r="C192" s="246" t="s">
        <v>268</v>
      </c>
      <c r="D192" s="246" t="s">
        <v>139</v>
      </c>
      <c r="E192" s="247" t="s">
        <v>269</v>
      </c>
      <c r="F192" s="248" t="s">
        <v>270</v>
      </c>
      <c r="G192" s="249" t="s">
        <v>142</v>
      </c>
      <c r="H192" s="250">
        <v>40.95</v>
      </c>
      <c r="I192" s="251"/>
      <c r="J192" s="252">
        <f>ROUND(I192*H192,2)</f>
        <v>0</v>
      </c>
      <c r="K192" s="253"/>
      <c r="L192" s="44"/>
      <c r="M192" s="254" t="s">
        <v>1</v>
      </c>
      <c r="N192" s="255" t="s">
        <v>42</v>
      </c>
      <c r="O192" s="91"/>
      <c r="P192" s="256">
        <f>O192*H192</f>
        <v>0</v>
      </c>
      <c r="Q192" s="256">
        <v>0</v>
      </c>
      <c r="R192" s="256">
        <f>Q192*H192</f>
        <v>0</v>
      </c>
      <c r="S192" s="256">
        <v>0</v>
      </c>
      <c r="T192" s="25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8" t="s">
        <v>143</v>
      </c>
      <c r="AT192" s="258" t="s">
        <v>139</v>
      </c>
      <c r="AU192" s="258" t="s">
        <v>87</v>
      </c>
      <c r="AY192" s="17" t="s">
        <v>137</v>
      </c>
      <c r="BE192" s="259">
        <f>IF(N192="základní",J192,0)</f>
        <v>0</v>
      </c>
      <c r="BF192" s="259">
        <f>IF(N192="snížená",J192,0)</f>
        <v>0</v>
      </c>
      <c r="BG192" s="259">
        <f>IF(N192="zákl. přenesená",J192,0)</f>
        <v>0</v>
      </c>
      <c r="BH192" s="259">
        <f>IF(N192="sníž. přenesená",J192,0)</f>
        <v>0</v>
      </c>
      <c r="BI192" s="259">
        <f>IF(N192="nulová",J192,0)</f>
        <v>0</v>
      </c>
      <c r="BJ192" s="17" t="s">
        <v>85</v>
      </c>
      <c r="BK192" s="259">
        <f>ROUND(I192*H192,2)</f>
        <v>0</v>
      </c>
      <c r="BL192" s="17" t="s">
        <v>143</v>
      </c>
      <c r="BM192" s="258" t="s">
        <v>271</v>
      </c>
    </row>
    <row r="193" spans="1:51" s="13" customFormat="1" ht="12">
      <c r="A193" s="13"/>
      <c r="B193" s="260"/>
      <c r="C193" s="261"/>
      <c r="D193" s="262" t="s">
        <v>145</v>
      </c>
      <c r="E193" s="263" t="s">
        <v>1</v>
      </c>
      <c r="F193" s="264" t="s">
        <v>272</v>
      </c>
      <c r="G193" s="261"/>
      <c r="H193" s="265">
        <v>40.95</v>
      </c>
      <c r="I193" s="266"/>
      <c r="J193" s="261"/>
      <c r="K193" s="261"/>
      <c r="L193" s="267"/>
      <c r="M193" s="268"/>
      <c r="N193" s="269"/>
      <c r="O193" s="269"/>
      <c r="P193" s="269"/>
      <c r="Q193" s="269"/>
      <c r="R193" s="269"/>
      <c r="S193" s="269"/>
      <c r="T193" s="27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1" t="s">
        <v>145</v>
      </c>
      <c r="AU193" s="271" t="s">
        <v>87</v>
      </c>
      <c r="AV193" s="13" t="s">
        <v>87</v>
      </c>
      <c r="AW193" s="13" t="s">
        <v>33</v>
      </c>
      <c r="AX193" s="13" t="s">
        <v>85</v>
      </c>
      <c r="AY193" s="271" t="s">
        <v>137</v>
      </c>
    </row>
    <row r="194" spans="1:65" s="2" customFormat="1" ht="33" customHeight="1">
      <c r="A194" s="38"/>
      <c r="B194" s="39"/>
      <c r="C194" s="246" t="s">
        <v>273</v>
      </c>
      <c r="D194" s="246" t="s">
        <v>139</v>
      </c>
      <c r="E194" s="247" t="s">
        <v>274</v>
      </c>
      <c r="F194" s="248" t="s">
        <v>275</v>
      </c>
      <c r="G194" s="249" t="s">
        <v>142</v>
      </c>
      <c r="H194" s="250">
        <v>406.5</v>
      </c>
      <c r="I194" s="251"/>
      <c r="J194" s="252">
        <f>ROUND(I194*H194,2)</f>
        <v>0</v>
      </c>
      <c r="K194" s="253"/>
      <c r="L194" s="44"/>
      <c r="M194" s="254" t="s">
        <v>1</v>
      </c>
      <c r="N194" s="255" t="s">
        <v>42</v>
      </c>
      <c r="O194" s="91"/>
      <c r="P194" s="256">
        <f>O194*H194</f>
        <v>0</v>
      </c>
      <c r="Q194" s="256">
        <v>0.05151</v>
      </c>
      <c r="R194" s="256">
        <f>Q194*H194</f>
        <v>20.938815</v>
      </c>
      <c r="S194" s="256">
        <v>0</v>
      </c>
      <c r="T194" s="25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8" t="s">
        <v>143</v>
      </c>
      <c r="AT194" s="258" t="s">
        <v>139</v>
      </c>
      <c r="AU194" s="258" t="s">
        <v>87</v>
      </c>
      <c r="AY194" s="17" t="s">
        <v>137</v>
      </c>
      <c r="BE194" s="259">
        <f>IF(N194="základní",J194,0)</f>
        <v>0</v>
      </c>
      <c r="BF194" s="259">
        <f>IF(N194="snížená",J194,0)</f>
        <v>0</v>
      </c>
      <c r="BG194" s="259">
        <f>IF(N194="zákl. přenesená",J194,0)</f>
        <v>0</v>
      </c>
      <c r="BH194" s="259">
        <f>IF(N194="sníž. přenesená",J194,0)</f>
        <v>0</v>
      </c>
      <c r="BI194" s="259">
        <f>IF(N194="nulová",J194,0)</f>
        <v>0</v>
      </c>
      <c r="BJ194" s="17" t="s">
        <v>85</v>
      </c>
      <c r="BK194" s="259">
        <f>ROUND(I194*H194,2)</f>
        <v>0</v>
      </c>
      <c r="BL194" s="17" t="s">
        <v>143</v>
      </c>
      <c r="BM194" s="258" t="s">
        <v>276</v>
      </c>
    </row>
    <row r="195" spans="1:51" s="13" customFormat="1" ht="12">
      <c r="A195" s="13"/>
      <c r="B195" s="260"/>
      <c r="C195" s="261"/>
      <c r="D195" s="262" t="s">
        <v>145</v>
      </c>
      <c r="E195" s="263" t="s">
        <v>1</v>
      </c>
      <c r="F195" s="264" t="s">
        <v>277</v>
      </c>
      <c r="G195" s="261"/>
      <c r="H195" s="265">
        <v>365.55</v>
      </c>
      <c r="I195" s="266"/>
      <c r="J195" s="261"/>
      <c r="K195" s="261"/>
      <c r="L195" s="267"/>
      <c r="M195" s="268"/>
      <c r="N195" s="269"/>
      <c r="O195" s="269"/>
      <c r="P195" s="269"/>
      <c r="Q195" s="269"/>
      <c r="R195" s="269"/>
      <c r="S195" s="269"/>
      <c r="T195" s="27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1" t="s">
        <v>145</v>
      </c>
      <c r="AU195" s="271" t="s">
        <v>87</v>
      </c>
      <c r="AV195" s="13" t="s">
        <v>87</v>
      </c>
      <c r="AW195" s="13" t="s">
        <v>33</v>
      </c>
      <c r="AX195" s="13" t="s">
        <v>77</v>
      </c>
      <c r="AY195" s="271" t="s">
        <v>137</v>
      </c>
    </row>
    <row r="196" spans="1:51" s="13" customFormat="1" ht="12">
      <c r="A196" s="13"/>
      <c r="B196" s="260"/>
      <c r="C196" s="261"/>
      <c r="D196" s="262" t="s">
        <v>145</v>
      </c>
      <c r="E196" s="263" t="s">
        <v>1</v>
      </c>
      <c r="F196" s="264" t="s">
        <v>278</v>
      </c>
      <c r="G196" s="261"/>
      <c r="H196" s="265">
        <v>40.95</v>
      </c>
      <c r="I196" s="266"/>
      <c r="J196" s="261"/>
      <c r="K196" s="261"/>
      <c r="L196" s="267"/>
      <c r="M196" s="268"/>
      <c r="N196" s="269"/>
      <c r="O196" s="269"/>
      <c r="P196" s="269"/>
      <c r="Q196" s="269"/>
      <c r="R196" s="269"/>
      <c r="S196" s="269"/>
      <c r="T196" s="27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1" t="s">
        <v>145</v>
      </c>
      <c r="AU196" s="271" t="s">
        <v>87</v>
      </c>
      <c r="AV196" s="13" t="s">
        <v>87</v>
      </c>
      <c r="AW196" s="13" t="s">
        <v>33</v>
      </c>
      <c r="AX196" s="13" t="s">
        <v>77</v>
      </c>
      <c r="AY196" s="271" t="s">
        <v>137</v>
      </c>
    </row>
    <row r="197" spans="1:51" s="15" customFormat="1" ht="12">
      <c r="A197" s="15"/>
      <c r="B197" s="294"/>
      <c r="C197" s="295"/>
      <c r="D197" s="262" t="s">
        <v>145</v>
      </c>
      <c r="E197" s="296" t="s">
        <v>1</v>
      </c>
      <c r="F197" s="297" t="s">
        <v>279</v>
      </c>
      <c r="G197" s="295"/>
      <c r="H197" s="296" t="s">
        <v>1</v>
      </c>
      <c r="I197" s="298"/>
      <c r="J197" s="295"/>
      <c r="K197" s="295"/>
      <c r="L197" s="299"/>
      <c r="M197" s="300"/>
      <c r="N197" s="301"/>
      <c r="O197" s="301"/>
      <c r="P197" s="301"/>
      <c r="Q197" s="301"/>
      <c r="R197" s="301"/>
      <c r="S197" s="301"/>
      <c r="T197" s="30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303" t="s">
        <v>145</v>
      </c>
      <c r="AU197" s="303" t="s">
        <v>87</v>
      </c>
      <c r="AV197" s="15" t="s">
        <v>85</v>
      </c>
      <c r="AW197" s="15" t="s">
        <v>33</v>
      </c>
      <c r="AX197" s="15" t="s">
        <v>77</v>
      </c>
      <c r="AY197" s="303" t="s">
        <v>137</v>
      </c>
    </row>
    <row r="198" spans="1:51" s="15" customFormat="1" ht="12">
      <c r="A198" s="15"/>
      <c r="B198" s="294"/>
      <c r="C198" s="295"/>
      <c r="D198" s="262" t="s">
        <v>145</v>
      </c>
      <c r="E198" s="296" t="s">
        <v>1</v>
      </c>
      <c r="F198" s="297" t="s">
        <v>280</v>
      </c>
      <c r="G198" s="295"/>
      <c r="H198" s="296" t="s">
        <v>1</v>
      </c>
      <c r="I198" s="298"/>
      <c r="J198" s="295"/>
      <c r="K198" s="295"/>
      <c r="L198" s="299"/>
      <c r="M198" s="300"/>
      <c r="N198" s="301"/>
      <c r="O198" s="301"/>
      <c r="P198" s="301"/>
      <c r="Q198" s="301"/>
      <c r="R198" s="301"/>
      <c r="S198" s="301"/>
      <c r="T198" s="302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303" t="s">
        <v>145</v>
      </c>
      <c r="AU198" s="303" t="s">
        <v>87</v>
      </c>
      <c r="AV198" s="15" t="s">
        <v>85</v>
      </c>
      <c r="AW198" s="15" t="s">
        <v>33</v>
      </c>
      <c r="AX198" s="15" t="s">
        <v>77</v>
      </c>
      <c r="AY198" s="303" t="s">
        <v>137</v>
      </c>
    </row>
    <row r="199" spans="1:51" s="15" customFormat="1" ht="12">
      <c r="A199" s="15"/>
      <c r="B199" s="294"/>
      <c r="C199" s="295"/>
      <c r="D199" s="262" t="s">
        <v>145</v>
      </c>
      <c r="E199" s="296" t="s">
        <v>1</v>
      </c>
      <c r="F199" s="297" t="s">
        <v>281</v>
      </c>
      <c r="G199" s="295"/>
      <c r="H199" s="296" t="s">
        <v>1</v>
      </c>
      <c r="I199" s="298"/>
      <c r="J199" s="295"/>
      <c r="K199" s="295"/>
      <c r="L199" s="299"/>
      <c r="M199" s="300"/>
      <c r="N199" s="301"/>
      <c r="O199" s="301"/>
      <c r="P199" s="301"/>
      <c r="Q199" s="301"/>
      <c r="R199" s="301"/>
      <c r="S199" s="301"/>
      <c r="T199" s="30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303" t="s">
        <v>145</v>
      </c>
      <c r="AU199" s="303" t="s">
        <v>87</v>
      </c>
      <c r="AV199" s="15" t="s">
        <v>85</v>
      </c>
      <c r="AW199" s="15" t="s">
        <v>33</v>
      </c>
      <c r="AX199" s="15" t="s">
        <v>77</v>
      </c>
      <c r="AY199" s="303" t="s">
        <v>137</v>
      </c>
    </row>
    <row r="200" spans="1:51" s="15" customFormat="1" ht="12">
      <c r="A200" s="15"/>
      <c r="B200" s="294"/>
      <c r="C200" s="295"/>
      <c r="D200" s="262" t="s">
        <v>145</v>
      </c>
      <c r="E200" s="296" t="s">
        <v>1</v>
      </c>
      <c r="F200" s="297" t="s">
        <v>282</v>
      </c>
      <c r="G200" s="295"/>
      <c r="H200" s="296" t="s">
        <v>1</v>
      </c>
      <c r="I200" s="298"/>
      <c r="J200" s="295"/>
      <c r="K200" s="295"/>
      <c r="L200" s="299"/>
      <c r="M200" s="300"/>
      <c r="N200" s="301"/>
      <c r="O200" s="301"/>
      <c r="P200" s="301"/>
      <c r="Q200" s="301"/>
      <c r="R200" s="301"/>
      <c r="S200" s="301"/>
      <c r="T200" s="30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303" t="s">
        <v>145</v>
      </c>
      <c r="AU200" s="303" t="s">
        <v>87</v>
      </c>
      <c r="AV200" s="15" t="s">
        <v>85</v>
      </c>
      <c r="AW200" s="15" t="s">
        <v>33</v>
      </c>
      <c r="AX200" s="15" t="s">
        <v>77</v>
      </c>
      <c r="AY200" s="303" t="s">
        <v>137</v>
      </c>
    </row>
    <row r="201" spans="1:51" s="15" customFormat="1" ht="12">
      <c r="A201" s="15"/>
      <c r="B201" s="294"/>
      <c r="C201" s="295"/>
      <c r="D201" s="262" t="s">
        <v>145</v>
      </c>
      <c r="E201" s="296" t="s">
        <v>1</v>
      </c>
      <c r="F201" s="297" t="s">
        <v>283</v>
      </c>
      <c r="G201" s="295"/>
      <c r="H201" s="296" t="s">
        <v>1</v>
      </c>
      <c r="I201" s="298"/>
      <c r="J201" s="295"/>
      <c r="K201" s="295"/>
      <c r="L201" s="299"/>
      <c r="M201" s="300"/>
      <c r="N201" s="301"/>
      <c r="O201" s="301"/>
      <c r="P201" s="301"/>
      <c r="Q201" s="301"/>
      <c r="R201" s="301"/>
      <c r="S201" s="301"/>
      <c r="T201" s="30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303" t="s">
        <v>145</v>
      </c>
      <c r="AU201" s="303" t="s">
        <v>87</v>
      </c>
      <c r="AV201" s="15" t="s">
        <v>85</v>
      </c>
      <c r="AW201" s="15" t="s">
        <v>33</v>
      </c>
      <c r="AX201" s="15" t="s">
        <v>77</v>
      </c>
      <c r="AY201" s="303" t="s">
        <v>137</v>
      </c>
    </row>
    <row r="202" spans="1:51" s="14" customFormat="1" ht="12">
      <c r="A202" s="14"/>
      <c r="B202" s="283"/>
      <c r="C202" s="284"/>
      <c r="D202" s="262" t="s">
        <v>145</v>
      </c>
      <c r="E202" s="285" t="s">
        <v>1</v>
      </c>
      <c r="F202" s="286" t="s">
        <v>235</v>
      </c>
      <c r="G202" s="284"/>
      <c r="H202" s="287">
        <v>406.5</v>
      </c>
      <c r="I202" s="288"/>
      <c r="J202" s="284"/>
      <c r="K202" s="284"/>
      <c r="L202" s="289"/>
      <c r="M202" s="290"/>
      <c r="N202" s="291"/>
      <c r="O202" s="291"/>
      <c r="P202" s="291"/>
      <c r="Q202" s="291"/>
      <c r="R202" s="291"/>
      <c r="S202" s="291"/>
      <c r="T202" s="29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93" t="s">
        <v>145</v>
      </c>
      <c r="AU202" s="293" t="s">
        <v>87</v>
      </c>
      <c r="AV202" s="14" t="s">
        <v>143</v>
      </c>
      <c r="AW202" s="14" t="s">
        <v>33</v>
      </c>
      <c r="AX202" s="14" t="s">
        <v>85</v>
      </c>
      <c r="AY202" s="293" t="s">
        <v>137</v>
      </c>
    </row>
    <row r="203" spans="1:63" s="12" customFormat="1" ht="22.8" customHeight="1">
      <c r="A203" s="12"/>
      <c r="B203" s="230"/>
      <c r="C203" s="231"/>
      <c r="D203" s="232" t="s">
        <v>76</v>
      </c>
      <c r="E203" s="244" t="s">
        <v>165</v>
      </c>
      <c r="F203" s="244" t="s">
        <v>284</v>
      </c>
      <c r="G203" s="231"/>
      <c r="H203" s="231"/>
      <c r="I203" s="234"/>
      <c r="J203" s="245">
        <f>BK203</f>
        <v>0</v>
      </c>
      <c r="K203" s="231"/>
      <c r="L203" s="236"/>
      <c r="M203" s="237"/>
      <c r="N203" s="238"/>
      <c r="O203" s="238"/>
      <c r="P203" s="239">
        <f>SUM(P204:P207)</f>
        <v>0</v>
      </c>
      <c r="Q203" s="238"/>
      <c r="R203" s="239">
        <f>SUM(R204:R207)</f>
        <v>0.024354</v>
      </c>
      <c r="S203" s="238"/>
      <c r="T203" s="240">
        <f>SUM(T204:T207)</f>
        <v>0.2214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1" t="s">
        <v>85</v>
      </c>
      <c r="AT203" s="242" t="s">
        <v>76</v>
      </c>
      <c r="AU203" s="242" t="s">
        <v>85</v>
      </c>
      <c r="AY203" s="241" t="s">
        <v>137</v>
      </c>
      <c r="BK203" s="243">
        <f>SUM(BK204:BK207)</f>
        <v>0</v>
      </c>
    </row>
    <row r="204" spans="1:65" s="2" customFormat="1" ht="21.75" customHeight="1">
      <c r="A204" s="38"/>
      <c r="B204" s="39"/>
      <c r="C204" s="246" t="s">
        <v>285</v>
      </c>
      <c r="D204" s="246" t="s">
        <v>139</v>
      </c>
      <c r="E204" s="247" t="s">
        <v>286</v>
      </c>
      <c r="F204" s="248" t="s">
        <v>287</v>
      </c>
      <c r="G204" s="249" t="s">
        <v>142</v>
      </c>
      <c r="H204" s="250">
        <v>110.7</v>
      </c>
      <c r="I204" s="251"/>
      <c r="J204" s="252">
        <f>ROUND(I204*H204,2)</f>
        <v>0</v>
      </c>
      <c r="K204" s="253"/>
      <c r="L204" s="44"/>
      <c r="M204" s="254" t="s">
        <v>1</v>
      </c>
      <c r="N204" s="255" t="s">
        <v>42</v>
      </c>
      <c r="O204" s="91"/>
      <c r="P204" s="256">
        <f>O204*H204</f>
        <v>0</v>
      </c>
      <c r="Q204" s="256">
        <v>0.00022</v>
      </c>
      <c r="R204" s="256">
        <f>Q204*H204</f>
        <v>0.024354</v>
      </c>
      <c r="S204" s="256">
        <v>0.002</v>
      </c>
      <c r="T204" s="257">
        <f>S204*H204</f>
        <v>0.2214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8" t="s">
        <v>143</v>
      </c>
      <c r="AT204" s="258" t="s">
        <v>139</v>
      </c>
      <c r="AU204" s="258" t="s">
        <v>87</v>
      </c>
      <c r="AY204" s="17" t="s">
        <v>137</v>
      </c>
      <c r="BE204" s="259">
        <f>IF(N204="základní",J204,0)</f>
        <v>0</v>
      </c>
      <c r="BF204" s="259">
        <f>IF(N204="snížená",J204,0)</f>
        <v>0</v>
      </c>
      <c r="BG204" s="259">
        <f>IF(N204="zákl. přenesená",J204,0)</f>
        <v>0</v>
      </c>
      <c r="BH204" s="259">
        <f>IF(N204="sníž. přenesená",J204,0)</f>
        <v>0</v>
      </c>
      <c r="BI204" s="259">
        <f>IF(N204="nulová",J204,0)</f>
        <v>0</v>
      </c>
      <c r="BJ204" s="17" t="s">
        <v>85</v>
      </c>
      <c r="BK204" s="259">
        <f>ROUND(I204*H204,2)</f>
        <v>0</v>
      </c>
      <c r="BL204" s="17" t="s">
        <v>143</v>
      </c>
      <c r="BM204" s="258" t="s">
        <v>288</v>
      </c>
    </row>
    <row r="205" spans="1:51" s="13" customFormat="1" ht="12">
      <c r="A205" s="13"/>
      <c r="B205" s="260"/>
      <c r="C205" s="261"/>
      <c r="D205" s="262" t="s">
        <v>145</v>
      </c>
      <c r="E205" s="263" t="s">
        <v>1</v>
      </c>
      <c r="F205" s="264" t="s">
        <v>289</v>
      </c>
      <c r="G205" s="261"/>
      <c r="H205" s="265">
        <v>110.7</v>
      </c>
      <c r="I205" s="266"/>
      <c r="J205" s="261"/>
      <c r="K205" s="261"/>
      <c r="L205" s="267"/>
      <c r="M205" s="268"/>
      <c r="N205" s="269"/>
      <c r="O205" s="269"/>
      <c r="P205" s="269"/>
      <c r="Q205" s="269"/>
      <c r="R205" s="269"/>
      <c r="S205" s="269"/>
      <c r="T205" s="27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1" t="s">
        <v>145</v>
      </c>
      <c r="AU205" s="271" t="s">
        <v>87</v>
      </c>
      <c r="AV205" s="13" t="s">
        <v>87</v>
      </c>
      <c r="AW205" s="13" t="s">
        <v>33</v>
      </c>
      <c r="AX205" s="13" t="s">
        <v>85</v>
      </c>
      <c r="AY205" s="271" t="s">
        <v>137</v>
      </c>
    </row>
    <row r="206" spans="1:65" s="2" customFormat="1" ht="21.75" customHeight="1">
      <c r="A206" s="38"/>
      <c r="B206" s="39"/>
      <c r="C206" s="246" t="s">
        <v>290</v>
      </c>
      <c r="D206" s="246" t="s">
        <v>139</v>
      </c>
      <c r="E206" s="247" t="s">
        <v>291</v>
      </c>
      <c r="F206" s="248" t="s">
        <v>292</v>
      </c>
      <c r="G206" s="249" t="s">
        <v>142</v>
      </c>
      <c r="H206" s="250">
        <v>343</v>
      </c>
      <c r="I206" s="251"/>
      <c r="J206" s="252">
        <f>ROUND(I206*H206,2)</f>
        <v>0</v>
      </c>
      <c r="K206" s="253"/>
      <c r="L206" s="44"/>
      <c r="M206" s="254" t="s">
        <v>1</v>
      </c>
      <c r="N206" s="255" t="s">
        <v>42</v>
      </c>
      <c r="O206" s="91"/>
      <c r="P206" s="256">
        <f>O206*H206</f>
        <v>0</v>
      </c>
      <c r="Q206" s="256">
        <v>0</v>
      </c>
      <c r="R206" s="256">
        <f>Q206*H206</f>
        <v>0</v>
      </c>
      <c r="S206" s="256">
        <v>0</v>
      </c>
      <c r="T206" s="25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8" t="s">
        <v>143</v>
      </c>
      <c r="AT206" s="258" t="s">
        <v>139</v>
      </c>
      <c r="AU206" s="258" t="s">
        <v>87</v>
      </c>
      <c r="AY206" s="17" t="s">
        <v>137</v>
      </c>
      <c r="BE206" s="259">
        <f>IF(N206="základní",J206,0)</f>
        <v>0</v>
      </c>
      <c r="BF206" s="259">
        <f>IF(N206="snížená",J206,0)</f>
        <v>0</v>
      </c>
      <c r="BG206" s="259">
        <f>IF(N206="zákl. přenesená",J206,0)</f>
        <v>0</v>
      </c>
      <c r="BH206" s="259">
        <f>IF(N206="sníž. přenesená",J206,0)</f>
        <v>0</v>
      </c>
      <c r="BI206" s="259">
        <f>IF(N206="nulová",J206,0)</f>
        <v>0</v>
      </c>
      <c r="BJ206" s="17" t="s">
        <v>85</v>
      </c>
      <c r="BK206" s="259">
        <f>ROUND(I206*H206,2)</f>
        <v>0</v>
      </c>
      <c r="BL206" s="17" t="s">
        <v>143</v>
      </c>
      <c r="BM206" s="258" t="s">
        <v>293</v>
      </c>
    </row>
    <row r="207" spans="1:51" s="13" customFormat="1" ht="12">
      <c r="A207" s="13"/>
      <c r="B207" s="260"/>
      <c r="C207" s="261"/>
      <c r="D207" s="262" t="s">
        <v>145</v>
      </c>
      <c r="E207" s="263" t="s">
        <v>1</v>
      </c>
      <c r="F207" s="264" t="s">
        <v>294</v>
      </c>
      <c r="G207" s="261"/>
      <c r="H207" s="265">
        <v>343</v>
      </c>
      <c r="I207" s="266"/>
      <c r="J207" s="261"/>
      <c r="K207" s="261"/>
      <c r="L207" s="267"/>
      <c r="M207" s="268"/>
      <c r="N207" s="269"/>
      <c r="O207" s="269"/>
      <c r="P207" s="269"/>
      <c r="Q207" s="269"/>
      <c r="R207" s="269"/>
      <c r="S207" s="269"/>
      <c r="T207" s="27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1" t="s">
        <v>145</v>
      </c>
      <c r="AU207" s="271" t="s">
        <v>87</v>
      </c>
      <c r="AV207" s="13" t="s">
        <v>87</v>
      </c>
      <c r="AW207" s="13" t="s">
        <v>33</v>
      </c>
      <c r="AX207" s="13" t="s">
        <v>85</v>
      </c>
      <c r="AY207" s="271" t="s">
        <v>137</v>
      </c>
    </row>
    <row r="208" spans="1:63" s="12" customFormat="1" ht="22.8" customHeight="1">
      <c r="A208" s="12"/>
      <c r="B208" s="230"/>
      <c r="C208" s="231"/>
      <c r="D208" s="232" t="s">
        <v>76</v>
      </c>
      <c r="E208" s="244" t="s">
        <v>179</v>
      </c>
      <c r="F208" s="244" t="s">
        <v>295</v>
      </c>
      <c r="G208" s="231"/>
      <c r="H208" s="231"/>
      <c r="I208" s="234"/>
      <c r="J208" s="245">
        <f>BK208</f>
        <v>0</v>
      </c>
      <c r="K208" s="231"/>
      <c r="L208" s="236"/>
      <c r="M208" s="237"/>
      <c r="N208" s="238"/>
      <c r="O208" s="238"/>
      <c r="P208" s="239">
        <f>SUM(P209:P232)</f>
        <v>0</v>
      </c>
      <c r="Q208" s="238"/>
      <c r="R208" s="239">
        <f>SUM(R209:R232)</f>
        <v>10.42838</v>
      </c>
      <c r="S208" s="238"/>
      <c r="T208" s="240">
        <f>SUM(T209:T232)</f>
        <v>1.833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1" t="s">
        <v>85</v>
      </c>
      <c r="AT208" s="242" t="s">
        <v>76</v>
      </c>
      <c r="AU208" s="242" t="s">
        <v>85</v>
      </c>
      <c r="AY208" s="241" t="s">
        <v>137</v>
      </c>
      <c r="BK208" s="243">
        <f>SUM(BK209:BK232)</f>
        <v>0</v>
      </c>
    </row>
    <row r="209" spans="1:65" s="2" customFormat="1" ht="16.5" customHeight="1">
      <c r="A209" s="38"/>
      <c r="B209" s="39"/>
      <c r="C209" s="246" t="s">
        <v>296</v>
      </c>
      <c r="D209" s="246" t="s">
        <v>139</v>
      </c>
      <c r="E209" s="247" t="s">
        <v>297</v>
      </c>
      <c r="F209" s="248" t="s">
        <v>298</v>
      </c>
      <c r="G209" s="249" t="s">
        <v>248</v>
      </c>
      <c r="H209" s="250">
        <v>1</v>
      </c>
      <c r="I209" s="251"/>
      <c r="J209" s="252">
        <f>ROUND(I209*H209,2)</f>
        <v>0</v>
      </c>
      <c r="K209" s="253"/>
      <c r="L209" s="44"/>
      <c r="M209" s="254" t="s">
        <v>1</v>
      </c>
      <c r="N209" s="255" t="s">
        <v>42</v>
      </c>
      <c r="O209" s="91"/>
      <c r="P209" s="256">
        <f>O209*H209</f>
        <v>0</v>
      </c>
      <c r="Q209" s="256">
        <v>0</v>
      </c>
      <c r="R209" s="256">
        <f>Q209*H209</f>
        <v>0</v>
      </c>
      <c r="S209" s="256">
        <v>0</v>
      </c>
      <c r="T209" s="25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8" t="s">
        <v>143</v>
      </c>
      <c r="AT209" s="258" t="s">
        <v>139</v>
      </c>
      <c r="AU209" s="258" t="s">
        <v>87</v>
      </c>
      <c r="AY209" s="17" t="s">
        <v>137</v>
      </c>
      <c r="BE209" s="259">
        <f>IF(N209="základní",J209,0)</f>
        <v>0</v>
      </c>
      <c r="BF209" s="259">
        <f>IF(N209="snížená",J209,0)</f>
        <v>0</v>
      </c>
      <c r="BG209" s="259">
        <f>IF(N209="zákl. přenesená",J209,0)</f>
        <v>0</v>
      </c>
      <c r="BH209" s="259">
        <f>IF(N209="sníž. přenesená",J209,0)</f>
        <v>0</v>
      </c>
      <c r="BI209" s="259">
        <f>IF(N209="nulová",J209,0)</f>
        <v>0</v>
      </c>
      <c r="BJ209" s="17" t="s">
        <v>85</v>
      </c>
      <c r="BK209" s="259">
        <f>ROUND(I209*H209,2)</f>
        <v>0</v>
      </c>
      <c r="BL209" s="17" t="s">
        <v>143</v>
      </c>
      <c r="BM209" s="258" t="s">
        <v>299</v>
      </c>
    </row>
    <row r="210" spans="1:65" s="2" customFormat="1" ht="16.5" customHeight="1">
      <c r="A210" s="38"/>
      <c r="B210" s="39"/>
      <c r="C210" s="246" t="s">
        <v>300</v>
      </c>
      <c r="D210" s="246" t="s">
        <v>139</v>
      </c>
      <c r="E210" s="247" t="s">
        <v>301</v>
      </c>
      <c r="F210" s="248" t="s">
        <v>302</v>
      </c>
      <c r="G210" s="249" t="s">
        <v>142</v>
      </c>
      <c r="H210" s="250">
        <v>86</v>
      </c>
      <c r="I210" s="251"/>
      <c r="J210" s="252">
        <f>ROUND(I210*H210,2)</f>
        <v>0</v>
      </c>
      <c r="K210" s="253"/>
      <c r="L210" s="44"/>
      <c r="M210" s="254" t="s">
        <v>1</v>
      </c>
      <c r="N210" s="255" t="s">
        <v>42</v>
      </c>
      <c r="O210" s="91"/>
      <c r="P210" s="256">
        <f>O210*H210</f>
        <v>0</v>
      </c>
      <c r="Q210" s="256">
        <v>3E-05</v>
      </c>
      <c r="R210" s="256">
        <f>Q210*H210</f>
        <v>0.0025800000000000003</v>
      </c>
      <c r="S210" s="256">
        <v>0</v>
      </c>
      <c r="T210" s="25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8" t="s">
        <v>303</v>
      </c>
      <c r="AT210" s="258" t="s">
        <v>139</v>
      </c>
      <c r="AU210" s="258" t="s">
        <v>87</v>
      </c>
      <c r="AY210" s="17" t="s">
        <v>137</v>
      </c>
      <c r="BE210" s="259">
        <f>IF(N210="základní",J210,0)</f>
        <v>0</v>
      </c>
      <c r="BF210" s="259">
        <f>IF(N210="snížená",J210,0)</f>
        <v>0</v>
      </c>
      <c r="BG210" s="259">
        <f>IF(N210="zákl. přenesená",J210,0)</f>
        <v>0</v>
      </c>
      <c r="BH210" s="259">
        <f>IF(N210="sníž. přenesená",J210,0)</f>
        <v>0</v>
      </c>
      <c r="BI210" s="259">
        <f>IF(N210="nulová",J210,0)</f>
        <v>0</v>
      </c>
      <c r="BJ210" s="17" t="s">
        <v>85</v>
      </c>
      <c r="BK210" s="259">
        <f>ROUND(I210*H210,2)</f>
        <v>0</v>
      </c>
      <c r="BL210" s="17" t="s">
        <v>303</v>
      </c>
      <c r="BM210" s="258" t="s">
        <v>304</v>
      </c>
    </row>
    <row r="211" spans="1:51" s="13" customFormat="1" ht="12">
      <c r="A211" s="13"/>
      <c r="B211" s="260"/>
      <c r="C211" s="261"/>
      <c r="D211" s="262" t="s">
        <v>145</v>
      </c>
      <c r="E211" s="263" t="s">
        <v>1</v>
      </c>
      <c r="F211" s="264" t="s">
        <v>305</v>
      </c>
      <c r="G211" s="261"/>
      <c r="H211" s="265">
        <v>86</v>
      </c>
      <c r="I211" s="266"/>
      <c r="J211" s="261"/>
      <c r="K211" s="261"/>
      <c r="L211" s="267"/>
      <c r="M211" s="268"/>
      <c r="N211" s="269"/>
      <c r="O211" s="269"/>
      <c r="P211" s="269"/>
      <c r="Q211" s="269"/>
      <c r="R211" s="269"/>
      <c r="S211" s="269"/>
      <c r="T211" s="27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1" t="s">
        <v>145</v>
      </c>
      <c r="AU211" s="271" t="s">
        <v>87</v>
      </c>
      <c r="AV211" s="13" t="s">
        <v>87</v>
      </c>
      <c r="AW211" s="13" t="s">
        <v>33</v>
      </c>
      <c r="AX211" s="13" t="s">
        <v>85</v>
      </c>
      <c r="AY211" s="271" t="s">
        <v>137</v>
      </c>
    </row>
    <row r="212" spans="1:65" s="2" customFormat="1" ht="21.75" customHeight="1">
      <c r="A212" s="38"/>
      <c r="B212" s="39"/>
      <c r="C212" s="246" t="s">
        <v>306</v>
      </c>
      <c r="D212" s="246" t="s">
        <v>139</v>
      </c>
      <c r="E212" s="247" t="s">
        <v>307</v>
      </c>
      <c r="F212" s="248" t="s">
        <v>308</v>
      </c>
      <c r="G212" s="249" t="s">
        <v>163</v>
      </c>
      <c r="H212" s="250">
        <v>27.2</v>
      </c>
      <c r="I212" s="251"/>
      <c r="J212" s="252">
        <f>ROUND(I212*H212,2)</f>
        <v>0</v>
      </c>
      <c r="K212" s="253"/>
      <c r="L212" s="44"/>
      <c r="M212" s="254" t="s">
        <v>1</v>
      </c>
      <c r="N212" s="255" t="s">
        <v>42</v>
      </c>
      <c r="O212" s="91"/>
      <c r="P212" s="256">
        <f>O212*H212</f>
        <v>0</v>
      </c>
      <c r="Q212" s="256">
        <v>0.1295</v>
      </c>
      <c r="R212" s="256">
        <f>Q212*H212</f>
        <v>3.5224</v>
      </c>
      <c r="S212" s="256">
        <v>0</v>
      </c>
      <c r="T212" s="25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8" t="s">
        <v>143</v>
      </c>
      <c r="AT212" s="258" t="s">
        <v>139</v>
      </c>
      <c r="AU212" s="258" t="s">
        <v>87</v>
      </c>
      <c r="AY212" s="17" t="s">
        <v>137</v>
      </c>
      <c r="BE212" s="259">
        <f>IF(N212="základní",J212,0)</f>
        <v>0</v>
      </c>
      <c r="BF212" s="259">
        <f>IF(N212="snížená",J212,0)</f>
        <v>0</v>
      </c>
      <c r="BG212" s="259">
        <f>IF(N212="zákl. přenesená",J212,0)</f>
        <v>0</v>
      </c>
      <c r="BH212" s="259">
        <f>IF(N212="sníž. přenesená",J212,0)</f>
        <v>0</v>
      </c>
      <c r="BI212" s="259">
        <f>IF(N212="nulová",J212,0)</f>
        <v>0</v>
      </c>
      <c r="BJ212" s="17" t="s">
        <v>85</v>
      </c>
      <c r="BK212" s="259">
        <f>ROUND(I212*H212,2)</f>
        <v>0</v>
      </c>
      <c r="BL212" s="17" t="s">
        <v>143</v>
      </c>
      <c r="BM212" s="258" t="s">
        <v>309</v>
      </c>
    </row>
    <row r="213" spans="1:51" s="13" customFormat="1" ht="12">
      <c r="A213" s="13"/>
      <c r="B213" s="260"/>
      <c r="C213" s="261"/>
      <c r="D213" s="262" t="s">
        <v>145</v>
      </c>
      <c r="E213" s="263" t="s">
        <v>1</v>
      </c>
      <c r="F213" s="264" t="s">
        <v>310</v>
      </c>
      <c r="G213" s="261"/>
      <c r="H213" s="265">
        <v>27.2</v>
      </c>
      <c r="I213" s="266"/>
      <c r="J213" s="261"/>
      <c r="K213" s="261"/>
      <c r="L213" s="267"/>
      <c r="M213" s="268"/>
      <c r="N213" s="269"/>
      <c r="O213" s="269"/>
      <c r="P213" s="269"/>
      <c r="Q213" s="269"/>
      <c r="R213" s="269"/>
      <c r="S213" s="269"/>
      <c r="T213" s="27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1" t="s">
        <v>145</v>
      </c>
      <c r="AU213" s="271" t="s">
        <v>87</v>
      </c>
      <c r="AV213" s="13" t="s">
        <v>87</v>
      </c>
      <c r="AW213" s="13" t="s">
        <v>33</v>
      </c>
      <c r="AX213" s="13" t="s">
        <v>77</v>
      </c>
      <c r="AY213" s="271" t="s">
        <v>137</v>
      </c>
    </row>
    <row r="214" spans="1:51" s="14" customFormat="1" ht="12">
      <c r="A214" s="14"/>
      <c r="B214" s="283"/>
      <c r="C214" s="284"/>
      <c r="D214" s="262" t="s">
        <v>145</v>
      </c>
      <c r="E214" s="285" t="s">
        <v>1</v>
      </c>
      <c r="F214" s="286" t="s">
        <v>235</v>
      </c>
      <c r="G214" s="284"/>
      <c r="H214" s="287">
        <v>27.2</v>
      </c>
      <c r="I214" s="288"/>
      <c r="J214" s="284"/>
      <c r="K214" s="284"/>
      <c r="L214" s="289"/>
      <c r="M214" s="290"/>
      <c r="N214" s="291"/>
      <c r="O214" s="291"/>
      <c r="P214" s="291"/>
      <c r="Q214" s="291"/>
      <c r="R214" s="291"/>
      <c r="S214" s="291"/>
      <c r="T214" s="29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3" t="s">
        <v>145</v>
      </c>
      <c r="AU214" s="293" t="s">
        <v>87</v>
      </c>
      <c r="AV214" s="14" t="s">
        <v>143</v>
      </c>
      <c r="AW214" s="14" t="s">
        <v>33</v>
      </c>
      <c r="AX214" s="14" t="s">
        <v>85</v>
      </c>
      <c r="AY214" s="293" t="s">
        <v>137</v>
      </c>
    </row>
    <row r="215" spans="1:65" s="2" customFormat="1" ht="16.5" customHeight="1">
      <c r="A215" s="38"/>
      <c r="B215" s="39"/>
      <c r="C215" s="272" t="s">
        <v>311</v>
      </c>
      <c r="D215" s="272" t="s">
        <v>204</v>
      </c>
      <c r="E215" s="273" t="s">
        <v>312</v>
      </c>
      <c r="F215" s="274" t="s">
        <v>313</v>
      </c>
      <c r="G215" s="275" t="s">
        <v>163</v>
      </c>
      <c r="H215" s="276">
        <v>27.2</v>
      </c>
      <c r="I215" s="277"/>
      <c r="J215" s="278">
        <f>ROUND(I215*H215,2)</f>
        <v>0</v>
      </c>
      <c r="K215" s="279"/>
      <c r="L215" s="280"/>
      <c r="M215" s="281" t="s">
        <v>1</v>
      </c>
      <c r="N215" s="282" t="s">
        <v>42</v>
      </c>
      <c r="O215" s="91"/>
      <c r="P215" s="256">
        <f>O215*H215</f>
        <v>0</v>
      </c>
      <c r="Q215" s="256">
        <v>0.028</v>
      </c>
      <c r="R215" s="256">
        <f>Q215*H215</f>
        <v>0.7615999999999999</v>
      </c>
      <c r="S215" s="256">
        <v>0</v>
      </c>
      <c r="T215" s="25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8" t="s">
        <v>174</v>
      </c>
      <c r="AT215" s="258" t="s">
        <v>204</v>
      </c>
      <c r="AU215" s="258" t="s">
        <v>87</v>
      </c>
      <c r="AY215" s="17" t="s">
        <v>137</v>
      </c>
      <c r="BE215" s="259">
        <f>IF(N215="základní",J215,0)</f>
        <v>0</v>
      </c>
      <c r="BF215" s="259">
        <f>IF(N215="snížená",J215,0)</f>
        <v>0</v>
      </c>
      <c r="BG215" s="259">
        <f>IF(N215="zákl. přenesená",J215,0)</f>
        <v>0</v>
      </c>
      <c r="BH215" s="259">
        <f>IF(N215="sníž. přenesená",J215,0)</f>
        <v>0</v>
      </c>
      <c r="BI215" s="259">
        <f>IF(N215="nulová",J215,0)</f>
        <v>0</v>
      </c>
      <c r="BJ215" s="17" t="s">
        <v>85</v>
      </c>
      <c r="BK215" s="259">
        <f>ROUND(I215*H215,2)</f>
        <v>0</v>
      </c>
      <c r="BL215" s="17" t="s">
        <v>143</v>
      </c>
      <c r="BM215" s="258" t="s">
        <v>314</v>
      </c>
    </row>
    <row r="216" spans="1:65" s="2" customFormat="1" ht="16.5" customHeight="1">
      <c r="A216" s="38"/>
      <c r="B216" s="39"/>
      <c r="C216" s="246" t="s">
        <v>315</v>
      </c>
      <c r="D216" s="246" t="s">
        <v>139</v>
      </c>
      <c r="E216" s="247" t="s">
        <v>316</v>
      </c>
      <c r="F216" s="248" t="s">
        <v>317</v>
      </c>
      <c r="G216" s="249" t="s">
        <v>248</v>
      </c>
      <c r="H216" s="250">
        <v>2</v>
      </c>
      <c r="I216" s="251"/>
      <c r="J216" s="252">
        <f>ROUND(I216*H216,2)</f>
        <v>0</v>
      </c>
      <c r="K216" s="253"/>
      <c r="L216" s="44"/>
      <c r="M216" s="254" t="s">
        <v>1</v>
      </c>
      <c r="N216" s="255" t="s">
        <v>42</v>
      </c>
      <c r="O216" s="91"/>
      <c r="P216" s="256">
        <f>O216*H216</f>
        <v>0</v>
      </c>
      <c r="Q216" s="256">
        <v>0</v>
      </c>
      <c r="R216" s="256">
        <f>Q216*H216</f>
        <v>0</v>
      </c>
      <c r="S216" s="256">
        <v>0</v>
      </c>
      <c r="T216" s="25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8" t="s">
        <v>143</v>
      </c>
      <c r="AT216" s="258" t="s">
        <v>139</v>
      </c>
      <c r="AU216" s="258" t="s">
        <v>87</v>
      </c>
      <c r="AY216" s="17" t="s">
        <v>137</v>
      </c>
      <c r="BE216" s="259">
        <f>IF(N216="základní",J216,0)</f>
        <v>0</v>
      </c>
      <c r="BF216" s="259">
        <f>IF(N216="snížená",J216,0)</f>
        <v>0</v>
      </c>
      <c r="BG216" s="259">
        <f>IF(N216="zákl. přenesená",J216,0)</f>
        <v>0</v>
      </c>
      <c r="BH216" s="259">
        <f>IF(N216="sníž. přenesená",J216,0)</f>
        <v>0</v>
      </c>
      <c r="BI216" s="259">
        <f>IF(N216="nulová",J216,0)</f>
        <v>0</v>
      </c>
      <c r="BJ216" s="17" t="s">
        <v>85</v>
      </c>
      <c r="BK216" s="259">
        <f>ROUND(I216*H216,2)</f>
        <v>0</v>
      </c>
      <c r="BL216" s="17" t="s">
        <v>143</v>
      </c>
      <c r="BM216" s="258" t="s">
        <v>318</v>
      </c>
    </row>
    <row r="217" spans="1:65" s="2" customFormat="1" ht="33" customHeight="1">
      <c r="A217" s="38"/>
      <c r="B217" s="39"/>
      <c r="C217" s="246" t="s">
        <v>319</v>
      </c>
      <c r="D217" s="246" t="s">
        <v>139</v>
      </c>
      <c r="E217" s="247" t="s">
        <v>320</v>
      </c>
      <c r="F217" s="248" t="s">
        <v>321</v>
      </c>
      <c r="G217" s="249" t="s">
        <v>248</v>
      </c>
      <c r="H217" s="250">
        <v>4</v>
      </c>
      <c r="I217" s="251"/>
      <c r="J217" s="252">
        <f>ROUND(I217*H217,2)</f>
        <v>0</v>
      </c>
      <c r="K217" s="253"/>
      <c r="L217" s="44"/>
      <c r="M217" s="254" t="s">
        <v>1</v>
      </c>
      <c r="N217" s="255" t="s">
        <v>42</v>
      </c>
      <c r="O217" s="91"/>
      <c r="P217" s="256">
        <f>O217*H217</f>
        <v>0</v>
      </c>
      <c r="Q217" s="256">
        <v>0.2006</v>
      </c>
      <c r="R217" s="256">
        <f>Q217*H217</f>
        <v>0.8024</v>
      </c>
      <c r="S217" s="256">
        <v>0</v>
      </c>
      <c r="T217" s="25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8" t="s">
        <v>143</v>
      </c>
      <c r="AT217" s="258" t="s">
        <v>139</v>
      </c>
      <c r="AU217" s="258" t="s">
        <v>87</v>
      </c>
      <c r="AY217" s="17" t="s">
        <v>137</v>
      </c>
      <c r="BE217" s="259">
        <f>IF(N217="základní",J217,0)</f>
        <v>0</v>
      </c>
      <c r="BF217" s="259">
        <f>IF(N217="snížená",J217,0)</f>
        <v>0</v>
      </c>
      <c r="BG217" s="259">
        <f>IF(N217="zákl. přenesená",J217,0)</f>
        <v>0</v>
      </c>
      <c r="BH217" s="259">
        <f>IF(N217="sníž. přenesená",J217,0)</f>
        <v>0</v>
      </c>
      <c r="BI217" s="259">
        <f>IF(N217="nulová",J217,0)</f>
        <v>0</v>
      </c>
      <c r="BJ217" s="17" t="s">
        <v>85</v>
      </c>
      <c r="BK217" s="259">
        <f>ROUND(I217*H217,2)</f>
        <v>0</v>
      </c>
      <c r="BL217" s="17" t="s">
        <v>143</v>
      </c>
      <c r="BM217" s="258" t="s">
        <v>322</v>
      </c>
    </row>
    <row r="218" spans="1:65" s="2" customFormat="1" ht="21.75" customHeight="1">
      <c r="A218" s="38"/>
      <c r="B218" s="39"/>
      <c r="C218" s="246" t="s">
        <v>323</v>
      </c>
      <c r="D218" s="246" t="s">
        <v>139</v>
      </c>
      <c r="E218" s="247" t="s">
        <v>324</v>
      </c>
      <c r="F218" s="248" t="s">
        <v>325</v>
      </c>
      <c r="G218" s="249" t="s">
        <v>248</v>
      </c>
      <c r="H218" s="250">
        <v>2</v>
      </c>
      <c r="I218" s="251"/>
      <c r="J218" s="252">
        <f>ROUND(I218*H218,2)</f>
        <v>0</v>
      </c>
      <c r="K218" s="253"/>
      <c r="L218" s="44"/>
      <c r="M218" s="254" t="s">
        <v>1</v>
      </c>
      <c r="N218" s="255" t="s">
        <v>42</v>
      </c>
      <c r="O218" s="91"/>
      <c r="P218" s="256">
        <f>O218*H218</f>
        <v>0</v>
      </c>
      <c r="Q218" s="256">
        <v>0.2006</v>
      </c>
      <c r="R218" s="256">
        <f>Q218*H218</f>
        <v>0.4012</v>
      </c>
      <c r="S218" s="256">
        <v>0</v>
      </c>
      <c r="T218" s="25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8" t="s">
        <v>143</v>
      </c>
      <c r="AT218" s="258" t="s">
        <v>139</v>
      </c>
      <c r="AU218" s="258" t="s">
        <v>87</v>
      </c>
      <c r="AY218" s="17" t="s">
        <v>137</v>
      </c>
      <c r="BE218" s="259">
        <f>IF(N218="základní",J218,0)</f>
        <v>0</v>
      </c>
      <c r="BF218" s="259">
        <f>IF(N218="snížená",J218,0)</f>
        <v>0</v>
      </c>
      <c r="BG218" s="259">
        <f>IF(N218="zákl. přenesená",J218,0)</f>
        <v>0</v>
      </c>
      <c r="BH218" s="259">
        <f>IF(N218="sníž. přenesená",J218,0)</f>
        <v>0</v>
      </c>
      <c r="BI218" s="259">
        <f>IF(N218="nulová",J218,0)</f>
        <v>0</v>
      </c>
      <c r="BJ218" s="17" t="s">
        <v>85</v>
      </c>
      <c r="BK218" s="259">
        <f>ROUND(I218*H218,2)</f>
        <v>0</v>
      </c>
      <c r="BL218" s="17" t="s">
        <v>143</v>
      </c>
      <c r="BM218" s="258" t="s">
        <v>326</v>
      </c>
    </row>
    <row r="219" spans="1:65" s="2" customFormat="1" ht="33" customHeight="1">
      <c r="A219" s="38"/>
      <c r="B219" s="39"/>
      <c r="C219" s="246" t="s">
        <v>327</v>
      </c>
      <c r="D219" s="246" t="s">
        <v>139</v>
      </c>
      <c r="E219" s="247" t="s">
        <v>328</v>
      </c>
      <c r="F219" s="248" t="s">
        <v>329</v>
      </c>
      <c r="G219" s="249" t="s">
        <v>248</v>
      </c>
      <c r="H219" s="250">
        <v>2</v>
      </c>
      <c r="I219" s="251"/>
      <c r="J219" s="252">
        <f>ROUND(I219*H219,2)</f>
        <v>0</v>
      </c>
      <c r="K219" s="253"/>
      <c r="L219" s="44"/>
      <c r="M219" s="254" t="s">
        <v>1</v>
      </c>
      <c r="N219" s="255" t="s">
        <v>42</v>
      </c>
      <c r="O219" s="91"/>
      <c r="P219" s="256">
        <f>O219*H219</f>
        <v>0</v>
      </c>
      <c r="Q219" s="256">
        <v>0</v>
      </c>
      <c r="R219" s="256">
        <f>Q219*H219</f>
        <v>0</v>
      </c>
      <c r="S219" s="256">
        <v>0</v>
      </c>
      <c r="T219" s="25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8" t="s">
        <v>143</v>
      </c>
      <c r="AT219" s="258" t="s">
        <v>139</v>
      </c>
      <c r="AU219" s="258" t="s">
        <v>87</v>
      </c>
      <c r="AY219" s="17" t="s">
        <v>137</v>
      </c>
      <c r="BE219" s="259">
        <f>IF(N219="základní",J219,0)</f>
        <v>0</v>
      </c>
      <c r="BF219" s="259">
        <f>IF(N219="snížená",J219,0)</f>
        <v>0</v>
      </c>
      <c r="BG219" s="259">
        <f>IF(N219="zákl. přenesená",J219,0)</f>
        <v>0</v>
      </c>
      <c r="BH219" s="259">
        <f>IF(N219="sníž. přenesená",J219,0)</f>
        <v>0</v>
      </c>
      <c r="BI219" s="259">
        <f>IF(N219="nulová",J219,0)</f>
        <v>0</v>
      </c>
      <c r="BJ219" s="17" t="s">
        <v>85</v>
      </c>
      <c r="BK219" s="259">
        <f>ROUND(I219*H219,2)</f>
        <v>0</v>
      </c>
      <c r="BL219" s="17" t="s">
        <v>143</v>
      </c>
      <c r="BM219" s="258" t="s">
        <v>330</v>
      </c>
    </row>
    <row r="220" spans="1:51" s="13" customFormat="1" ht="12">
      <c r="A220" s="13"/>
      <c r="B220" s="260"/>
      <c r="C220" s="261"/>
      <c r="D220" s="262" t="s">
        <v>145</v>
      </c>
      <c r="E220" s="263" t="s">
        <v>1</v>
      </c>
      <c r="F220" s="264" t="s">
        <v>331</v>
      </c>
      <c r="G220" s="261"/>
      <c r="H220" s="265">
        <v>2</v>
      </c>
      <c r="I220" s="266"/>
      <c r="J220" s="261"/>
      <c r="K220" s="261"/>
      <c r="L220" s="267"/>
      <c r="M220" s="268"/>
      <c r="N220" s="269"/>
      <c r="O220" s="269"/>
      <c r="P220" s="269"/>
      <c r="Q220" s="269"/>
      <c r="R220" s="269"/>
      <c r="S220" s="269"/>
      <c r="T220" s="27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1" t="s">
        <v>145</v>
      </c>
      <c r="AU220" s="271" t="s">
        <v>87</v>
      </c>
      <c r="AV220" s="13" t="s">
        <v>87</v>
      </c>
      <c r="AW220" s="13" t="s">
        <v>33</v>
      </c>
      <c r="AX220" s="13" t="s">
        <v>85</v>
      </c>
      <c r="AY220" s="271" t="s">
        <v>137</v>
      </c>
    </row>
    <row r="221" spans="1:65" s="2" customFormat="1" ht="16.5" customHeight="1">
      <c r="A221" s="38"/>
      <c r="B221" s="39"/>
      <c r="C221" s="246" t="s">
        <v>332</v>
      </c>
      <c r="D221" s="246" t="s">
        <v>139</v>
      </c>
      <c r="E221" s="247" t="s">
        <v>333</v>
      </c>
      <c r="F221" s="248" t="s">
        <v>334</v>
      </c>
      <c r="G221" s="249" t="s">
        <v>163</v>
      </c>
      <c r="H221" s="250">
        <v>9.4</v>
      </c>
      <c r="I221" s="251"/>
      <c r="J221" s="252">
        <f>ROUND(I221*H221,2)</f>
        <v>0</v>
      </c>
      <c r="K221" s="253"/>
      <c r="L221" s="44"/>
      <c r="M221" s="254" t="s">
        <v>1</v>
      </c>
      <c r="N221" s="255" t="s">
        <v>42</v>
      </c>
      <c r="O221" s="91"/>
      <c r="P221" s="256">
        <f>O221*H221</f>
        <v>0</v>
      </c>
      <c r="Q221" s="256">
        <v>0</v>
      </c>
      <c r="R221" s="256">
        <f>Q221*H221</f>
        <v>0</v>
      </c>
      <c r="S221" s="256">
        <v>0</v>
      </c>
      <c r="T221" s="25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8" t="s">
        <v>143</v>
      </c>
      <c r="AT221" s="258" t="s">
        <v>139</v>
      </c>
      <c r="AU221" s="258" t="s">
        <v>87</v>
      </c>
      <c r="AY221" s="17" t="s">
        <v>137</v>
      </c>
      <c r="BE221" s="259">
        <f>IF(N221="základní",J221,0)</f>
        <v>0</v>
      </c>
      <c r="BF221" s="259">
        <f>IF(N221="snížená",J221,0)</f>
        <v>0</v>
      </c>
      <c r="BG221" s="259">
        <f>IF(N221="zákl. přenesená",J221,0)</f>
        <v>0</v>
      </c>
      <c r="BH221" s="259">
        <f>IF(N221="sníž. přenesená",J221,0)</f>
        <v>0</v>
      </c>
      <c r="BI221" s="259">
        <f>IF(N221="nulová",J221,0)</f>
        <v>0</v>
      </c>
      <c r="BJ221" s="17" t="s">
        <v>85</v>
      </c>
      <c r="BK221" s="259">
        <f>ROUND(I221*H221,2)</f>
        <v>0</v>
      </c>
      <c r="BL221" s="17" t="s">
        <v>143</v>
      </c>
      <c r="BM221" s="258" t="s">
        <v>335</v>
      </c>
    </row>
    <row r="222" spans="1:51" s="13" customFormat="1" ht="12">
      <c r="A222" s="13"/>
      <c r="B222" s="260"/>
      <c r="C222" s="261"/>
      <c r="D222" s="262" t="s">
        <v>145</v>
      </c>
      <c r="E222" s="263" t="s">
        <v>1</v>
      </c>
      <c r="F222" s="264" t="s">
        <v>336</v>
      </c>
      <c r="G222" s="261"/>
      <c r="H222" s="265">
        <v>9.4</v>
      </c>
      <c r="I222" s="266"/>
      <c r="J222" s="261"/>
      <c r="K222" s="261"/>
      <c r="L222" s="267"/>
      <c r="M222" s="268"/>
      <c r="N222" s="269"/>
      <c r="O222" s="269"/>
      <c r="P222" s="269"/>
      <c r="Q222" s="269"/>
      <c r="R222" s="269"/>
      <c r="S222" s="269"/>
      <c r="T222" s="27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1" t="s">
        <v>145</v>
      </c>
      <c r="AU222" s="271" t="s">
        <v>87</v>
      </c>
      <c r="AV222" s="13" t="s">
        <v>87</v>
      </c>
      <c r="AW222" s="13" t="s">
        <v>33</v>
      </c>
      <c r="AX222" s="13" t="s">
        <v>85</v>
      </c>
      <c r="AY222" s="271" t="s">
        <v>137</v>
      </c>
    </row>
    <row r="223" spans="1:65" s="2" customFormat="1" ht="16.5" customHeight="1">
      <c r="A223" s="38"/>
      <c r="B223" s="39"/>
      <c r="C223" s="246" t="s">
        <v>337</v>
      </c>
      <c r="D223" s="246" t="s">
        <v>139</v>
      </c>
      <c r="E223" s="247" t="s">
        <v>338</v>
      </c>
      <c r="F223" s="248" t="s">
        <v>339</v>
      </c>
      <c r="G223" s="249" t="s">
        <v>248</v>
      </c>
      <c r="H223" s="250">
        <v>4</v>
      </c>
      <c r="I223" s="251"/>
      <c r="J223" s="252">
        <f>ROUND(I223*H223,2)</f>
        <v>0</v>
      </c>
      <c r="K223" s="253"/>
      <c r="L223" s="44"/>
      <c r="M223" s="254" t="s">
        <v>1</v>
      </c>
      <c r="N223" s="255" t="s">
        <v>42</v>
      </c>
      <c r="O223" s="91"/>
      <c r="P223" s="256">
        <f>O223*H223</f>
        <v>0</v>
      </c>
      <c r="Q223" s="256">
        <v>0.07287</v>
      </c>
      <c r="R223" s="256">
        <f>Q223*H223</f>
        <v>0.29148</v>
      </c>
      <c r="S223" s="256">
        <v>0</v>
      </c>
      <c r="T223" s="25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8" t="s">
        <v>143</v>
      </c>
      <c r="AT223" s="258" t="s">
        <v>139</v>
      </c>
      <c r="AU223" s="258" t="s">
        <v>87</v>
      </c>
      <c r="AY223" s="17" t="s">
        <v>137</v>
      </c>
      <c r="BE223" s="259">
        <f>IF(N223="základní",J223,0)</f>
        <v>0</v>
      </c>
      <c r="BF223" s="259">
        <f>IF(N223="snížená",J223,0)</f>
        <v>0</v>
      </c>
      <c r="BG223" s="259">
        <f>IF(N223="zákl. přenesená",J223,0)</f>
        <v>0</v>
      </c>
      <c r="BH223" s="259">
        <f>IF(N223="sníž. přenesená",J223,0)</f>
        <v>0</v>
      </c>
      <c r="BI223" s="259">
        <f>IF(N223="nulová",J223,0)</f>
        <v>0</v>
      </c>
      <c r="BJ223" s="17" t="s">
        <v>85</v>
      </c>
      <c r="BK223" s="259">
        <f>ROUND(I223*H223,2)</f>
        <v>0</v>
      </c>
      <c r="BL223" s="17" t="s">
        <v>143</v>
      </c>
      <c r="BM223" s="258" t="s">
        <v>340</v>
      </c>
    </row>
    <row r="224" spans="1:65" s="2" customFormat="1" ht="16.5" customHeight="1">
      <c r="A224" s="38"/>
      <c r="B224" s="39"/>
      <c r="C224" s="272" t="s">
        <v>341</v>
      </c>
      <c r="D224" s="272" t="s">
        <v>204</v>
      </c>
      <c r="E224" s="273" t="s">
        <v>342</v>
      </c>
      <c r="F224" s="274" t="s">
        <v>343</v>
      </c>
      <c r="G224" s="275" t="s">
        <v>248</v>
      </c>
      <c r="H224" s="276">
        <v>4</v>
      </c>
      <c r="I224" s="277"/>
      <c r="J224" s="278">
        <f>ROUND(I224*H224,2)</f>
        <v>0</v>
      </c>
      <c r="K224" s="279"/>
      <c r="L224" s="280"/>
      <c r="M224" s="281" t="s">
        <v>1</v>
      </c>
      <c r="N224" s="282" t="s">
        <v>42</v>
      </c>
      <c r="O224" s="91"/>
      <c r="P224" s="256">
        <f>O224*H224</f>
        <v>0</v>
      </c>
      <c r="Q224" s="256">
        <v>0</v>
      </c>
      <c r="R224" s="256">
        <f>Q224*H224</f>
        <v>0</v>
      </c>
      <c r="S224" s="256">
        <v>0</v>
      </c>
      <c r="T224" s="25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8" t="s">
        <v>174</v>
      </c>
      <c r="AT224" s="258" t="s">
        <v>204</v>
      </c>
      <c r="AU224" s="258" t="s">
        <v>87</v>
      </c>
      <c r="AY224" s="17" t="s">
        <v>137</v>
      </c>
      <c r="BE224" s="259">
        <f>IF(N224="základní",J224,0)</f>
        <v>0</v>
      </c>
      <c r="BF224" s="259">
        <f>IF(N224="snížená",J224,0)</f>
        <v>0</v>
      </c>
      <c r="BG224" s="259">
        <f>IF(N224="zákl. přenesená",J224,0)</f>
        <v>0</v>
      </c>
      <c r="BH224" s="259">
        <f>IF(N224="sníž. přenesená",J224,0)</f>
        <v>0</v>
      </c>
      <c r="BI224" s="259">
        <f>IF(N224="nulová",J224,0)</f>
        <v>0</v>
      </c>
      <c r="BJ224" s="17" t="s">
        <v>85</v>
      </c>
      <c r="BK224" s="259">
        <f>ROUND(I224*H224,2)</f>
        <v>0</v>
      </c>
      <c r="BL224" s="17" t="s">
        <v>143</v>
      </c>
      <c r="BM224" s="258" t="s">
        <v>344</v>
      </c>
    </row>
    <row r="225" spans="1:65" s="2" customFormat="1" ht="16.5" customHeight="1">
      <c r="A225" s="38"/>
      <c r="B225" s="39"/>
      <c r="C225" s="246" t="s">
        <v>345</v>
      </c>
      <c r="D225" s="246" t="s">
        <v>139</v>
      </c>
      <c r="E225" s="247" t="s">
        <v>346</v>
      </c>
      <c r="F225" s="248" t="s">
        <v>347</v>
      </c>
      <c r="G225" s="249" t="s">
        <v>248</v>
      </c>
      <c r="H225" s="250">
        <v>13</v>
      </c>
      <c r="I225" s="251"/>
      <c r="J225" s="252">
        <f>ROUND(I225*H225,2)</f>
        <v>0</v>
      </c>
      <c r="K225" s="253"/>
      <c r="L225" s="44"/>
      <c r="M225" s="254" t="s">
        <v>1</v>
      </c>
      <c r="N225" s="255" t="s">
        <v>42</v>
      </c>
      <c r="O225" s="91"/>
      <c r="P225" s="256">
        <f>O225*H225</f>
        <v>0</v>
      </c>
      <c r="Q225" s="256">
        <v>0.35744</v>
      </c>
      <c r="R225" s="256">
        <f>Q225*H225</f>
        <v>4.64672</v>
      </c>
      <c r="S225" s="256">
        <v>0</v>
      </c>
      <c r="T225" s="25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8" t="s">
        <v>143</v>
      </c>
      <c r="AT225" s="258" t="s">
        <v>139</v>
      </c>
      <c r="AU225" s="258" t="s">
        <v>87</v>
      </c>
      <c r="AY225" s="17" t="s">
        <v>137</v>
      </c>
      <c r="BE225" s="259">
        <f>IF(N225="základní",J225,0)</f>
        <v>0</v>
      </c>
      <c r="BF225" s="259">
        <f>IF(N225="snížená",J225,0)</f>
        <v>0</v>
      </c>
      <c r="BG225" s="259">
        <f>IF(N225="zákl. přenesená",J225,0)</f>
        <v>0</v>
      </c>
      <c r="BH225" s="259">
        <f>IF(N225="sníž. přenesená",J225,0)</f>
        <v>0</v>
      </c>
      <c r="BI225" s="259">
        <f>IF(N225="nulová",J225,0)</f>
        <v>0</v>
      </c>
      <c r="BJ225" s="17" t="s">
        <v>85</v>
      </c>
      <c r="BK225" s="259">
        <f>ROUND(I225*H225,2)</f>
        <v>0</v>
      </c>
      <c r="BL225" s="17" t="s">
        <v>143</v>
      </c>
      <c r="BM225" s="258" t="s">
        <v>348</v>
      </c>
    </row>
    <row r="226" spans="1:65" s="2" customFormat="1" ht="16.5" customHeight="1">
      <c r="A226" s="38"/>
      <c r="B226" s="39"/>
      <c r="C226" s="272" t="s">
        <v>349</v>
      </c>
      <c r="D226" s="272" t="s">
        <v>204</v>
      </c>
      <c r="E226" s="273" t="s">
        <v>350</v>
      </c>
      <c r="F226" s="274" t="s">
        <v>351</v>
      </c>
      <c r="G226" s="275" t="s">
        <v>248</v>
      </c>
      <c r="H226" s="276">
        <v>13</v>
      </c>
      <c r="I226" s="277"/>
      <c r="J226" s="278">
        <f>ROUND(I226*H226,2)</f>
        <v>0</v>
      </c>
      <c r="K226" s="279"/>
      <c r="L226" s="280"/>
      <c r="M226" s="281" t="s">
        <v>1</v>
      </c>
      <c r="N226" s="282" t="s">
        <v>42</v>
      </c>
      <c r="O226" s="91"/>
      <c r="P226" s="256">
        <f>O226*H226</f>
        <v>0</v>
      </c>
      <c r="Q226" s="256">
        <v>0</v>
      </c>
      <c r="R226" s="256">
        <f>Q226*H226</f>
        <v>0</v>
      </c>
      <c r="S226" s="256">
        <v>0</v>
      </c>
      <c r="T226" s="25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8" t="s">
        <v>174</v>
      </c>
      <c r="AT226" s="258" t="s">
        <v>204</v>
      </c>
      <c r="AU226" s="258" t="s">
        <v>87</v>
      </c>
      <c r="AY226" s="17" t="s">
        <v>137</v>
      </c>
      <c r="BE226" s="259">
        <f>IF(N226="základní",J226,0)</f>
        <v>0</v>
      </c>
      <c r="BF226" s="259">
        <f>IF(N226="snížená",J226,0)</f>
        <v>0</v>
      </c>
      <c r="BG226" s="259">
        <f>IF(N226="zákl. přenesená",J226,0)</f>
        <v>0</v>
      </c>
      <c r="BH226" s="259">
        <f>IF(N226="sníž. přenesená",J226,0)</f>
        <v>0</v>
      </c>
      <c r="BI226" s="259">
        <f>IF(N226="nulová",J226,0)</f>
        <v>0</v>
      </c>
      <c r="BJ226" s="17" t="s">
        <v>85</v>
      </c>
      <c r="BK226" s="259">
        <f>ROUND(I226*H226,2)</f>
        <v>0</v>
      </c>
      <c r="BL226" s="17" t="s">
        <v>143</v>
      </c>
      <c r="BM226" s="258" t="s">
        <v>352</v>
      </c>
    </row>
    <row r="227" spans="1:65" s="2" customFormat="1" ht="16.5" customHeight="1">
      <c r="A227" s="38"/>
      <c r="B227" s="39"/>
      <c r="C227" s="246" t="s">
        <v>353</v>
      </c>
      <c r="D227" s="246" t="s">
        <v>139</v>
      </c>
      <c r="E227" s="247" t="s">
        <v>354</v>
      </c>
      <c r="F227" s="248" t="s">
        <v>355</v>
      </c>
      <c r="G227" s="249" t="s">
        <v>172</v>
      </c>
      <c r="H227" s="250">
        <v>0.15</v>
      </c>
      <c r="I227" s="251"/>
      <c r="J227" s="252">
        <f>ROUND(I227*H227,2)</f>
        <v>0</v>
      </c>
      <c r="K227" s="253"/>
      <c r="L227" s="44"/>
      <c r="M227" s="254" t="s">
        <v>1</v>
      </c>
      <c r="N227" s="255" t="s">
        <v>42</v>
      </c>
      <c r="O227" s="91"/>
      <c r="P227" s="256">
        <f>O227*H227</f>
        <v>0</v>
      </c>
      <c r="Q227" s="256">
        <v>0</v>
      </c>
      <c r="R227" s="256">
        <f>Q227*H227</f>
        <v>0</v>
      </c>
      <c r="S227" s="256">
        <v>2</v>
      </c>
      <c r="T227" s="257">
        <f>S227*H227</f>
        <v>0.3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8" t="s">
        <v>143</v>
      </c>
      <c r="AT227" s="258" t="s">
        <v>139</v>
      </c>
      <c r="AU227" s="258" t="s">
        <v>87</v>
      </c>
      <c r="AY227" s="17" t="s">
        <v>137</v>
      </c>
      <c r="BE227" s="259">
        <f>IF(N227="základní",J227,0)</f>
        <v>0</v>
      </c>
      <c r="BF227" s="259">
        <f>IF(N227="snížená",J227,0)</f>
        <v>0</v>
      </c>
      <c r="BG227" s="259">
        <f>IF(N227="zákl. přenesená",J227,0)</f>
        <v>0</v>
      </c>
      <c r="BH227" s="259">
        <f>IF(N227="sníž. přenesená",J227,0)</f>
        <v>0</v>
      </c>
      <c r="BI227" s="259">
        <f>IF(N227="nulová",J227,0)</f>
        <v>0</v>
      </c>
      <c r="BJ227" s="17" t="s">
        <v>85</v>
      </c>
      <c r="BK227" s="259">
        <f>ROUND(I227*H227,2)</f>
        <v>0</v>
      </c>
      <c r="BL227" s="17" t="s">
        <v>143</v>
      </c>
      <c r="BM227" s="258" t="s">
        <v>356</v>
      </c>
    </row>
    <row r="228" spans="1:51" s="13" customFormat="1" ht="12">
      <c r="A228" s="13"/>
      <c r="B228" s="260"/>
      <c r="C228" s="261"/>
      <c r="D228" s="262" t="s">
        <v>145</v>
      </c>
      <c r="E228" s="263" t="s">
        <v>1</v>
      </c>
      <c r="F228" s="264" t="s">
        <v>357</v>
      </c>
      <c r="G228" s="261"/>
      <c r="H228" s="265">
        <v>0.15</v>
      </c>
      <c r="I228" s="266"/>
      <c r="J228" s="261"/>
      <c r="K228" s="261"/>
      <c r="L228" s="267"/>
      <c r="M228" s="268"/>
      <c r="N228" s="269"/>
      <c r="O228" s="269"/>
      <c r="P228" s="269"/>
      <c r="Q228" s="269"/>
      <c r="R228" s="269"/>
      <c r="S228" s="269"/>
      <c r="T228" s="27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1" t="s">
        <v>145</v>
      </c>
      <c r="AU228" s="271" t="s">
        <v>87</v>
      </c>
      <c r="AV228" s="13" t="s">
        <v>87</v>
      </c>
      <c r="AW228" s="13" t="s">
        <v>33</v>
      </c>
      <c r="AX228" s="13" t="s">
        <v>85</v>
      </c>
      <c r="AY228" s="271" t="s">
        <v>137</v>
      </c>
    </row>
    <row r="229" spans="1:65" s="2" customFormat="1" ht="16.5" customHeight="1">
      <c r="A229" s="38"/>
      <c r="B229" s="39"/>
      <c r="C229" s="246" t="s">
        <v>358</v>
      </c>
      <c r="D229" s="246" t="s">
        <v>139</v>
      </c>
      <c r="E229" s="247" t="s">
        <v>359</v>
      </c>
      <c r="F229" s="248" t="s">
        <v>360</v>
      </c>
      <c r="G229" s="249" t="s">
        <v>248</v>
      </c>
      <c r="H229" s="250">
        <v>3</v>
      </c>
      <c r="I229" s="251"/>
      <c r="J229" s="252">
        <f>ROUND(I229*H229,2)</f>
        <v>0</v>
      </c>
      <c r="K229" s="253"/>
      <c r="L229" s="44"/>
      <c r="M229" s="254" t="s">
        <v>1</v>
      </c>
      <c r="N229" s="255" t="s">
        <v>42</v>
      </c>
      <c r="O229" s="91"/>
      <c r="P229" s="256">
        <f>O229*H229</f>
        <v>0</v>
      </c>
      <c r="Q229" s="256">
        <v>0</v>
      </c>
      <c r="R229" s="256">
        <f>Q229*H229</f>
        <v>0</v>
      </c>
      <c r="S229" s="256">
        <v>0.482</v>
      </c>
      <c r="T229" s="257">
        <f>S229*H229</f>
        <v>1.446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8" t="s">
        <v>143</v>
      </c>
      <c r="AT229" s="258" t="s">
        <v>139</v>
      </c>
      <c r="AU229" s="258" t="s">
        <v>87</v>
      </c>
      <c r="AY229" s="17" t="s">
        <v>137</v>
      </c>
      <c r="BE229" s="259">
        <f>IF(N229="základní",J229,0)</f>
        <v>0</v>
      </c>
      <c r="BF229" s="259">
        <f>IF(N229="snížená",J229,0)</f>
        <v>0</v>
      </c>
      <c r="BG229" s="259">
        <f>IF(N229="zákl. přenesená",J229,0)</f>
        <v>0</v>
      </c>
      <c r="BH229" s="259">
        <f>IF(N229="sníž. přenesená",J229,0)</f>
        <v>0</v>
      </c>
      <c r="BI229" s="259">
        <f>IF(N229="nulová",J229,0)</f>
        <v>0</v>
      </c>
      <c r="BJ229" s="17" t="s">
        <v>85</v>
      </c>
      <c r="BK229" s="259">
        <f>ROUND(I229*H229,2)</f>
        <v>0</v>
      </c>
      <c r="BL229" s="17" t="s">
        <v>143</v>
      </c>
      <c r="BM229" s="258" t="s">
        <v>361</v>
      </c>
    </row>
    <row r="230" spans="1:51" s="13" customFormat="1" ht="12">
      <c r="A230" s="13"/>
      <c r="B230" s="260"/>
      <c r="C230" s="261"/>
      <c r="D230" s="262" t="s">
        <v>145</v>
      </c>
      <c r="E230" s="263" t="s">
        <v>1</v>
      </c>
      <c r="F230" s="264" t="s">
        <v>151</v>
      </c>
      <c r="G230" s="261"/>
      <c r="H230" s="265">
        <v>3</v>
      </c>
      <c r="I230" s="266"/>
      <c r="J230" s="261"/>
      <c r="K230" s="261"/>
      <c r="L230" s="267"/>
      <c r="M230" s="268"/>
      <c r="N230" s="269"/>
      <c r="O230" s="269"/>
      <c r="P230" s="269"/>
      <c r="Q230" s="269"/>
      <c r="R230" s="269"/>
      <c r="S230" s="269"/>
      <c r="T230" s="27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1" t="s">
        <v>145</v>
      </c>
      <c r="AU230" s="271" t="s">
        <v>87</v>
      </c>
      <c r="AV230" s="13" t="s">
        <v>87</v>
      </c>
      <c r="AW230" s="13" t="s">
        <v>33</v>
      </c>
      <c r="AX230" s="13" t="s">
        <v>85</v>
      </c>
      <c r="AY230" s="271" t="s">
        <v>137</v>
      </c>
    </row>
    <row r="231" spans="1:65" s="2" customFormat="1" ht="21.75" customHeight="1">
      <c r="A231" s="38"/>
      <c r="B231" s="39"/>
      <c r="C231" s="246" t="s">
        <v>178</v>
      </c>
      <c r="D231" s="246" t="s">
        <v>139</v>
      </c>
      <c r="E231" s="247" t="s">
        <v>362</v>
      </c>
      <c r="F231" s="248" t="s">
        <v>363</v>
      </c>
      <c r="G231" s="249" t="s">
        <v>248</v>
      </c>
      <c r="H231" s="250">
        <v>1</v>
      </c>
      <c r="I231" s="251"/>
      <c r="J231" s="252">
        <f>ROUND(I231*H231,2)</f>
        <v>0</v>
      </c>
      <c r="K231" s="253"/>
      <c r="L231" s="44"/>
      <c r="M231" s="254" t="s">
        <v>1</v>
      </c>
      <c r="N231" s="255" t="s">
        <v>42</v>
      </c>
      <c r="O231" s="91"/>
      <c r="P231" s="256">
        <f>O231*H231</f>
        <v>0</v>
      </c>
      <c r="Q231" s="256">
        <v>0</v>
      </c>
      <c r="R231" s="256">
        <f>Q231*H231</f>
        <v>0</v>
      </c>
      <c r="S231" s="256">
        <v>0</v>
      </c>
      <c r="T231" s="25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8" t="s">
        <v>143</v>
      </c>
      <c r="AT231" s="258" t="s">
        <v>139</v>
      </c>
      <c r="AU231" s="258" t="s">
        <v>87</v>
      </c>
      <c r="AY231" s="17" t="s">
        <v>137</v>
      </c>
      <c r="BE231" s="259">
        <f>IF(N231="základní",J231,0)</f>
        <v>0</v>
      </c>
      <c r="BF231" s="259">
        <f>IF(N231="snížená",J231,0)</f>
        <v>0</v>
      </c>
      <c r="BG231" s="259">
        <f>IF(N231="zákl. přenesená",J231,0)</f>
        <v>0</v>
      </c>
      <c r="BH231" s="259">
        <f>IF(N231="sníž. přenesená",J231,0)</f>
        <v>0</v>
      </c>
      <c r="BI231" s="259">
        <f>IF(N231="nulová",J231,0)</f>
        <v>0</v>
      </c>
      <c r="BJ231" s="17" t="s">
        <v>85</v>
      </c>
      <c r="BK231" s="259">
        <f>ROUND(I231*H231,2)</f>
        <v>0</v>
      </c>
      <c r="BL231" s="17" t="s">
        <v>143</v>
      </c>
      <c r="BM231" s="258" t="s">
        <v>364</v>
      </c>
    </row>
    <row r="232" spans="1:65" s="2" customFormat="1" ht="16.5" customHeight="1">
      <c r="A232" s="38"/>
      <c r="B232" s="39"/>
      <c r="C232" s="246" t="s">
        <v>365</v>
      </c>
      <c r="D232" s="246" t="s">
        <v>139</v>
      </c>
      <c r="E232" s="247" t="s">
        <v>366</v>
      </c>
      <c r="F232" s="248" t="s">
        <v>367</v>
      </c>
      <c r="G232" s="249" t="s">
        <v>248</v>
      </c>
      <c r="H232" s="250">
        <v>1</v>
      </c>
      <c r="I232" s="251"/>
      <c r="J232" s="252">
        <f>ROUND(I232*H232,2)</f>
        <v>0</v>
      </c>
      <c r="K232" s="253"/>
      <c r="L232" s="44"/>
      <c r="M232" s="254" t="s">
        <v>1</v>
      </c>
      <c r="N232" s="255" t="s">
        <v>42</v>
      </c>
      <c r="O232" s="91"/>
      <c r="P232" s="256">
        <f>O232*H232</f>
        <v>0</v>
      </c>
      <c r="Q232" s="256">
        <v>0</v>
      </c>
      <c r="R232" s="256">
        <f>Q232*H232</f>
        <v>0</v>
      </c>
      <c r="S232" s="256">
        <v>0.087</v>
      </c>
      <c r="T232" s="257">
        <f>S232*H232</f>
        <v>0.087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8" t="s">
        <v>143</v>
      </c>
      <c r="AT232" s="258" t="s">
        <v>139</v>
      </c>
      <c r="AU232" s="258" t="s">
        <v>87</v>
      </c>
      <c r="AY232" s="17" t="s">
        <v>137</v>
      </c>
      <c r="BE232" s="259">
        <f>IF(N232="základní",J232,0)</f>
        <v>0</v>
      </c>
      <c r="BF232" s="259">
        <f>IF(N232="snížená",J232,0)</f>
        <v>0</v>
      </c>
      <c r="BG232" s="259">
        <f>IF(N232="zákl. přenesená",J232,0)</f>
        <v>0</v>
      </c>
      <c r="BH232" s="259">
        <f>IF(N232="sníž. přenesená",J232,0)</f>
        <v>0</v>
      </c>
      <c r="BI232" s="259">
        <f>IF(N232="nulová",J232,0)</f>
        <v>0</v>
      </c>
      <c r="BJ232" s="17" t="s">
        <v>85</v>
      </c>
      <c r="BK232" s="259">
        <f>ROUND(I232*H232,2)</f>
        <v>0</v>
      </c>
      <c r="BL232" s="17" t="s">
        <v>143</v>
      </c>
      <c r="BM232" s="258" t="s">
        <v>368</v>
      </c>
    </row>
    <row r="233" spans="1:63" s="12" customFormat="1" ht="22.8" customHeight="1">
      <c r="A233" s="12"/>
      <c r="B233" s="230"/>
      <c r="C233" s="231"/>
      <c r="D233" s="232" t="s">
        <v>76</v>
      </c>
      <c r="E233" s="244" t="s">
        <v>369</v>
      </c>
      <c r="F233" s="244" t="s">
        <v>370</v>
      </c>
      <c r="G233" s="231"/>
      <c r="H233" s="231"/>
      <c r="I233" s="234"/>
      <c r="J233" s="245">
        <f>BK233</f>
        <v>0</v>
      </c>
      <c r="K233" s="231"/>
      <c r="L233" s="236"/>
      <c r="M233" s="237"/>
      <c r="N233" s="238"/>
      <c r="O233" s="238"/>
      <c r="P233" s="239">
        <f>SUM(P234:P237)</f>
        <v>0</v>
      </c>
      <c r="Q233" s="238"/>
      <c r="R233" s="239">
        <f>SUM(R234:R237)</f>
        <v>0</v>
      </c>
      <c r="S233" s="238"/>
      <c r="T233" s="240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1" t="s">
        <v>85</v>
      </c>
      <c r="AT233" s="242" t="s">
        <v>76</v>
      </c>
      <c r="AU233" s="242" t="s">
        <v>85</v>
      </c>
      <c r="AY233" s="241" t="s">
        <v>137</v>
      </c>
      <c r="BK233" s="243">
        <f>SUM(BK234:BK237)</f>
        <v>0</v>
      </c>
    </row>
    <row r="234" spans="1:65" s="2" customFormat="1" ht="21.75" customHeight="1">
      <c r="A234" s="38"/>
      <c r="B234" s="39"/>
      <c r="C234" s="246" t="s">
        <v>371</v>
      </c>
      <c r="D234" s="246" t="s">
        <v>139</v>
      </c>
      <c r="E234" s="247" t="s">
        <v>372</v>
      </c>
      <c r="F234" s="248" t="s">
        <v>373</v>
      </c>
      <c r="G234" s="249" t="s">
        <v>195</v>
      </c>
      <c r="H234" s="250">
        <v>59.858</v>
      </c>
      <c r="I234" s="251"/>
      <c r="J234" s="252">
        <f>ROUND(I234*H234,2)</f>
        <v>0</v>
      </c>
      <c r="K234" s="253"/>
      <c r="L234" s="44"/>
      <c r="M234" s="254" t="s">
        <v>1</v>
      </c>
      <c r="N234" s="255" t="s">
        <v>42</v>
      </c>
      <c r="O234" s="91"/>
      <c r="P234" s="256">
        <f>O234*H234</f>
        <v>0</v>
      </c>
      <c r="Q234" s="256">
        <v>0</v>
      </c>
      <c r="R234" s="256">
        <f>Q234*H234</f>
        <v>0</v>
      </c>
      <c r="S234" s="256">
        <v>0</v>
      </c>
      <c r="T234" s="25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8" t="s">
        <v>143</v>
      </c>
      <c r="AT234" s="258" t="s">
        <v>139</v>
      </c>
      <c r="AU234" s="258" t="s">
        <v>87</v>
      </c>
      <c r="AY234" s="17" t="s">
        <v>137</v>
      </c>
      <c r="BE234" s="259">
        <f>IF(N234="základní",J234,0)</f>
        <v>0</v>
      </c>
      <c r="BF234" s="259">
        <f>IF(N234="snížená",J234,0)</f>
        <v>0</v>
      </c>
      <c r="BG234" s="259">
        <f>IF(N234="zákl. přenesená",J234,0)</f>
        <v>0</v>
      </c>
      <c r="BH234" s="259">
        <f>IF(N234="sníž. přenesená",J234,0)</f>
        <v>0</v>
      </c>
      <c r="BI234" s="259">
        <f>IF(N234="nulová",J234,0)</f>
        <v>0</v>
      </c>
      <c r="BJ234" s="17" t="s">
        <v>85</v>
      </c>
      <c r="BK234" s="259">
        <f>ROUND(I234*H234,2)</f>
        <v>0</v>
      </c>
      <c r="BL234" s="17" t="s">
        <v>143</v>
      </c>
      <c r="BM234" s="258" t="s">
        <v>374</v>
      </c>
    </row>
    <row r="235" spans="1:65" s="2" customFormat="1" ht="21.75" customHeight="1">
      <c r="A235" s="38"/>
      <c r="B235" s="39"/>
      <c r="C235" s="246" t="s">
        <v>375</v>
      </c>
      <c r="D235" s="246" t="s">
        <v>139</v>
      </c>
      <c r="E235" s="247" t="s">
        <v>376</v>
      </c>
      <c r="F235" s="248" t="s">
        <v>377</v>
      </c>
      <c r="G235" s="249" t="s">
        <v>195</v>
      </c>
      <c r="H235" s="250">
        <v>718.296</v>
      </c>
      <c r="I235" s="251"/>
      <c r="J235" s="252">
        <f>ROUND(I235*H235,2)</f>
        <v>0</v>
      </c>
      <c r="K235" s="253"/>
      <c r="L235" s="44"/>
      <c r="M235" s="254" t="s">
        <v>1</v>
      </c>
      <c r="N235" s="255" t="s">
        <v>42</v>
      </c>
      <c r="O235" s="91"/>
      <c r="P235" s="256">
        <f>O235*H235</f>
        <v>0</v>
      </c>
      <c r="Q235" s="256">
        <v>0</v>
      </c>
      <c r="R235" s="256">
        <f>Q235*H235</f>
        <v>0</v>
      </c>
      <c r="S235" s="256">
        <v>0</v>
      </c>
      <c r="T235" s="25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8" t="s">
        <v>143</v>
      </c>
      <c r="AT235" s="258" t="s">
        <v>139</v>
      </c>
      <c r="AU235" s="258" t="s">
        <v>87</v>
      </c>
      <c r="AY235" s="17" t="s">
        <v>137</v>
      </c>
      <c r="BE235" s="259">
        <f>IF(N235="základní",J235,0)</f>
        <v>0</v>
      </c>
      <c r="BF235" s="259">
        <f>IF(N235="snížená",J235,0)</f>
        <v>0</v>
      </c>
      <c r="BG235" s="259">
        <f>IF(N235="zákl. přenesená",J235,0)</f>
        <v>0</v>
      </c>
      <c r="BH235" s="259">
        <f>IF(N235="sníž. přenesená",J235,0)</f>
        <v>0</v>
      </c>
      <c r="BI235" s="259">
        <f>IF(N235="nulová",J235,0)</f>
        <v>0</v>
      </c>
      <c r="BJ235" s="17" t="s">
        <v>85</v>
      </c>
      <c r="BK235" s="259">
        <f>ROUND(I235*H235,2)</f>
        <v>0</v>
      </c>
      <c r="BL235" s="17" t="s">
        <v>143</v>
      </c>
      <c r="BM235" s="258" t="s">
        <v>378</v>
      </c>
    </row>
    <row r="236" spans="1:51" s="13" customFormat="1" ht="12">
      <c r="A236" s="13"/>
      <c r="B236" s="260"/>
      <c r="C236" s="261"/>
      <c r="D236" s="262" t="s">
        <v>145</v>
      </c>
      <c r="E236" s="263" t="s">
        <v>1</v>
      </c>
      <c r="F236" s="264" t="s">
        <v>379</v>
      </c>
      <c r="G236" s="261"/>
      <c r="H236" s="265">
        <v>718.296</v>
      </c>
      <c r="I236" s="266"/>
      <c r="J236" s="261"/>
      <c r="K236" s="261"/>
      <c r="L236" s="267"/>
      <c r="M236" s="268"/>
      <c r="N236" s="269"/>
      <c r="O236" s="269"/>
      <c r="P236" s="269"/>
      <c r="Q236" s="269"/>
      <c r="R236" s="269"/>
      <c r="S236" s="269"/>
      <c r="T236" s="27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1" t="s">
        <v>145</v>
      </c>
      <c r="AU236" s="271" t="s">
        <v>87</v>
      </c>
      <c r="AV236" s="13" t="s">
        <v>87</v>
      </c>
      <c r="AW236" s="13" t="s">
        <v>33</v>
      </c>
      <c r="AX236" s="13" t="s">
        <v>85</v>
      </c>
      <c r="AY236" s="271" t="s">
        <v>137</v>
      </c>
    </row>
    <row r="237" spans="1:65" s="2" customFormat="1" ht="21.75" customHeight="1">
      <c r="A237" s="38"/>
      <c r="B237" s="39"/>
      <c r="C237" s="246" t="s">
        <v>380</v>
      </c>
      <c r="D237" s="246" t="s">
        <v>139</v>
      </c>
      <c r="E237" s="247" t="s">
        <v>381</v>
      </c>
      <c r="F237" s="248" t="s">
        <v>382</v>
      </c>
      <c r="G237" s="249" t="s">
        <v>195</v>
      </c>
      <c r="H237" s="250">
        <v>59.858</v>
      </c>
      <c r="I237" s="251"/>
      <c r="J237" s="252">
        <f>ROUND(I237*H237,2)</f>
        <v>0</v>
      </c>
      <c r="K237" s="253"/>
      <c r="L237" s="44"/>
      <c r="M237" s="254" t="s">
        <v>1</v>
      </c>
      <c r="N237" s="255" t="s">
        <v>42</v>
      </c>
      <c r="O237" s="91"/>
      <c r="P237" s="256">
        <f>O237*H237</f>
        <v>0</v>
      </c>
      <c r="Q237" s="256">
        <v>0</v>
      </c>
      <c r="R237" s="256">
        <f>Q237*H237</f>
        <v>0</v>
      </c>
      <c r="S237" s="256">
        <v>0</v>
      </c>
      <c r="T237" s="25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8" t="s">
        <v>143</v>
      </c>
      <c r="AT237" s="258" t="s">
        <v>139</v>
      </c>
      <c r="AU237" s="258" t="s">
        <v>87</v>
      </c>
      <c r="AY237" s="17" t="s">
        <v>137</v>
      </c>
      <c r="BE237" s="259">
        <f>IF(N237="základní",J237,0)</f>
        <v>0</v>
      </c>
      <c r="BF237" s="259">
        <f>IF(N237="snížená",J237,0)</f>
        <v>0</v>
      </c>
      <c r="BG237" s="259">
        <f>IF(N237="zákl. přenesená",J237,0)</f>
        <v>0</v>
      </c>
      <c r="BH237" s="259">
        <f>IF(N237="sníž. přenesená",J237,0)</f>
        <v>0</v>
      </c>
      <c r="BI237" s="259">
        <f>IF(N237="nulová",J237,0)</f>
        <v>0</v>
      </c>
      <c r="BJ237" s="17" t="s">
        <v>85</v>
      </c>
      <c r="BK237" s="259">
        <f>ROUND(I237*H237,2)</f>
        <v>0</v>
      </c>
      <c r="BL237" s="17" t="s">
        <v>143</v>
      </c>
      <c r="BM237" s="258" t="s">
        <v>383</v>
      </c>
    </row>
    <row r="238" spans="1:63" s="12" customFormat="1" ht="22.8" customHeight="1">
      <c r="A238" s="12"/>
      <c r="B238" s="230"/>
      <c r="C238" s="231"/>
      <c r="D238" s="232" t="s">
        <v>76</v>
      </c>
      <c r="E238" s="244" t="s">
        <v>384</v>
      </c>
      <c r="F238" s="244" t="s">
        <v>385</v>
      </c>
      <c r="G238" s="231"/>
      <c r="H238" s="231"/>
      <c r="I238" s="234"/>
      <c r="J238" s="245">
        <f>BK238</f>
        <v>0</v>
      </c>
      <c r="K238" s="231"/>
      <c r="L238" s="236"/>
      <c r="M238" s="237"/>
      <c r="N238" s="238"/>
      <c r="O238" s="238"/>
      <c r="P238" s="239">
        <f>P239</f>
        <v>0</v>
      </c>
      <c r="Q238" s="238"/>
      <c r="R238" s="239">
        <f>R239</f>
        <v>0</v>
      </c>
      <c r="S238" s="238"/>
      <c r="T238" s="240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41" t="s">
        <v>85</v>
      </c>
      <c r="AT238" s="242" t="s">
        <v>76</v>
      </c>
      <c r="AU238" s="242" t="s">
        <v>85</v>
      </c>
      <c r="AY238" s="241" t="s">
        <v>137</v>
      </c>
      <c r="BK238" s="243">
        <f>BK239</f>
        <v>0</v>
      </c>
    </row>
    <row r="239" spans="1:65" s="2" customFormat="1" ht="16.5" customHeight="1">
      <c r="A239" s="38"/>
      <c r="B239" s="39"/>
      <c r="C239" s="246" t="s">
        <v>386</v>
      </c>
      <c r="D239" s="246" t="s">
        <v>139</v>
      </c>
      <c r="E239" s="247" t="s">
        <v>387</v>
      </c>
      <c r="F239" s="248" t="s">
        <v>388</v>
      </c>
      <c r="G239" s="249" t="s">
        <v>195</v>
      </c>
      <c r="H239" s="250">
        <v>132.963</v>
      </c>
      <c r="I239" s="251"/>
      <c r="J239" s="252">
        <f>ROUND(I239*H239,2)</f>
        <v>0</v>
      </c>
      <c r="K239" s="253"/>
      <c r="L239" s="44"/>
      <c r="M239" s="254" t="s">
        <v>1</v>
      </c>
      <c r="N239" s="255" t="s">
        <v>42</v>
      </c>
      <c r="O239" s="91"/>
      <c r="P239" s="256">
        <f>O239*H239</f>
        <v>0</v>
      </c>
      <c r="Q239" s="256">
        <v>0</v>
      </c>
      <c r="R239" s="256">
        <f>Q239*H239</f>
        <v>0</v>
      </c>
      <c r="S239" s="256">
        <v>0</v>
      </c>
      <c r="T239" s="25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8" t="s">
        <v>143</v>
      </c>
      <c r="AT239" s="258" t="s">
        <v>139</v>
      </c>
      <c r="AU239" s="258" t="s">
        <v>87</v>
      </c>
      <c r="AY239" s="17" t="s">
        <v>137</v>
      </c>
      <c r="BE239" s="259">
        <f>IF(N239="základní",J239,0)</f>
        <v>0</v>
      </c>
      <c r="BF239" s="259">
        <f>IF(N239="snížená",J239,0)</f>
        <v>0</v>
      </c>
      <c r="BG239" s="259">
        <f>IF(N239="zákl. přenesená",J239,0)</f>
        <v>0</v>
      </c>
      <c r="BH239" s="259">
        <f>IF(N239="sníž. přenesená",J239,0)</f>
        <v>0</v>
      </c>
      <c r="BI239" s="259">
        <f>IF(N239="nulová",J239,0)</f>
        <v>0</v>
      </c>
      <c r="BJ239" s="17" t="s">
        <v>85</v>
      </c>
      <c r="BK239" s="259">
        <f>ROUND(I239*H239,2)</f>
        <v>0</v>
      </c>
      <c r="BL239" s="17" t="s">
        <v>143</v>
      </c>
      <c r="BM239" s="258" t="s">
        <v>389</v>
      </c>
    </row>
    <row r="240" spans="1:63" s="12" customFormat="1" ht="25.9" customHeight="1">
      <c r="A240" s="12"/>
      <c r="B240" s="230"/>
      <c r="C240" s="231"/>
      <c r="D240" s="232" t="s">
        <v>76</v>
      </c>
      <c r="E240" s="233" t="s">
        <v>390</v>
      </c>
      <c r="F240" s="233" t="s">
        <v>391</v>
      </c>
      <c r="G240" s="231"/>
      <c r="H240" s="231"/>
      <c r="I240" s="234"/>
      <c r="J240" s="235">
        <f>BK240</f>
        <v>0</v>
      </c>
      <c r="K240" s="231"/>
      <c r="L240" s="236"/>
      <c r="M240" s="237"/>
      <c r="N240" s="238"/>
      <c r="O240" s="238"/>
      <c r="P240" s="239">
        <f>P241</f>
        <v>0</v>
      </c>
      <c r="Q240" s="238"/>
      <c r="R240" s="239">
        <f>R241</f>
        <v>0.04434027</v>
      </c>
      <c r="S240" s="238"/>
      <c r="T240" s="240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1" t="s">
        <v>87</v>
      </c>
      <c r="AT240" s="242" t="s">
        <v>76</v>
      </c>
      <c r="AU240" s="242" t="s">
        <v>77</v>
      </c>
      <c r="AY240" s="241" t="s">
        <v>137</v>
      </c>
      <c r="BK240" s="243">
        <f>BK241</f>
        <v>0</v>
      </c>
    </row>
    <row r="241" spans="1:63" s="12" customFormat="1" ht="22.8" customHeight="1">
      <c r="A241" s="12"/>
      <c r="B241" s="230"/>
      <c r="C241" s="231"/>
      <c r="D241" s="232" t="s">
        <v>76</v>
      </c>
      <c r="E241" s="244" t="s">
        <v>392</v>
      </c>
      <c r="F241" s="244" t="s">
        <v>393</v>
      </c>
      <c r="G241" s="231"/>
      <c r="H241" s="231"/>
      <c r="I241" s="234"/>
      <c r="J241" s="245">
        <f>BK241</f>
        <v>0</v>
      </c>
      <c r="K241" s="231"/>
      <c r="L241" s="236"/>
      <c r="M241" s="237"/>
      <c r="N241" s="238"/>
      <c r="O241" s="238"/>
      <c r="P241" s="239">
        <f>SUM(P242:P245)</f>
        <v>0</v>
      </c>
      <c r="Q241" s="238"/>
      <c r="R241" s="239">
        <f>SUM(R242:R245)</f>
        <v>0.04434027</v>
      </c>
      <c r="S241" s="238"/>
      <c r="T241" s="240">
        <f>SUM(T242:T245)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41" t="s">
        <v>87</v>
      </c>
      <c r="AT241" s="242" t="s">
        <v>76</v>
      </c>
      <c r="AU241" s="242" t="s">
        <v>85</v>
      </c>
      <c r="AY241" s="241" t="s">
        <v>137</v>
      </c>
      <c r="BK241" s="243">
        <f>SUM(BK242:BK245)</f>
        <v>0</v>
      </c>
    </row>
    <row r="242" spans="1:65" s="2" customFormat="1" ht="33" customHeight="1">
      <c r="A242" s="38"/>
      <c r="B242" s="39"/>
      <c r="C242" s="246" t="s">
        <v>394</v>
      </c>
      <c r="D242" s="246" t="s">
        <v>139</v>
      </c>
      <c r="E242" s="247" t="s">
        <v>395</v>
      </c>
      <c r="F242" s="248" t="s">
        <v>396</v>
      </c>
      <c r="G242" s="249" t="s">
        <v>142</v>
      </c>
      <c r="H242" s="250">
        <v>33.849</v>
      </c>
      <c r="I242" s="251"/>
      <c r="J242" s="252">
        <f>ROUND(I242*H242,2)</f>
        <v>0</v>
      </c>
      <c r="K242" s="253"/>
      <c r="L242" s="44"/>
      <c r="M242" s="254" t="s">
        <v>1</v>
      </c>
      <c r="N242" s="255" t="s">
        <v>42</v>
      </c>
      <c r="O242" s="91"/>
      <c r="P242" s="256">
        <f>O242*H242</f>
        <v>0</v>
      </c>
      <c r="Q242" s="256">
        <v>0.00023</v>
      </c>
      <c r="R242" s="256">
        <f>Q242*H242</f>
        <v>0.0077852699999999995</v>
      </c>
      <c r="S242" s="256">
        <v>0</v>
      </c>
      <c r="T242" s="25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8" t="s">
        <v>214</v>
      </c>
      <c r="AT242" s="258" t="s">
        <v>139</v>
      </c>
      <c r="AU242" s="258" t="s">
        <v>87</v>
      </c>
      <c r="AY242" s="17" t="s">
        <v>137</v>
      </c>
      <c r="BE242" s="259">
        <f>IF(N242="základní",J242,0)</f>
        <v>0</v>
      </c>
      <c r="BF242" s="259">
        <f>IF(N242="snížená",J242,0)</f>
        <v>0</v>
      </c>
      <c r="BG242" s="259">
        <f>IF(N242="zákl. přenesená",J242,0)</f>
        <v>0</v>
      </c>
      <c r="BH242" s="259">
        <f>IF(N242="sníž. přenesená",J242,0)</f>
        <v>0</v>
      </c>
      <c r="BI242" s="259">
        <f>IF(N242="nulová",J242,0)</f>
        <v>0</v>
      </c>
      <c r="BJ242" s="17" t="s">
        <v>85</v>
      </c>
      <c r="BK242" s="259">
        <f>ROUND(I242*H242,2)</f>
        <v>0</v>
      </c>
      <c r="BL242" s="17" t="s">
        <v>214</v>
      </c>
      <c r="BM242" s="258" t="s">
        <v>397</v>
      </c>
    </row>
    <row r="243" spans="1:51" s="13" customFormat="1" ht="12">
      <c r="A243" s="13"/>
      <c r="B243" s="260"/>
      <c r="C243" s="261"/>
      <c r="D243" s="262" t="s">
        <v>145</v>
      </c>
      <c r="E243" s="263" t="s">
        <v>1</v>
      </c>
      <c r="F243" s="264" t="s">
        <v>398</v>
      </c>
      <c r="G243" s="261"/>
      <c r="H243" s="265">
        <v>33.849</v>
      </c>
      <c r="I243" s="266"/>
      <c r="J243" s="261"/>
      <c r="K243" s="261"/>
      <c r="L243" s="267"/>
      <c r="M243" s="268"/>
      <c r="N243" s="269"/>
      <c r="O243" s="269"/>
      <c r="P243" s="269"/>
      <c r="Q243" s="269"/>
      <c r="R243" s="269"/>
      <c r="S243" s="269"/>
      <c r="T243" s="27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71" t="s">
        <v>145</v>
      </c>
      <c r="AU243" s="271" t="s">
        <v>87</v>
      </c>
      <c r="AV243" s="13" t="s">
        <v>87</v>
      </c>
      <c r="AW243" s="13" t="s">
        <v>33</v>
      </c>
      <c r="AX243" s="13" t="s">
        <v>85</v>
      </c>
      <c r="AY243" s="271" t="s">
        <v>137</v>
      </c>
    </row>
    <row r="244" spans="1:65" s="2" customFormat="1" ht="16.5" customHeight="1">
      <c r="A244" s="38"/>
      <c r="B244" s="39"/>
      <c r="C244" s="246" t="s">
        <v>399</v>
      </c>
      <c r="D244" s="246" t="s">
        <v>139</v>
      </c>
      <c r="E244" s="247" t="s">
        <v>400</v>
      </c>
      <c r="F244" s="248" t="s">
        <v>401</v>
      </c>
      <c r="G244" s="249" t="s">
        <v>142</v>
      </c>
      <c r="H244" s="250">
        <v>365.55</v>
      </c>
      <c r="I244" s="251"/>
      <c r="J244" s="252">
        <f>ROUND(I244*H244,2)</f>
        <v>0</v>
      </c>
      <c r="K244" s="253"/>
      <c r="L244" s="44"/>
      <c r="M244" s="254" t="s">
        <v>1</v>
      </c>
      <c r="N244" s="255" t="s">
        <v>42</v>
      </c>
      <c r="O244" s="91"/>
      <c r="P244" s="256">
        <f>O244*H244</f>
        <v>0</v>
      </c>
      <c r="Q244" s="256">
        <v>0.0001</v>
      </c>
      <c r="R244" s="256">
        <f>Q244*H244</f>
        <v>0.036555000000000004</v>
      </c>
      <c r="S244" s="256">
        <v>0</v>
      </c>
      <c r="T244" s="25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8" t="s">
        <v>214</v>
      </c>
      <c r="AT244" s="258" t="s">
        <v>139</v>
      </c>
      <c r="AU244" s="258" t="s">
        <v>87</v>
      </c>
      <c r="AY244" s="17" t="s">
        <v>137</v>
      </c>
      <c r="BE244" s="259">
        <f>IF(N244="základní",J244,0)</f>
        <v>0</v>
      </c>
      <c r="BF244" s="259">
        <f>IF(N244="snížená",J244,0)</f>
        <v>0</v>
      </c>
      <c r="BG244" s="259">
        <f>IF(N244="zákl. přenesená",J244,0)</f>
        <v>0</v>
      </c>
      <c r="BH244" s="259">
        <f>IF(N244="sníž. přenesená",J244,0)</f>
        <v>0</v>
      </c>
      <c r="BI244" s="259">
        <f>IF(N244="nulová",J244,0)</f>
        <v>0</v>
      </c>
      <c r="BJ244" s="17" t="s">
        <v>85</v>
      </c>
      <c r="BK244" s="259">
        <f>ROUND(I244*H244,2)</f>
        <v>0</v>
      </c>
      <c r="BL244" s="17" t="s">
        <v>214</v>
      </c>
      <c r="BM244" s="258" t="s">
        <v>402</v>
      </c>
    </row>
    <row r="245" spans="1:51" s="13" customFormat="1" ht="12">
      <c r="A245" s="13"/>
      <c r="B245" s="260"/>
      <c r="C245" s="261"/>
      <c r="D245" s="262" t="s">
        <v>145</v>
      </c>
      <c r="E245" s="263" t="s">
        <v>1</v>
      </c>
      <c r="F245" s="264" t="s">
        <v>403</v>
      </c>
      <c r="G245" s="261"/>
      <c r="H245" s="265">
        <v>365.55</v>
      </c>
      <c r="I245" s="266"/>
      <c r="J245" s="261"/>
      <c r="K245" s="261"/>
      <c r="L245" s="267"/>
      <c r="M245" s="268"/>
      <c r="N245" s="269"/>
      <c r="O245" s="269"/>
      <c r="P245" s="269"/>
      <c r="Q245" s="269"/>
      <c r="R245" s="269"/>
      <c r="S245" s="269"/>
      <c r="T245" s="27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1" t="s">
        <v>145</v>
      </c>
      <c r="AU245" s="271" t="s">
        <v>87</v>
      </c>
      <c r="AV245" s="13" t="s">
        <v>87</v>
      </c>
      <c r="AW245" s="13" t="s">
        <v>33</v>
      </c>
      <c r="AX245" s="13" t="s">
        <v>85</v>
      </c>
      <c r="AY245" s="271" t="s">
        <v>137</v>
      </c>
    </row>
    <row r="246" spans="1:63" s="12" customFormat="1" ht="25.9" customHeight="1">
      <c r="A246" s="12"/>
      <c r="B246" s="230"/>
      <c r="C246" s="231"/>
      <c r="D246" s="232" t="s">
        <v>76</v>
      </c>
      <c r="E246" s="233" t="s">
        <v>204</v>
      </c>
      <c r="F246" s="233" t="s">
        <v>404</v>
      </c>
      <c r="G246" s="231"/>
      <c r="H246" s="231"/>
      <c r="I246" s="234"/>
      <c r="J246" s="235">
        <f>BK246</f>
        <v>0</v>
      </c>
      <c r="K246" s="231"/>
      <c r="L246" s="236"/>
      <c r="M246" s="237"/>
      <c r="N246" s="238"/>
      <c r="O246" s="238"/>
      <c r="P246" s="239">
        <f>P247</f>
        <v>0</v>
      </c>
      <c r="Q246" s="238"/>
      <c r="R246" s="239">
        <f>R247</f>
        <v>0.0099</v>
      </c>
      <c r="S246" s="238"/>
      <c r="T246" s="240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41" t="s">
        <v>151</v>
      </c>
      <c r="AT246" s="242" t="s">
        <v>76</v>
      </c>
      <c r="AU246" s="242" t="s">
        <v>77</v>
      </c>
      <c r="AY246" s="241" t="s">
        <v>137</v>
      </c>
      <c r="BK246" s="243">
        <f>BK247</f>
        <v>0</v>
      </c>
    </row>
    <row r="247" spans="1:63" s="12" customFormat="1" ht="22.8" customHeight="1">
      <c r="A247" s="12"/>
      <c r="B247" s="230"/>
      <c r="C247" s="231"/>
      <c r="D247" s="232" t="s">
        <v>76</v>
      </c>
      <c r="E247" s="244" t="s">
        <v>405</v>
      </c>
      <c r="F247" s="244" t="s">
        <v>406</v>
      </c>
      <c r="G247" s="231"/>
      <c r="H247" s="231"/>
      <c r="I247" s="234"/>
      <c r="J247" s="245">
        <f>BK247</f>
        <v>0</v>
      </c>
      <c r="K247" s="231"/>
      <c r="L247" s="236"/>
      <c r="M247" s="237"/>
      <c r="N247" s="238"/>
      <c r="O247" s="238"/>
      <c r="P247" s="239">
        <f>P248</f>
        <v>0</v>
      </c>
      <c r="Q247" s="238"/>
      <c r="R247" s="239">
        <f>R248</f>
        <v>0.0099</v>
      </c>
      <c r="S247" s="238"/>
      <c r="T247" s="240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41" t="s">
        <v>151</v>
      </c>
      <c r="AT247" s="242" t="s">
        <v>76</v>
      </c>
      <c r="AU247" s="242" t="s">
        <v>85</v>
      </c>
      <c r="AY247" s="241" t="s">
        <v>137</v>
      </c>
      <c r="BK247" s="243">
        <f>BK248</f>
        <v>0</v>
      </c>
    </row>
    <row r="248" spans="1:65" s="2" customFormat="1" ht="21.75" customHeight="1">
      <c r="A248" s="38"/>
      <c r="B248" s="39"/>
      <c r="C248" s="246" t="s">
        <v>407</v>
      </c>
      <c r="D248" s="246" t="s">
        <v>139</v>
      </c>
      <c r="E248" s="247" t="s">
        <v>408</v>
      </c>
      <c r="F248" s="248" t="s">
        <v>409</v>
      </c>
      <c r="G248" s="249" t="s">
        <v>410</v>
      </c>
      <c r="H248" s="250">
        <v>1</v>
      </c>
      <c r="I248" s="251"/>
      <c r="J248" s="252">
        <f>ROUND(I248*H248,2)</f>
        <v>0</v>
      </c>
      <c r="K248" s="253"/>
      <c r="L248" s="44"/>
      <c r="M248" s="304" t="s">
        <v>1</v>
      </c>
      <c r="N248" s="305" t="s">
        <v>42</v>
      </c>
      <c r="O248" s="306"/>
      <c r="P248" s="307">
        <f>O248*H248</f>
        <v>0</v>
      </c>
      <c r="Q248" s="307">
        <v>0.0099</v>
      </c>
      <c r="R248" s="307">
        <f>Q248*H248</f>
        <v>0.0099</v>
      </c>
      <c r="S248" s="307">
        <v>0</v>
      </c>
      <c r="T248" s="30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8" t="s">
        <v>303</v>
      </c>
      <c r="AT248" s="258" t="s">
        <v>139</v>
      </c>
      <c r="AU248" s="258" t="s">
        <v>87</v>
      </c>
      <c r="AY248" s="17" t="s">
        <v>137</v>
      </c>
      <c r="BE248" s="259">
        <f>IF(N248="základní",J248,0)</f>
        <v>0</v>
      </c>
      <c r="BF248" s="259">
        <f>IF(N248="snížená",J248,0)</f>
        <v>0</v>
      </c>
      <c r="BG248" s="259">
        <f>IF(N248="zákl. přenesená",J248,0)</f>
        <v>0</v>
      </c>
      <c r="BH248" s="259">
        <f>IF(N248="sníž. přenesená",J248,0)</f>
        <v>0</v>
      </c>
      <c r="BI248" s="259">
        <f>IF(N248="nulová",J248,0)</f>
        <v>0</v>
      </c>
      <c r="BJ248" s="17" t="s">
        <v>85</v>
      </c>
      <c r="BK248" s="259">
        <f>ROUND(I248*H248,2)</f>
        <v>0</v>
      </c>
      <c r="BL248" s="17" t="s">
        <v>303</v>
      </c>
      <c r="BM248" s="258" t="s">
        <v>411</v>
      </c>
    </row>
    <row r="249" spans="1:31" s="2" customFormat="1" ht="6.95" customHeight="1">
      <c r="A249" s="38"/>
      <c r="B249" s="66"/>
      <c r="C249" s="67"/>
      <c r="D249" s="67"/>
      <c r="E249" s="67"/>
      <c r="F249" s="67"/>
      <c r="G249" s="67"/>
      <c r="H249" s="67"/>
      <c r="I249" s="181"/>
      <c r="J249" s="67"/>
      <c r="K249" s="67"/>
      <c r="L249" s="44"/>
      <c r="M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</row>
  </sheetData>
  <sheetProtection password="857D" sheet="1" objects="1" scenarios="1" formatColumns="0" formatRows="0" autoFilter="0"/>
  <autoFilter ref="C138:K248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Gajda Petr</dc:creator>
  <cp:keywords/>
  <dc:description/>
  <cp:lastModifiedBy>Gajda Petr</cp:lastModifiedBy>
  <dcterms:created xsi:type="dcterms:W3CDTF">2020-08-07T07:41:06Z</dcterms:created>
  <dcterms:modified xsi:type="dcterms:W3CDTF">2020-08-07T07:41:10Z</dcterms:modified>
  <cp:category/>
  <cp:version/>
  <cp:contentType/>
  <cp:contentStatus/>
</cp:coreProperties>
</file>