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6-2020 - Kolumbární zdi 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'06-2020 - Kolumbární zdi ...'!$C$89:$K$285</definedName>
    <definedName name="_xlnm.Print_Area" localSheetId="1">'06-2020 - Kolumbární zdi ...'!$C$4:$J$37,'06-2020 - Kolumbární zdi ...'!$C$43:$J$73,'06-2020 - Kolumbární zdi ...'!$C$79:$K$285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'06-2020 - Kolumbární zdi ...'!$89:$89</definedName>
  </definedNames>
  <calcPr fullCalcOnLoad="1"/>
</workbook>
</file>

<file path=xl/sharedStrings.xml><?xml version="1.0" encoding="utf-8"?>
<sst xmlns="http://schemas.openxmlformats.org/spreadsheetml/2006/main" count="2870" uniqueCount="691">
  <si>
    <t>Export Komplet</t>
  </si>
  <si>
    <t>VZ</t>
  </si>
  <si>
    <t>2.0</t>
  </si>
  <si>
    <t>ZAMOK</t>
  </si>
  <si>
    <t>False</t>
  </si>
  <si>
    <t>{e5be9d00-8e1f-4978-b0d0-abab76518d21}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</si>
  <si>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</si>
  <si>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</si>
  <si>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</si>
  <si>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</si>
  <si>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</si>
  <si>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</si>
  <si>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</si>
  <si>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</si>
  <si>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06-2020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</si>
  <si>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</si>
  <si>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</si>
  <si>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Kolumbární zdi III. etapa - část 2 (bez schránek)</t>
  </si>
  <si>
    <t>KSO:</t>
  </si>
  <si>
    <t/>
  </si>
  <si>
    <t>CC-CZ:</t>
  </si>
  <si>
    <t>Místo:</t>
  </si>
  <si>
    <t>Litvínov, Městský hřbitov</t>
  </si>
  <si>
    <t>Datum:</t>
  </si>
  <si>
    <t>01.07.2020</t>
  </si>
  <si>
    <t>Zadavatel:</t>
  </si>
  <si>
    <t>IČ:</t>
  </si>
  <si>
    <t>Město Litvínov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</si>
  <si>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</si>
  <si>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</si>
  <si>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</si>
  <si>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</si>
  <si>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</si>
  <si>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</si>
  <si>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</si>
  <si>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Miroslav Svoboda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</si>
  <si>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</si>
  <si>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</si>
  <si>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</si>
  <si>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</si>
  <si>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</si>
  <si>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</si>
  <si>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</si>
  <si>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</si>
  <si>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</si>
  <si>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</si>
  <si>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</si>
  <si>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</si>
  <si>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</si>
  <si>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</si>
  <si>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</si>
  <si>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</si>
  <si>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</si>
  <si>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</si>
  <si>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</si>
  <si>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</si>
  <si>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</si>
  <si>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</si>
  <si>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</si>
  <si>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</si>
  <si>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</si>
  <si>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</si>
  <si>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</si>
  <si>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</si>
  <si>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</si>
  <si>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</si>
  <si>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</si>
  <si>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</si>
  <si>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</si>
  <si>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</si>
  <si>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</si>
  <si>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</si>
  <si>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</si>
  <si>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</si>
  <si>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</si>
  <si>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</si>
  <si>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</si>
  <si>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</si>
  <si>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</si>
  <si>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</si>
  <si>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</si>
  <si>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</si>
  <si>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</si>
  <si>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</si>
  <si>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</si>
  <si>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</si>
  <si>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</si>
  <si>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</si>
  <si>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</si>
  <si>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</si>
  <si>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</si>
  <si>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</si>
  <si>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</si>
  <si>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</si>
  <si>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</si>
  <si>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</si>
  <si>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765 - Krytina skládaná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</si>
  <si>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</si>
  <si>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</si>
  <si>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</si>
  <si>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</si>
  <si>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</si>
  <si>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</si>
  <si>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</si>
  <si>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</si>
  <si>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</si>
  <si>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</si>
  <si>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</si>
  <si>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</si>
  <si>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</si>
  <si>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</si>
  <si>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</si>
  <si>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</si>
  <si>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</si>
  <si>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</si>
  <si>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</si>
  <si>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</si>
  <si>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</si>
  <si>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</si>
  <si>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</si>
  <si>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121151114</t>
  </si>
  <si>
    <t>Sejmutí ornice strojně při souvislé ploše přes 100 do 500 m2, tl. vrstvy přes 200 do 250 mm</t>
  </si>
  <si>
    <t>m2</t>
  </si>
  <si>
    <t>CS ÚRS 2020 01</t>
  </si>
  <si>
    <t>4</t>
  </si>
  <si>
    <t>-172290534</t>
  </si>
  <si>
    <t>VV</t>
  </si>
  <si>
    <t>171,51</t>
  </si>
  <si>
    <t>122251101</t>
  </si>
  <si>
    <t>Odkopávky a prokopávky nezapažené strojně v hornině třídy těžitelnosti I skupiny 3 do 20 m3</t>
  </si>
  <si>
    <t>m3</t>
  </si>
  <si>
    <t>1198021353</t>
  </si>
  <si>
    <t>15,83*0,1</t>
  </si>
  <si>
    <t>3</t>
  </si>
  <si>
    <t>132251101</t>
  </si>
  <si>
    <t>Hloubení nezapažených rýh šířky do 800 mm strojně s urovnáním dna do předepsaného profilu a spádu v hornině třídy těžitelnosti I skupiny 3 do 20 m3</t>
  </si>
  <si>
    <t>532515947</t>
  </si>
  <si>
    <t>pro drenáž:</t>
  </si>
  <si>
    <t>27,0*0,4*0,6</t>
  </si>
  <si>
    <t>132251252</t>
  </si>
  <si>
    <t>Hloubení nezapažených rýh šířky přes 800 do 2 000 mm strojně s urovnáním dna do předepsaného profilu a spádu v hornině třídy těžitelnosti I skupiny 3 přes 20 do 50 m3</t>
  </si>
  <si>
    <t>-999739987</t>
  </si>
  <si>
    <t>(6,50+0,30*2)*(1,10+0,30*2)*0,85*3</t>
  </si>
  <si>
    <t>5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</si>
  <si>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</si>
  <si>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</si>
  <si>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-1204460843</t>
  </si>
  <si>
    <t xml:space="preserve">mezidepinie pro zásyp </t>
  </si>
  <si>
    <t>10,332*3</t>
  </si>
  <si>
    <t>1,583</t>
  </si>
  <si>
    <t>6,48</t>
  </si>
  <si>
    <t>ornice:</t>
  </si>
  <si>
    <t>171,51*0,24</t>
  </si>
  <si>
    <t>Součet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</si>
  <si>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</si>
  <si>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</si>
  <si>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</si>
  <si>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1032867137</t>
  </si>
  <si>
    <t>30,779-10,332</t>
  </si>
  <si>
    <t>7</t>
  </si>
  <si>
    <t>167151101</t>
  </si>
  <si>
    <t>Nakládání, skládání a překládání neulehlého výkopku nebo sypaniny strojně nakládání, množství do 100 m3, z horniny třídy těžitelnosti I, skupiny 1 až 3</t>
  </si>
  <si>
    <t>-1796215305</t>
  </si>
  <si>
    <t>10,332</t>
  </si>
  <si>
    <t>8</t>
  </si>
  <si>
    <t>171151103</t>
  </si>
  <si>
    <t>Uložení sypanin do násypů s rozprostřením sypaniny ve vrstvách a s hrubým urovnáním zhutněných z hornin soudržných jakékoliv třídy těžitelnosti</t>
  </si>
  <si>
    <t>-1112283569</t>
  </si>
  <si>
    <t>9</t>
  </si>
  <si>
    <t>171201231</t>
  </si>
  <si>
    <t>Poplatek za uložení stavebního odpadu na recyklační skládce (skládkovné) zeminy a kamení zatříděného do Katalogu odpadů pod kódem 17 05 04</t>
  </si>
  <si>
    <t>t</t>
  </si>
  <si>
    <t>1662909894</t>
  </si>
  <si>
    <t>37,259*1,6</t>
  </si>
  <si>
    <t>10</t>
  </si>
  <si>
    <t>171251201</t>
  </si>
  <si>
    <t>Uložení sypaniny na skládky nebo meziskládky bez hutnění s upravením uložené sypaniny do předepsaného tvaru</t>
  </si>
  <si>
    <t>1131333012</t>
  </si>
  <si>
    <t>30,779</t>
  </si>
  <si>
    <t>11</t>
  </si>
  <si>
    <t>174151101</t>
  </si>
  <si>
    <t>Zásyp sypaninou z jakékoliv horniny strojně s uložením výkopku ve vrstvách se zhutněním jam, šachet, rýh nebo kolem objektů v těchto vykopávkách</t>
  </si>
  <si>
    <t>69570086</t>
  </si>
  <si>
    <t>(6,50+1,10+0,30*2)*2*0,30*0,70*3</t>
  </si>
  <si>
    <t>12</t>
  </si>
  <si>
    <t>181351104</t>
  </si>
  <si>
    <t>Rozprostření a urovnání ornice v rovině nebo ve svahu sklonu do 1:5 strojně při souvislé ploše přes 100 do 500 m2, tl. vrstvy přes 200 do 250 mm</t>
  </si>
  <si>
    <t>-53078291</t>
  </si>
  <si>
    <t>13</t>
  </si>
  <si>
    <t>181411131</t>
  </si>
  <si>
    <t>Založení trávníku na půdě předem připravené plochy do 1000 m2 výsevem včetně utažení parkového v rovině nebo na svahu do 1:5</t>
  </si>
  <si>
    <t>1474588739</t>
  </si>
  <si>
    <t>15,83</t>
  </si>
  <si>
    <t>14</t>
  </si>
  <si>
    <t>M</t>
  </si>
  <si>
    <t>00572410</t>
  </si>
  <si>
    <t>osivo směs travní parková</t>
  </si>
  <si>
    <t>kg</t>
  </si>
  <si>
    <t>-837374214</t>
  </si>
  <si>
    <t>15,83*0,015 'Přepočtené koeficientem množství</t>
  </si>
  <si>
    <t>181951112</t>
  </si>
  <si>
    <t>Úprava pláně vyrovnáním výškových rozdílů strojně v hornině třídy těžitelnosti I, skupiny 1 až 3 se zhutněním</t>
  </si>
  <si>
    <t>1079155673</t>
  </si>
  <si>
    <t>(6,50+0,30*2)*(1,10+0,30*2)*3</t>
  </si>
  <si>
    <t>pro cihelnou dlažbu:</t>
  </si>
  <si>
    <t>9,12*3</t>
  </si>
  <si>
    <t>Zakládání</t>
  </si>
  <si>
    <t>16</t>
  </si>
  <si>
    <t>211971110</t>
  </si>
  <si>
    <t>Zřízení opláštění výplně z geotextilie odvodňovacích žeber nebo trativodů v rýze nebo zářezu se stěnami šikmými o sklonu do 1:2</t>
  </si>
  <si>
    <t>-1046034040</t>
  </si>
  <si>
    <t>37,8</t>
  </si>
  <si>
    <t>17</t>
  </si>
  <si>
    <t>69311288</t>
  </si>
  <si>
    <t>geotextilie drenážní 1200g/m2</t>
  </si>
  <si>
    <t>-1376409023</t>
  </si>
  <si>
    <t>37,8*1,15</t>
  </si>
  <si>
    <t>18</t>
  </si>
  <si>
    <t>58343810</t>
  </si>
  <si>
    <t>kamenivo drcené hrubé frakce 4/8</t>
  </si>
  <si>
    <t>-1812952691</t>
  </si>
  <si>
    <t>27,0*0,4*0,3*1,8</t>
  </si>
  <si>
    <t>19</t>
  </si>
  <si>
    <t>58343930</t>
  </si>
  <si>
    <t>kamenivo drcené hrubé frakce 16/32</t>
  </si>
  <si>
    <t>-281036055</t>
  </si>
  <si>
    <t>20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</si>
  <si>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</si>
  <si>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</si>
  <si>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m</t>
  </si>
  <si>
    <t>530725518</t>
  </si>
  <si>
    <t>27,0</t>
  </si>
  <si>
    <t>271572211</t>
  </si>
  <si>
    <t>Podsyp pod základové konstrukce se zhutněním a urovnáním povrchu ze štěrkopísku netříděného</t>
  </si>
  <si>
    <t>1808053479</t>
  </si>
  <si>
    <t>(6,50+0,30*2)*(1,10+0,30*2)*0,1*3</t>
  </si>
  <si>
    <t>22</t>
  </si>
  <si>
    <t>273362021</t>
  </si>
  <si>
    <t>Výztuž základů desek ze svařovaných sítí z drátů typu KARI</t>
  </si>
  <si>
    <t>161838512</t>
  </si>
  <si>
    <t>6,50*1,10*2*1,25*3*0,001*3</t>
  </si>
  <si>
    <t>23</t>
  </si>
  <si>
    <t>274321311</t>
  </si>
  <si>
    <t>Základy z betonu železového (bez výztuže) pasy z betonu bez zvláštních nároků na prostředí tř. C 16/20</t>
  </si>
  <si>
    <t>-1023659264</t>
  </si>
  <si>
    <t>6,50*1,10*0,70*3</t>
  </si>
  <si>
    <t>24</t>
  </si>
  <si>
    <t>274351121</t>
  </si>
  <si>
    <t>Bednění základů pasů rovné zřízení</t>
  </si>
  <si>
    <t>-641694971</t>
  </si>
  <si>
    <t>(6,50+1,10)*2*0,70*3</t>
  </si>
  <si>
    <t>25</t>
  </si>
  <si>
    <t>274351122</t>
  </si>
  <si>
    <t>Bednění základů pasů rovné odstranění</t>
  </si>
  <si>
    <t>-182741118</t>
  </si>
  <si>
    <t>31,92</t>
  </si>
  <si>
    <t>Svislé a kompletní konstrukce</t>
  </si>
  <si>
    <t>26</t>
  </si>
  <si>
    <t>310901115</t>
  </si>
  <si>
    <t>Úprava líce při zdění režného zdiva bez spárování jakékoliv vazby, popř. předlohy, prováděná přesně na lišty nebo s použitím jiné vhodné pomůcky</t>
  </si>
  <si>
    <t>-45737923</t>
  </si>
  <si>
    <t>(6,365+0,99)*2*2,40*3</t>
  </si>
  <si>
    <t>27</t>
  </si>
  <si>
    <t>311232034</t>
  </si>
  <si>
    <t>Zdivo z cihel pálených nosné z cihel lícových včetně spárování pevnosti P 60, na maltu MVC dl. 240 mm (německý formát 240x115x71 mm) plných</t>
  </si>
  <si>
    <t>-1651835701</t>
  </si>
  <si>
    <t>6,365*0,99*(0,40+0,235+0,17)*3</t>
  </si>
  <si>
    <t>6,365*0,99*1,40*3</t>
  </si>
  <si>
    <t>-5,85*0,48*0,40*3</t>
  </si>
  <si>
    <t>-0,39*0,29*1,80*6*3</t>
  </si>
  <si>
    <t>-0,39*0,19*1,80*9*3</t>
  </si>
  <si>
    <t>-0,50*0,37*0,46*135</t>
  </si>
  <si>
    <t>0,25*3</t>
  </si>
  <si>
    <t>28</t>
  </si>
  <si>
    <t>31127151R</t>
  </si>
  <si>
    <t>Zdivo nosné rovné z tvárnic betonových (kvádrů) bez dodávky tvárnic na MC</t>
  </si>
  <si>
    <t>-393901551</t>
  </si>
  <si>
    <t>KB 1-30A pro 1 zeď:</t>
  </si>
  <si>
    <t>0,4*0,3*0,2*112</t>
  </si>
  <si>
    <t>KB 1-20A pro 1 zeď:</t>
  </si>
  <si>
    <t>0,40*0,20*0,20*139</t>
  </si>
  <si>
    <t>KB 1-20G pro 1 zeď:</t>
  </si>
  <si>
    <t>0,40*0,30*0,20*68</t>
  </si>
  <si>
    <t>celkem pro 3 zdi:</t>
  </si>
  <si>
    <t>6,544*3</t>
  </si>
  <si>
    <t>29</t>
  </si>
  <si>
    <t>5951561R</t>
  </si>
  <si>
    <t>Tvarovka KB-BLOK KB 1-30A  červená</t>
  </si>
  <si>
    <t>kus</t>
  </si>
  <si>
    <t>1771900286</t>
  </si>
  <si>
    <t>112*3</t>
  </si>
  <si>
    <t>30</t>
  </si>
  <si>
    <t>5951562R</t>
  </si>
  <si>
    <t>Tvarovka KB-BLOK KB 1-20A červená</t>
  </si>
  <si>
    <t>-6380848</t>
  </si>
  <si>
    <t>139*3</t>
  </si>
  <si>
    <t>31</t>
  </si>
  <si>
    <t>5951563R</t>
  </si>
  <si>
    <t>Tvarovka KB-BLOK KB 1-20G červená</t>
  </si>
  <si>
    <t>-1627329255</t>
  </si>
  <si>
    <t>68*3</t>
  </si>
  <si>
    <t>32</t>
  </si>
  <si>
    <t>311321311</t>
  </si>
  <si>
    <t>Nadzákladové zdi z betonu železového (bez výztuže) nosné bez zvláštních nároků na vliv prostředí tř. C 16/20</t>
  </si>
  <si>
    <t>-1077797151</t>
  </si>
  <si>
    <t>6,54*0,5*3</t>
  </si>
  <si>
    <t>1,30*3</t>
  </si>
  <si>
    <t>33</t>
  </si>
  <si>
    <t>311351121</t>
  </si>
  <si>
    <t>Bednění nadzákladových zdí nosných rovné oboustranné za každou stranu zřízení</t>
  </si>
  <si>
    <t>-1725185468</t>
  </si>
  <si>
    <t>6,35*0,70*2*3</t>
  </si>
  <si>
    <t>34</t>
  </si>
  <si>
    <t>311351122</t>
  </si>
  <si>
    <t>Bednění nadzákladových zdí nosných rovné oboustranné za každou stranu odstranění</t>
  </si>
  <si>
    <t>1451676875</t>
  </si>
  <si>
    <t>26,67</t>
  </si>
  <si>
    <t>35</t>
  </si>
  <si>
    <t>311361221</t>
  </si>
  <si>
    <t>Výztuž nadzákladových zdí nosných svislých nebo odkloněných od svislice, rovných nebo oblých z betonářské oceli 10 216 (E)</t>
  </si>
  <si>
    <t>-766703938</t>
  </si>
  <si>
    <t>(1,60*42+15,00*2)*0,395*0,001*3</t>
  </si>
  <si>
    <t>36</t>
  </si>
  <si>
    <t>311361821</t>
  </si>
  <si>
    <t>Výztuž nadzákladových zdí nosných svislých nebo odkloněných od svislice, rovných nebo oblých z betonářské oceli 10 505 (R) nebo BSt 500</t>
  </si>
  <si>
    <t>1564925466</t>
  </si>
  <si>
    <t>3,10*14*2,47*0,001*3</t>
  </si>
  <si>
    <t>Vodorovné konstrukce</t>
  </si>
  <si>
    <t>37</t>
  </si>
  <si>
    <t>451317777</t>
  </si>
  <si>
    <t>Podklad nebo lože pod dlažbu (přídlažbu) v ploše vodorovné nebo ve sklonu do 1:5, tloušťky od 50 do 100 mm z betonu prostého</t>
  </si>
  <si>
    <t>-1311483777</t>
  </si>
  <si>
    <t>pod cihelnou dlažbu:</t>
  </si>
  <si>
    <t>27,36</t>
  </si>
  <si>
    <t>Komunikace pozemní</t>
  </si>
  <si>
    <t>38</t>
  </si>
  <si>
    <t>564241111</t>
  </si>
  <si>
    <t>Podklad nebo podsyp ze štěrkopísku ŠP s rozprostřením, vlhčením a zhutněním, po zhutnění tl. 120 mm</t>
  </si>
  <si>
    <t>-1351922071</t>
  </si>
  <si>
    <t>39</t>
  </si>
  <si>
    <t>564750011</t>
  </si>
  <si>
    <t>Podklad nebo kryt z kameniva hrubého drceného vel. 8-16 mm s rozprostřením a zhutněním, po zhutnění tl. 150 mm</t>
  </si>
  <si>
    <t>1532851978</t>
  </si>
  <si>
    <t>pro pěší chodník:</t>
  </si>
  <si>
    <t>67,56</t>
  </si>
  <si>
    <t>40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</si>
  <si>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</si>
  <si>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</si>
  <si>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1842903318</t>
  </si>
  <si>
    <t>41</t>
  </si>
  <si>
    <t>5924527R</t>
  </si>
  <si>
    <t>dlažba tvar čtverec betonová 160x160x60mm barevná - červená</t>
  </si>
  <si>
    <t>-232445071</t>
  </si>
  <si>
    <t>67,56*1,1</t>
  </si>
  <si>
    <t>42</t>
  </si>
  <si>
    <t>596841120</t>
  </si>
  <si>
    <t>Kladení dlažby z betonových nebo kameninových dlaždic komunikací pro pěší s vyplněním spár a se smetením přebytečného materiálu na vzdálenost do 3 m s ložem z cementové malty tl. do 30 mm velikosti dlaždic do 0,09 m2 (bez zámku), pro plochy do 50 m2</t>
  </si>
  <si>
    <t>2143057363</t>
  </si>
  <si>
    <t>dlažba z lícových cihel:</t>
  </si>
  <si>
    <t>43</t>
  </si>
  <si>
    <t>59623031</t>
  </si>
  <si>
    <t>cihla lícová plná německý formát 240x115x71mm</t>
  </si>
  <si>
    <t>-283501551</t>
  </si>
  <si>
    <t>cihelná dlažba:</t>
  </si>
  <si>
    <t>27,36/0,0276*1,2</t>
  </si>
  <si>
    <t>Úpravy povrchů, podlahy a osazování výplní</t>
  </si>
  <si>
    <t>44</t>
  </si>
  <si>
    <t>622631001</t>
  </si>
  <si>
    <t>Spárování vnějších ploch pohledového zdiva z cihel, spárovací maltou stěn</t>
  </si>
  <si>
    <t>-1629536607</t>
  </si>
  <si>
    <t>83,24</t>
  </si>
  <si>
    <t>45</t>
  </si>
  <si>
    <t>631351101</t>
  </si>
  <si>
    <t>Bednění v podlahách rýh a hran zřízení</t>
  </si>
  <si>
    <t>-1691059118</t>
  </si>
  <si>
    <t>mazanina pod cihelnou dlažbu:</t>
  </si>
  <si>
    <t>2,5*3</t>
  </si>
  <si>
    <t>46</t>
  </si>
  <si>
    <t>631351102</t>
  </si>
  <si>
    <t>Bednění v podlahách rýh a hran odstranění</t>
  </si>
  <si>
    <t>-1924874820</t>
  </si>
  <si>
    <t>2,50*3</t>
  </si>
  <si>
    <t>47</t>
  </si>
  <si>
    <t>632451024</t>
  </si>
  <si>
    <t>Potěr cementový vyrovnávací z malty (MC-15) v pásu o průměrné (střední) tl. přes 40 do 50 mm</t>
  </si>
  <si>
    <t>-1810593850</t>
  </si>
  <si>
    <t>(6,5+0,3*2)*(1,1+0,3*2)*3</t>
  </si>
  <si>
    <t>48</t>
  </si>
  <si>
    <t>635111215</t>
  </si>
  <si>
    <t>Násyp ze štěrkopísku, písku nebo kameniva pod podlahy se zhutněním ze štěrkopísku</t>
  </si>
  <si>
    <t>1291140154</t>
  </si>
  <si>
    <t>7,1*1,7*0,1*3</t>
  </si>
  <si>
    <t>Ostatní konstrukce a práce, bourání</t>
  </si>
  <si>
    <t>49</t>
  </si>
  <si>
    <t>916231113</t>
  </si>
  <si>
    <t>Osazení chodníkového obrubníku betonového se zřízením lože, s vyplněním a zatřením spár cementovou maltou ležatého s boční opěrou z betonu prostého, do lože z betonu prostého</t>
  </si>
  <si>
    <t>-162596690</t>
  </si>
  <si>
    <t>74,72</t>
  </si>
  <si>
    <t>50</t>
  </si>
  <si>
    <t>59217039</t>
  </si>
  <si>
    <t>obrubník betonový parkový barevný 500x50x200mm</t>
  </si>
  <si>
    <t>-2045789140</t>
  </si>
  <si>
    <t>74,72*1,10</t>
  </si>
  <si>
    <t>51</t>
  </si>
  <si>
    <t>941111121</t>
  </si>
  <si>
    <t>Montáž lešení řadového trubkového lehkého pracovního s podlahami s provozním zatížením tř. 3 do 200 kg/m2 šířky tř. W09 přes 0,9 do 1,2 m, výšky do 10 m</t>
  </si>
  <si>
    <t>950306014</t>
  </si>
  <si>
    <t>(6,365+0,99+1,50*2)*2*1,50*3</t>
  </si>
  <si>
    <t>52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</si>
  <si>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</si>
  <si>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</si>
  <si>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1259756800</t>
  </si>
  <si>
    <t>93,195</t>
  </si>
  <si>
    <t>53</t>
  </si>
  <si>
    <t>941111821</t>
  </si>
  <si>
    <t>Demontáž lešení řadového trubkového lehkého pracovního s podlahami s provozním zatížením tř. 3 do 200 kg/m2 šířky tř. W09 přes 0,9 do 1,2 m, výšky do 10 m</t>
  </si>
  <si>
    <t>1625311907</t>
  </si>
  <si>
    <t>998</t>
  </si>
  <si>
    <t>Přesun hmot</t>
  </si>
  <si>
    <t>54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</si>
  <si>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</si>
  <si>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</si>
  <si>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-1129955941</t>
  </si>
  <si>
    <t>PSV</t>
  </si>
  <si>
    <t>Práce a dodávky PSV</t>
  </si>
  <si>
    <t>711</t>
  </si>
  <si>
    <t>Izolace proti vodě, vlhkosti a plynům</t>
  </si>
  <si>
    <t>55</t>
  </si>
  <si>
    <t>711111001</t>
  </si>
  <si>
    <t>Provedení izolace proti zemní vlhkosti natěradly a tmely za studena na ploše vodorovné V nátěrem penetračním</t>
  </si>
  <si>
    <t>347149499</t>
  </si>
  <si>
    <t>56</t>
  </si>
  <si>
    <t>711141559</t>
  </si>
  <si>
    <t>Provedení izolace proti zemní vlhkosti pásy přitavením NAIP na ploše vodorovné V</t>
  </si>
  <si>
    <t>-787769302</t>
  </si>
  <si>
    <t>18,904</t>
  </si>
  <si>
    <t>57</t>
  </si>
  <si>
    <t>11163150</t>
  </si>
  <si>
    <t>lak penetrační asfaltový</t>
  </si>
  <si>
    <t>432247836</t>
  </si>
  <si>
    <t>0,006</t>
  </si>
  <si>
    <t>58</t>
  </si>
  <si>
    <t>62832134</t>
  </si>
  <si>
    <t>pás asfaltový natavitelný oxidovaný tl 4,0mm typu V60 S40 s vložkou ze skleněné rohože, s jemnozrnným minerálním posypem</t>
  </si>
  <si>
    <t>-1878994934</t>
  </si>
  <si>
    <t>18,904*1,15</t>
  </si>
  <si>
    <t>21,74*1,15 'Přepočtené koeficientem množství</t>
  </si>
  <si>
    <t>59</t>
  </si>
  <si>
    <t>998711101</t>
  </si>
  <si>
    <t>Přesun hmot pro izolace proti vodě, vlhkosti a plynům stanovený z hmotnosti přesunovaného materiálu vodorovná dopravní vzdálenost do 50 m v objektech výšky do 6 m</t>
  </si>
  <si>
    <t>-579369791</t>
  </si>
  <si>
    <t>765</t>
  </si>
  <si>
    <t>Krytina skládaná</t>
  </si>
  <si>
    <t>60</t>
  </si>
  <si>
    <t>76511101R</t>
  </si>
  <si>
    <t>Montáž krytiny keramické sklonu do 30° drážkové na maltu - pokrytí zdi střešními taškami</t>
  </si>
  <si>
    <t>-873837999</t>
  </si>
  <si>
    <t>6,55*0,72*2*3</t>
  </si>
  <si>
    <t>61</t>
  </si>
  <si>
    <t>5966053R</t>
  </si>
  <si>
    <t>taška ražená režná základní 263x425mm</t>
  </si>
  <si>
    <t>1759420931</t>
  </si>
  <si>
    <t>28,296*9*1,2</t>
  </si>
  <si>
    <t>62</t>
  </si>
  <si>
    <t>765111261</t>
  </si>
  <si>
    <t>Montáž krytiny keramické hřebene nevětraného zplna do malty</t>
  </si>
  <si>
    <t>-2080261491</t>
  </si>
  <si>
    <t>6,55*2*3</t>
  </si>
  <si>
    <t>63</t>
  </si>
  <si>
    <t>59660030</t>
  </si>
  <si>
    <t>hřebenáč drážkový keramický š 210mm režný</t>
  </si>
  <si>
    <t>-702015064</t>
  </si>
  <si>
    <t>39,3*3*1,05</t>
  </si>
  <si>
    <t>64</t>
  </si>
  <si>
    <t>998765101</t>
  </si>
  <si>
    <t>Přesun hmot pro krytiny skládané stanovený z hmotnosti přesunovaného materiálu vodorovná dopravní vzdálenost do 50 m na objektech výšky do 6 m</t>
  </si>
  <si>
    <t>-84818434</t>
  </si>
  <si>
    <t>783</t>
  </si>
  <si>
    <t>Dokončovací práce - nátěry</t>
  </si>
  <si>
    <t>65</t>
  </si>
  <si>
    <t>783826655</t>
  </si>
  <si>
    <t>Hydrofobizační nátěr omítek silikonový, transparentní, povrchů hladkých lícového zdiva</t>
  </si>
  <si>
    <t>1405458414</t>
  </si>
  <si>
    <t>(6,365+0,99)*2*2,25*3</t>
  </si>
  <si>
    <t>-0,5*0,46*135</t>
  </si>
  <si>
    <t>5,00*3</t>
  </si>
  <si>
    <t>VRN</t>
  </si>
  <si>
    <t>Vedlejší rozpočtové náklady</t>
  </si>
  <si>
    <t>VRN3</t>
  </si>
  <si>
    <t>Zařízení staveniště</t>
  </si>
  <si>
    <t>66</t>
  </si>
  <si>
    <t>030001000</t>
  </si>
  <si>
    <t>soubor</t>
  </si>
  <si>
    <t>1024</t>
  </si>
  <si>
    <t>-1847978583</t>
  </si>
  <si>
    <t>VRN4</t>
  </si>
  <si>
    <t>Inženýrská činnost</t>
  </si>
  <si>
    <t>67</t>
  </si>
  <si>
    <t>040001000</t>
  </si>
  <si>
    <t>-1913929107</t>
  </si>
  <si>
    <t>VRN7</t>
  </si>
  <si>
    <t>Provozní vlivy</t>
  </si>
  <si>
    <t>68</t>
  </si>
  <si>
    <t>070001000</t>
  </si>
  <si>
    <t>-972729091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</si>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</sst>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06-2020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Kolumbární zdi III. etapa - část 2 (bez schránek)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Litvínov, Městský hřbitov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01.07.2020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Litvínov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Ing. Miroslav Svoboda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71</v>
      </c>
      <c r="BT54" s="110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pans="1:90" s="7" customFormat="1" ht="24.75" customHeight="1">
      <c r="A55" s="111" t="s">
        <v>75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'06-2020 - Kolumbární zdi ...'!J28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76</v>
      </c>
      <c r="AR55" s="118"/>
      <c r="AS55" s="119">
        <v>0</v>
      </c>
      <c r="AT55" s="120">
        <f>ROUND(SUM(AV55:AW55),2)</f>
        <v>0</v>
      </c>
      <c r="AU55" s="121">
        <f>'06-2020 - Kolumbární zdi ...'!P90</f>
        <v>0</v>
      </c>
      <c r="AV55" s="120">
        <f>'06-2020 - Kolumbární zdi ...'!J31</f>
        <v>0</v>
      </c>
      <c r="AW55" s="120">
        <f>'06-2020 - Kolumbární zdi ...'!J32</f>
        <v>0</v>
      </c>
      <c r="AX55" s="120">
        <f>'06-2020 - Kolumbární zdi ...'!J33</f>
        <v>0</v>
      </c>
      <c r="AY55" s="120">
        <f>'06-2020 - Kolumbární zdi ...'!J34</f>
        <v>0</v>
      </c>
      <c r="AZ55" s="120">
        <f>'06-2020 - Kolumbární zdi ...'!F31</f>
        <v>0</v>
      </c>
      <c r="BA55" s="120">
        <f>'06-2020 - Kolumbární zdi ...'!F32</f>
        <v>0</v>
      </c>
      <c r="BB55" s="120">
        <f>'06-2020 - Kolumbární zdi ...'!F33</f>
        <v>0</v>
      </c>
      <c r="BC55" s="120">
        <f>'06-2020 - Kolumbární zdi ...'!F34</f>
        <v>0</v>
      </c>
      <c r="BD55" s="122">
        <f>'06-2020 - Kolumbární zdi ...'!F35</f>
        <v>0</v>
      </c>
      <c r="BE55" s="7"/>
      <c r="BT55" s="123" t="s">
        <v>77</v>
      </c>
      <c r="BU55" s="123" t="s">
        <v>78</v>
      </c>
      <c r="BV55" s="123" t="s">
        <v>73</v>
      </c>
      <c r="BW55" s="123" t="s">
        <v>5</v>
      </c>
      <c r="BX55" s="123" t="s">
        <v>74</v>
      </c>
      <c r="CL55" s="123" t="s">
        <v>19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6-2020 - Kolumbární zdi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7"/>
      <c r="J3" s="126"/>
      <c r="K3" s="126"/>
      <c r="L3" s="21"/>
      <c r="AT3" s="18" t="s">
        <v>79</v>
      </c>
    </row>
    <row r="4" spans="2:46" s="1" customFormat="1" ht="24.95" customHeight="1">
      <c r="B4" s="21"/>
      <c r="D4" s="128" t="s">
        <v>80</v>
      </c>
      <c r="I4" s="124"/>
      <c r="L4" s="21"/>
      <c r="M4" s="129" t="s">
        <v>10</v>
      </c>
      <c r="AT4" s="18" t="s">
        <v>4</v>
      </c>
    </row>
    <row r="5" spans="2:12" s="1" customFormat="1" ht="6.95" customHeight="1">
      <c r="B5" s="21"/>
      <c r="I5" s="124"/>
      <c r="L5" s="21"/>
    </row>
    <row r="6" spans="1:31" s="2" customFormat="1" ht="12" customHeight="1">
      <c r="A6" s="39"/>
      <c r="B6" s="45"/>
      <c r="C6" s="39"/>
      <c r="D6" s="130" t="s">
        <v>16</v>
      </c>
      <c r="E6" s="39"/>
      <c r="F6" s="39"/>
      <c r="G6" s="39"/>
      <c r="H6" s="39"/>
      <c r="I6" s="131"/>
      <c r="J6" s="39"/>
      <c r="K6" s="39"/>
      <c r="L6" s="132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3" t="s">
        <v>17</v>
      </c>
      <c r="F7" s="39"/>
      <c r="G7" s="39"/>
      <c r="H7" s="39"/>
      <c r="I7" s="131"/>
      <c r="J7" s="39"/>
      <c r="K7" s="39"/>
      <c r="L7" s="132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131"/>
      <c r="J8" s="39"/>
      <c r="K8" s="39"/>
      <c r="L8" s="132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30" t="s">
        <v>18</v>
      </c>
      <c r="E9" s="39"/>
      <c r="F9" s="134" t="s">
        <v>19</v>
      </c>
      <c r="G9" s="39"/>
      <c r="H9" s="39"/>
      <c r="I9" s="135" t="s">
        <v>20</v>
      </c>
      <c r="J9" s="134" t="s">
        <v>19</v>
      </c>
      <c r="K9" s="39"/>
      <c r="L9" s="132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30" t="s">
        <v>21</v>
      </c>
      <c r="E10" s="39"/>
      <c r="F10" s="134" t="s">
        <v>22</v>
      </c>
      <c r="G10" s="39"/>
      <c r="H10" s="39"/>
      <c r="I10" s="135" t="s">
        <v>23</v>
      </c>
      <c r="J10" s="136" t="str">
        <f>'Rekapitulace stavby'!AN8</f>
        <v>01.07.2020</v>
      </c>
      <c r="K10" s="39"/>
      <c r="L10" s="132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131"/>
      <c r="J11" s="39"/>
      <c r="K11" s="39"/>
      <c r="L11" s="132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0" t="s">
        <v>25</v>
      </c>
      <c r="E12" s="39"/>
      <c r="F12" s="39"/>
      <c r="G12" s="39"/>
      <c r="H12" s="39"/>
      <c r="I12" s="135" t="s">
        <v>26</v>
      </c>
      <c r="J12" s="134" t="s">
        <v>19</v>
      </c>
      <c r="K12" s="39"/>
      <c r="L12" s="132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4" t="s">
        <v>27</v>
      </c>
      <c r="F13" s="39"/>
      <c r="G13" s="39"/>
      <c r="H13" s="39"/>
      <c r="I13" s="135" t="s">
        <v>28</v>
      </c>
      <c r="J13" s="134" t="s">
        <v>19</v>
      </c>
      <c r="K13" s="39"/>
      <c r="L13" s="132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131"/>
      <c r="J14" s="39"/>
      <c r="K14" s="39"/>
      <c r="L14" s="132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30" t="s">
        <v>29</v>
      </c>
      <c r="E15" s="39"/>
      <c r="F15" s="39"/>
      <c r="G15" s="39"/>
      <c r="H15" s="39"/>
      <c r="I15" s="135" t="s">
        <v>26</v>
      </c>
      <c r="J15" s="34" t="str">
        <f>'Rekapitulace stavby'!AN13</f>
        <v>Vyplň údaj</v>
      </c>
      <c r="K15" s="39"/>
      <c r="L15" s="132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4"/>
      <c r="G16" s="134"/>
      <c r="H16" s="134"/>
      <c r="I16" s="135" t="s">
        <v>28</v>
      </c>
      <c r="J16" s="34" t="str">
        <f>'Rekapitulace stavby'!AN14</f>
        <v>Vyplň údaj</v>
      </c>
      <c r="K16" s="39"/>
      <c r="L16" s="132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131"/>
      <c r="J17" s="39"/>
      <c r="K17" s="39"/>
      <c r="L17" s="132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30" t="s">
        <v>31</v>
      </c>
      <c r="E18" s="39"/>
      <c r="F18" s="39"/>
      <c r="G18" s="39"/>
      <c r="H18" s="39"/>
      <c r="I18" s="135" t="s">
        <v>26</v>
      </c>
      <c r="J18" s="134" t="str">
        <f>IF('Rekapitulace stavby'!AN16="","",'Rekapitulace stavby'!AN16)</f>
        <v/>
      </c>
      <c r="K18" s="39"/>
      <c r="L18" s="132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4" t="str">
        <f>IF('Rekapitulace stavby'!E17="","",'Rekapitulace stavby'!E17)</f>
        <v xml:space="preserve"> </v>
      </c>
      <c r="F19" s="39"/>
      <c r="G19" s="39"/>
      <c r="H19" s="39"/>
      <c r="I19" s="135" t="s">
        <v>28</v>
      </c>
      <c r="J19" s="134" t="str">
        <f>IF('Rekapitulace stavby'!AN17="","",'Rekapitulace stavby'!AN17)</f>
        <v/>
      </c>
      <c r="K19" s="39"/>
      <c r="L19" s="132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131"/>
      <c r="J20" s="39"/>
      <c r="K20" s="39"/>
      <c r="L20" s="132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30" t="s">
        <v>34</v>
      </c>
      <c r="E21" s="39"/>
      <c r="F21" s="39"/>
      <c r="G21" s="39"/>
      <c r="H21" s="39"/>
      <c r="I21" s="135" t="s">
        <v>26</v>
      </c>
      <c r="J21" s="134" t="s">
        <v>19</v>
      </c>
      <c r="K21" s="39"/>
      <c r="L21" s="132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4" t="s">
        <v>35</v>
      </c>
      <c r="F22" s="39"/>
      <c r="G22" s="39"/>
      <c r="H22" s="39"/>
      <c r="I22" s="135" t="s">
        <v>28</v>
      </c>
      <c r="J22" s="134" t="s">
        <v>19</v>
      </c>
      <c r="K22" s="39"/>
      <c r="L22" s="132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131"/>
      <c r="J23" s="39"/>
      <c r="K23" s="39"/>
      <c r="L23" s="132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30" t="s">
        <v>36</v>
      </c>
      <c r="E24" s="39"/>
      <c r="F24" s="39"/>
      <c r="G24" s="39"/>
      <c r="H24" s="39"/>
      <c r="I24" s="131"/>
      <c r="J24" s="39"/>
      <c r="K24" s="39"/>
      <c r="L24" s="132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83.25" customHeight="1">
      <c r="A25" s="137"/>
      <c r="B25" s="138"/>
      <c r="C25" s="137"/>
      <c r="D25" s="137"/>
      <c r="E25" s="139" t="s">
        <v>37</v>
      </c>
      <c r="F25" s="139"/>
      <c r="G25" s="139"/>
      <c r="H25" s="139"/>
      <c r="I25" s="140"/>
      <c r="J25" s="137"/>
      <c r="K25" s="137"/>
      <c r="L25" s="141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131"/>
      <c r="J26" s="39"/>
      <c r="K26" s="39"/>
      <c r="L26" s="132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42"/>
      <c r="E27" s="142"/>
      <c r="F27" s="142"/>
      <c r="G27" s="142"/>
      <c r="H27" s="142"/>
      <c r="I27" s="143"/>
      <c r="J27" s="142"/>
      <c r="K27" s="142"/>
      <c r="L27" s="13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44" t="s">
        <v>38</v>
      </c>
      <c r="E28" s="39"/>
      <c r="F28" s="39"/>
      <c r="G28" s="39"/>
      <c r="H28" s="39"/>
      <c r="I28" s="131"/>
      <c r="J28" s="145">
        <f>ROUND(J90,2)</f>
        <v>0</v>
      </c>
      <c r="K28" s="39"/>
      <c r="L28" s="13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2"/>
      <c r="E29" s="142"/>
      <c r="F29" s="142"/>
      <c r="G29" s="142"/>
      <c r="H29" s="142"/>
      <c r="I29" s="143"/>
      <c r="J29" s="142"/>
      <c r="K29" s="142"/>
      <c r="L29" s="13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6" t="s">
        <v>40</v>
      </c>
      <c r="G30" s="39"/>
      <c r="H30" s="39"/>
      <c r="I30" s="147" t="s">
        <v>39</v>
      </c>
      <c r="J30" s="146" t="s">
        <v>41</v>
      </c>
      <c r="K30" s="39"/>
      <c r="L30" s="13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8" t="s">
        <v>42</v>
      </c>
      <c r="E31" s="130" t="s">
        <v>43</v>
      </c>
      <c r="F31" s="149">
        <f>ROUND((SUM(BE90:BE285)),2)</f>
        <v>0</v>
      </c>
      <c r="G31" s="39"/>
      <c r="H31" s="39"/>
      <c r="I31" s="150">
        <v>0.21</v>
      </c>
      <c r="J31" s="149">
        <f>ROUND(((SUM(BE90:BE285))*I31),2)</f>
        <v>0</v>
      </c>
      <c r="K31" s="39"/>
      <c r="L31" s="13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30" t="s">
        <v>44</v>
      </c>
      <c r="F32" s="149">
        <f>ROUND((SUM(BF90:BF285)),2)</f>
        <v>0</v>
      </c>
      <c r="G32" s="39"/>
      <c r="H32" s="39"/>
      <c r="I32" s="150">
        <v>0.15</v>
      </c>
      <c r="J32" s="149">
        <f>ROUND(((SUM(BF90:BF285))*I32),2)</f>
        <v>0</v>
      </c>
      <c r="K32" s="39"/>
      <c r="L32" s="13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30" t="s">
        <v>45</v>
      </c>
      <c r="F33" s="149">
        <f>ROUND((SUM(BG90:BG285)),2)</f>
        <v>0</v>
      </c>
      <c r="G33" s="39"/>
      <c r="H33" s="39"/>
      <c r="I33" s="150">
        <v>0.21</v>
      </c>
      <c r="J33" s="149">
        <f>0</f>
        <v>0</v>
      </c>
      <c r="K33" s="39"/>
      <c r="L33" s="13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0" t="s">
        <v>46</v>
      </c>
      <c r="F34" s="149">
        <f>ROUND((SUM(BH90:BH285)),2)</f>
        <v>0</v>
      </c>
      <c r="G34" s="39"/>
      <c r="H34" s="39"/>
      <c r="I34" s="150">
        <v>0.15</v>
      </c>
      <c r="J34" s="149">
        <f>0</f>
        <v>0</v>
      </c>
      <c r="K34" s="39"/>
      <c r="L34" s="13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0" t="s">
        <v>47</v>
      </c>
      <c r="F35" s="149">
        <f>ROUND((SUM(BI90:BI285)),2)</f>
        <v>0</v>
      </c>
      <c r="G35" s="39"/>
      <c r="H35" s="39"/>
      <c r="I35" s="150">
        <v>0</v>
      </c>
      <c r="J35" s="149">
        <f>0</f>
        <v>0</v>
      </c>
      <c r="K35" s="39"/>
      <c r="L35" s="132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131"/>
      <c r="J36" s="39"/>
      <c r="K36" s="39"/>
      <c r="L36" s="132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51"/>
      <c r="D37" s="152" t="s">
        <v>48</v>
      </c>
      <c r="E37" s="153"/>
      <c r="F37" s="153"/>
      <c r="G37" s="154" t="s">
        <v>49</v>
      </c>
      <c r="H37" s="155" t="s">
        <v>50</v>
      </c>
      <c r="I37" s="156"/>
      <c r="J37" s="157">
        <f>SUM(J28:J35)</f>
        <v>0</v>
      </c>
      <c r="K37" s="158"/>
      <c r="L37" s="132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159"/>
      <c r="C38" s="160"/>
      <c r="D38" s="160"/>
      <c r="E38" s="160"/>
      <c r="F38" s="160"/>
      <c r="G38" s="160"/>
      <c r="H38" s="160"/>
      <c r="I38" s="161"/>
      <c r="J38" s="160"/>
      <c r="K38" s="160"/>
      <c r="L38" s="132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pans="1:31" s="2" customFormat="1" ht="6.95" customHeight="1">
      <c r="A42" s="39"/>
      <c r="B42" s="162"/>
      <c r="C42" s="163"/>
      <c r="D42" s="163"/>
      <c r="E42" s="163"/>
      <c r="F42" s="163"/>
      <c r="G42" s="163"/>
      <c r="H42" s="163"/>
      <c r="I42" s="164"/>
      <c r="J42" s="163"/>
      <c r="K42" s="163"/>
      <c r="L42" s="132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4.95" customHeight="1">
      <c r="A43" s="39"/>
      <c r="B43" s="40"/>
      <c r="C43" s="24" t="s">
        <v>81</v>
      </c>
      <c r="D43" s="41"/>
      <c r="E43" s="41"/>
      <c r="F43" s="41"/>
      <c r="G43" s="41"/>
      <c r="H43" s="41"/>
      <c r="I43" s="131"/>
      <c r="J43" s="41"/>
      <c r="K43" s="41"/>
      <c r="L43" s="132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6.95" customHeight="1">
      <c r="A44" s="39"/>
      <c r="B44" s="40"/>
      <c r="C44" s="41"/>
      <c r="D44" s="41"/>
      <c r="E44" s="41"/>
      <c r="F44" s="41"/>
      <c r="G44" s="41"/>
      <c r="H44" s="41"/>
      <c r="I44" s="131"/>
      <c r="J44" s="41"/>
      <c r="K44" s="41"/>
      <c r="L44" s="132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131"/>
      <c r="J45" s="41"/>
      <c r="K45" s="41"/>
      <c r="L45" s="132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16.5" customHeight="1">
      <c r="A46" s="39"/>
      <c r="B46" s="40"/>
      <c r="C46" s="41"/>
      <c r="D46" s="41"/>
      <c r="E46" s="70" t="str">
        <f>E7</f>
        <v>Kolumbární zdi III. etapa - část 2 (bez schránek)</v>
      </c>
      <c r="F46" s="41"/>
      <c r="G46" s="41"/>
      <c r="H46" s="41"/>
      <c r="I46" s="131"/>
      <c r="J46" s="41"/>
      <c r="K46" s="41"/>
      <c r="L46" s="132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6.95" customHeight="1">
      <c r="A47" s="39"/>
      <c r="B47" s="40"/>
      <c r="C47" s="41"/>
      <c r="D47" s="41"/>
      <c r="E47" s="41"/>
      <c r="F47" s="41"/>
      <c r="G47" s="41"/>
      <c r="H47" s="41"/>
      <c r="I47" s="131"/>
      <c r="J47" s="41"/>
      <c r="K47" s="41"/>
      <c r="L47" s="132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2" customHeight="1">
      <c r="A48" s="39"/>
      <c r="B48" s="40"/>
      <c r="C48" s="33" t="s">
        <v>21</v>
      </c>
      <c r="D48" s="41"/>
      <c r="E48" s="41"/>
      <c r="F48" s="28" t="str">
        <f>F10</f>
        <v>Litvínov, Městský hřbitov</v>
      </c>
      <c r="G48" s="41"/>
      <c r="H48" s="41"/>
      <c r="I48" s="135" t="s">
        <v>23</v>
      </c>
      <c r="J48" s="73" t="str">
        <f>IF(J10="","",J10)</f>
        <v>01.07.2020</v>
      </c>
      <c r="K48" s="41"/>
      <c r="L48" s="132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6.95" customHeight="1">
      <c r="A49" s="39"/>
      <c r="B49" s="40"/>
      <c r="C49" s="41"/>
      <c r="D49" s="41"/>
      <c r="E49" s="41"/>
      <c r="F49" s="41"/>
      <c r="G49" s="41"/>
      <c r="H49" s="41"/>
      <c r="I49" s="131"/>
      <c r="J49" s="41"/>
      <c r="K49" s="41"/>
      <c r="L49" s="132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15" customHeight="1">
      <c r="A50" s="39"/>
      <c r="B50" s="40"/>
      <c r="C50" s="33" t="s">
        <v>25</v>
      </c>
      <c r="D50" s="41"/>
      <c r="E50" s="41"/>
      <c r="F50" s="28" t="str">
        <f>E13</f>
        <v>Město Litvínov</v>
      </c>
      <c r="G50" s="41"/>
      <c r="H50" s="41"/>
      <c r="I50" s="135" t="s">
        <v>31</v>
      </c>
      <c r="J50" s="37" t="str">
        <f>E19</f>
        <v xml:space="preserve"> </v>
      </c>
      <c r="K50" s="41"/>
      <c r="L50" s="132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25.65" customHeight="1">
      <c r="A51" s="39"/>
      <c r="B51" s="40"/>
      <c r="C51" s="33" t="s">
        <v>29</v>
      </c>
      <c r="D51" s="41"/>
      <c r="E51" s="41"/>
      <c r="F51" s="28" t="str">
        <f>IF(E16="","",E16)</f>
        <v>Vyplň údaj</v>
      </c>
      <c r="G51" s="41"/>
      <c r="H51" s="41"/>
      <c r="I51" s="135" t="s">
        <v>34</v>
      </c>
      <c r="J51" s="37" t="str">
        <f>E22</f>
        <v>Ing. Miroslav Svoboda</v>
      </c>
      <c r="K51" s="41"/>
      <c r="L51" s="132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0.3" customHeight="1">
      <c r="A52" s="39"/>
      <c r="B52" s="40"/>
      <c r="C52" s="41"/>
      <c r="D52" s="41"/>
      <c r="E52" s="41"/>
      <c r="F52" s="41"/>
      <c r="G52" s="41"/>
      <c r="H52" s="41"/>
      <c r="I52" s="131"/>
      <c r="J52" s="41"/>
      <c r="K52" s="41"/>
      <c r="L52" s="132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29.25" customHeight="1">
      <c r="A53" s="39"/>
      <c r="B53" s="40"/>
      <c r="C53" s="165" t="s">
        <v>82</v>
      </c>
      <c r="D53" s="166"/>
      <c r="E53" s="166"/>
      <c r="F53" s="166"/>
      <c r="G53" s="166"/>
      <c r="H53" s="166"/>
      <c r="I53" s="167"/>
      <c r="J53" s="168" t="s">
        <v>83</v>
      </c>
      <c r="K53" s="166"/>
      <c r="L53" s="132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0.3" customHeight="1">
      <c r="A54" s="39"/>
      <c r="B54" s="40"/>
      <c r="C54" s="41"/>
      <c r="D54" s="41"/>
      <c r="E54" s="41"/>
      <c r="F54" s="41"/>
      <c r="G54" s="41"/>
      <c r="H54" s="41"/>
      <c r="I54" s="131"/>
      <c r="J54" s="41"/>
      <c r="K54" s="41"/>
      <c r="L54" s="132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47" s="2" customFormat="1" ht="22.8" customHeight="1">
      <c r="A55" s="39"/>
      <c r="B55" s="40"/>
      <c r="C55" s="169" t="s">
        <v>70</v>
      </c>
      <c r="D55" s="41"/>
      <c r="E55" s="41"/>
      <c r="F55" s="41"/>
      <c r="G55" s="41"/>
      <c r="H55" s="41"/>
      <c r="I55" s="131"/>
      <c r="J55" s="103">
        <f>J90</f>
        <v>0</v>
      </c>
      <c r="K55" s="41"/>
      <c r="L55" s="132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84</v>
      </c>
    </row>
    <row r="56" spans="1:31" s="9" customFormat="1" ht="24.95" customHeight="1">
      <c r="A56" s="9"/>
      <c r="B56" s="170"/>
      <c r="C56" s="171"/>
      <c r="D56" s="172" t="s">
        <v>85</v>
      </c>
      <c r="E56" s="173"/>
      <c r="F56" s="173"/>
      <c r="G56" s="173"/>
      <c r="H56" s="173"/>
      <c r="I56" s="174"/>
      <c r="J56" s="175">
        <f>J91</f>
        <v>0</v>
      </c>
      <c r="K56" s="171"/>
      <c r="L56" s="176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77"/>
      <c r="C57" s="178"/>
      <c r="D57" s="179" t="s">
        <v>86</v>
      </c>
      <c r="E57" s="180"/>
      <c r="F57" s="180"/>
      <c r="G57" s="180"/>
      <c r="H57" s="180"/>
      <c r="I57" s="181"/>
      <c r="J57" s="182">
        <f>J92</f>
        <v>0</v>
      </c>
      <c r="K57" s="178"/>
      <c r="L57" s="183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77"/>
      <c r="C58" s="178"/>
      <c r="D58" s="179" t="s">
        <v>87</v>
      </c>
      <c r="E58" s="180"/>
      <c r="F58" s="180"/>
      <c r="G58" s="180"/>
      <c r="H58" s="180"/>
      <c r="I58" s="181"/>
      <c r="J58" s="182">
        <f>J140</f>
        <v>0</v>
      </c>
      <c r="K58" s="178"/>
      <c r="L58" s="183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77"/>
      <c r="C59" s="178"/>
      <c r="D59" s="179" t="s">
        <v>88</v>
      </c>
      <c r="E59" s="180"/>
      <c r="F59" s="180"/>
      <c r="G59" s="180"/>
      <c r="H59" s="180"/>
      <c r="I59" s="181"/>
      <c r="J59" s="182">
        <f>J164</f>
        <v>0</v>
      </c>
      <c r="K59" s="178"/>
      <c r="L59" s="183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77"/>
      <c r="C60" s="178"/>
      <c r="D60" s="179" t="s">
        <v>89</v>
      </c>
      <c r="E60" s="180"/>
      <c r="F60" s="180"/>
      <c r="G60" s="180"/>
      <c r="H60" s="180"/>
      <c r="I60" s="181"/>
      <c r="J60" s="182">
        <f>J203</f>
        <v>0</v>
      </c>
      <c r="K60" s="178"/>
      <c r="L60" s="183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77"/>
      <c r="C61" s="178"/>
      <c r="D61" s="179" t="s">
        <v>90</v>
      </c>
      <c r="E61" s="180"/>
      <c r="F61" s="180"/>
      <c r="G61" s="180"/>
      <c r="H61" s="180"/>
      <c r="I61" s="181"/>
      <c r="J61" s="182">
        <f>J207</f>
        <v>0</v>
      </c>
      <c r="K61" s="178"/>
      <c r="L61" s="18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7"/>
      <c r="C62" s="178"/>
      <c r="D62" s="179" t="s">
        <v>91</v>
      </c>
      <c r="E62" s="180"/>
      <c r="F62" s="180"/>
      <c r="G62" s="180"/>
      <c r="H62" s="180"/>
      <c r="I62" s="181"/>
      <c r="J62" s="182">
        <f>J226</f>
        <v>0</v>
      </c>
      <c r="K62" s="178"/>
      <c r="L62" s="18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7"/>
      <c r="C63" s="178"/>
      <c r="D63" s="179" t="s">
        <v>92</v>
      </c>
      <c r="E63" s="180"/>
      <c r="F63" s="180"/>
      <c r="G63" s="180"/>
      <c r="H63" s="180"/>
      <c r="I63" s="181"/>
      <c r="J63" s="182">
        <f>J239</f>
        <v>0</v>
      </c>
      <c r="K63" s="178"/>
      <c r="L63" s="18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7"/>
      <c r="C64" s="178"/>
      <c r="D64" s="179" t="s">
        <v>93</v>
      </c>
      <c r="E64" s="180"/>
      <c r="F64" s="180"/>
      <c r="G64" s="180"/>
      <c r="H64" s="180"/>
      <c r="I64" s="181"/>
      <c r="J64" s="182">
        <f>J250</f>
        <v>0</v>
      </c>
      <c r="K64" s="178"/>
      <c r="L64" s="18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0"/>
      <c r="C65" s="171"/>
      <c r="D65" s="172" t="s">
        <v>94</v>
      </c>
      <c r="E65" s="173"/>
      <c r="F65" s="173"/>
      <c r="G65" s="173"/>
      <c r="H65" s="173"/>
      <c r="I65" s="174"/>
      <c r="J65" s="175">
        <f>J252</f>
        <v>0</v>
      </c>
      <c r="K65" s="171"/>
      <c r="L65" s="176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7"/>
      <c r="C66" s="178"/>
      <c r="D66" s="179" t="s">
        <v>95</v>
      </c>
      <c r="E66" s="180"/>
      <c r="F66" s="180"/>
      <c r="G66" s="180"/>
      <c r="H66" s="180"/>
      <c r="I66" s="181"/>
      <c r="J66" s="182">
        <f>J253</f>
        <v>0</v>
      </c>
      <c r="K66" s="178"/>
      <c r="L66" s="18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7"/>
      <c r="C67" s="178"/>
      <c r="D67" s="179" t="s">
        <v>96</v>
      </c>
      <c r="E67" s="180"/>
      <c r="F67" s="180"/>
      <c r="G67" s="180"/>
      <c r="H67" s="180"/>
      <c r="I67" s="181"/>
      <c r="J67" s="182">
        <f>J263</f>
        <v>0</v>
      </c>
      <c r="K67" s="178"/>
      <c r="L67" s="18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7"/>
      <c r="C68" s="178"/>
      <c r="D68" s="179" t="s">
        <v>97</v>
      </c>
      <c r="E68" s="180"/>
      <c r="F68" s="180"/>
      <c r="G68" s="180"/>
      <c r="H68" s="180"/>
      <c r="I68" s="181"/>
      <c r="J68" s="182">
        <f>J273</f>
        <v>0</v>
      </c>
      <c r="K68" s="178"/>
      <c r="L68" s="18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0"/>
      <c r="C69" s="171"/>
      <c r="D69" s="172" t="s">
        <v>98</v>
      </c>
      <c r="E69" s="173"/>
      <c r="F69" s="173"/>
      <c r="G69" s="173"/>
      <c r="H69" s="173"/>
      <c r="I69" s="174"/>
      <c r="J69" s="175">
        <f>J279</f>
        <v>0</v>
      </c>
      <c r="K69" s="171"/>
      <c r="L69" s="176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7"/>
      <c r="C70" s="178"/>
      <c r="D70" s="179" t="s">
        <v>99</v>
      </c>
      <c r="E70" s="180"/>
      <c r="F70" s="180"/>
      <c r="G70" s="180"/>
      <c r="H70" s="180"/>
      <c r="I70" s="181"/>
      <c r="J70" s="182">
        <f>J280</f>
        <v>0</v>
      </c>
      <c r="K70" s="178"/>
      <c r="L70" s="18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7"/>
      <c r="C71" s="178"/>
      <c r="D71" s="179" t="s">
        <v>100</v>
      </c>
      <c r="E71" s="180"/>
      <c r="F71" s="180"/>
      <c r="G71" s="180"/>
      <c r="H71" s="180"/>
      <c r="I71" s="181"/>
      <c r="J71" s="182">
        <f>J282</f>
        <v>0</v>
      </c>
      <c r="K71" s="178"/>
      <c r="L71" s="18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7"/>
      <c r="C72" s="178"/>
      <c r="D72" s="179" t="s">
        <v>101</v>
      </c>
      <c r="E72" s="180"/>
      <c r="F72" s="180"/>
      <c r="G72" s="180"/>
      <c r="H72" s="180"/>
      <c r="I72" s="181"/>
      <c r="J72" s="182">
        <f>J284</f>
        <v>0</v>
      </c>
      <c r="K72" s="178"/>
      <c r="L72" s="18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9"/>
      <c r="B73" s="40"/>
      <c r="C73" s="41"/>
      <c r="D73" s="41"/>
      <c r="E73" s="41"/>
      <c r="F73" s="41"/>
      <c r="G73" s="41"/>
      <c r="H73" s="41"/>
      <c r="I73" s="131"/>
      <c r="J73" s="41"/>
      <c r="K73" s="41"/>
      <c r="L73" s="132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161"/>
      <c r="J74" s="61"/>
      <c r="K74" s="61"/>
      <c r="L74" s="132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62"/>
      <c r="C78" s="63"/>
      <c r="D78" s="63"/>
      <c r="E78" s="63"/>
      <c r="F78" s="63"/>
      <c r="G78" s="63"/>
      <c r="H78" s="63"/>
      <c r="I78" s="164"/>
      <c r="J78" s="63"/>
      <c r="K78" s="63"/>
      <c r="L78" s="132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4" t="s">
        <v>102</v>
      </c>
      <c r="D79" s="41"/>
      <c r="E79" s="41"/>
      <c r="F79" s="41"/>
      <c r="G79" s="41"/>
      <c r="H79" s="41"/>
      <c r="I79" s="131"/>
      <c r="J79" s="41"/>
      <c r="K79" s="41"/>
      <c r="L79" s="132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1"/>
      <c r="J80" s="41"/>
      <c r="K80" s="41"/>
      <c r="L80" s="132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131"/>
      <c r="J81" s="41"/>
      <c r="K81" s="41"/>
      <c r="L81" s="132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E7</f>
        <v>Kolumbární zdi III. etapa - část 2 (bez schránek)</v>
      </c>
      <c r="F82" s="41"/>
      <c r="G82" s="41"/>
      <c r="H82" s="41"/>
      <c r="I82" s="131"/>
      <c r="J82" s="41"/>
      <c r="K82" s="41"/>
      <c r="L82" s="132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31"/>
      <c r="J83" s="41"/>
      <c r="K83" s="41"/>
      <c r="L83" s="132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F10</f>
        <v>Litvínov, Městský hřbitov</v>
      </c>
      <c r="G84" s="41"/>
      <c r="H84" s="41"/>
      <c r="I84" s="135" t="s">
        <v>23</v>
      </c>
      <c r="J84" s="73" t="str">
        <f>IF(J10="","",J10)</f>
        <v>01.07.2020</v>
      </c>
      <c r="K84" s="41"/>
      <c r="L84" s="132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131"/>
      <c r="J85" s="41"/>
      <c r="K85" s="41"/>
      <c r="L85" s="132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25</v>
      </c>
      <c r="D86" s="41"/>
      <c r="E86" s="41"/>
      <c r="F86" s="28" t="str">
        <f>E13</f>
        <v>Město Litvínov</v>
      </c>
      <c r="G86" s="41"/>
      <c r="H86" s="41"/>
      <c r="I86" s="135" t="s">
        <v>31</v>
      </c>
      <c r="J86" s="37" t="str">
        <f>E19</f>
        <v xml:space="preserve"> </v>
      </c>
      <c r="K86" s="41"/>
      <c r="L86" s="132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5.65" customHeight="1">
      <c r="A87" s="39"/>
      <c r="B87" s="40"/>
      <c r="C87" s="33" t="s">
        <v>29</v>
      </c>
      <c r="D87" s="41"/>
      <c r="E87" s="41"/>
      <c r="F87" s="28" t="str">
        <f>IF(E16="","",E16)</f>
        <v>Vyplň údaj</v>
      </c>
      <c r="G87" s="41"/>
      <c r="H87" s="41"/>
      <c r="I87" s="135" t="s">
        <v>34</v>
      </c>
      <c r="J87" s="37" t="str">
        <f>E22</f>
        <v>Ing. Miroslav Svoboda</v>
      </c>
      <c r="K87" s="41"/>
      <c r="L87" s="132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131"/>
      <c r="J88" s="41"/>
      <c r="K88" s="41"/>
      <c r="L88" s="132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84"/>
      <c r="B89" s="185"/>
      <c r="C89" s="186" t="s">
        <v>103</v>
      </c>
      <c r="D89" s="187" t="s">
        <v>57</v>
      </c>
      <c r="E89" s="187" t="s">
        <v>53</v>
      </c>
      <c r="F89" s="187" t="s">
        <v>54</v>
      </c>
      <c r="G89" s="187" t="s">
        <v>104</v>
      </c>
      <c r="H89" s="187" t="s">
        <v>105</v>
      </c>
      <c r="I89" s="188" t="s">
        <v>106</v>
      </c>
      <c r="J89" s="187" t="s">
        <v>83</v>
      </c>
      <c r="K89" s="189" t="s">
        <v>107</v>
      </c>
      <c r="L89" s="190"/>
      <c r="M89" s="93" t="s">
        <v>19</v>
      </c>
      <c r="N89" s="94" t="s">
        <v>42</v>
      </c>
      <c r="O89" s="94" t="s">
        <v>108</v>
      </c>
      <c r="P89" s="94" t="s">
        <v>109</v>
      </c>
      <c r="Q89" s="94" t="s">
        <v>110</v>
      </c>
      <c r="R89" s="94" t="s">
        <v>111</v>
      </c>
      <c r="S89" s="94" t="s">
        <v>112</v>
      </c>
      <c r="T89" s="95" t="s">
        <v>113</v>
      </c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</row>
    <row r="90" spans="1:63" s="2" customFormat="1" ht="22.8" customHeight="1">
      <c r="A90" s="39"/>
      <c r="B90" s="40"/>
      <c r="C90" s="100" t="s">
        <v>114</v>
      </c>
      <c r="D90" s="41"/>
      <c r="E90" s="41"/>
      <c r="F90" s="41"/>
      <c r="G90" s="41"/>
      <c r="H90" s="41"/>
      <c r="I90" s="131"/>
      <c r="J90" s="191">
        <f>BK90</f>
        <v>0</v>
      </c>
      <c r="K90" s="41"/>
      <c r="L90" s="45"/>
      <c r="M90" s="96"/>
      <c r="N90" s="192"/>
      <c r="O90" s="97"/>
      <c r="P90" s="193">
        <f>P91+P252+P279</f>
        <v>0</v>
      </c>
      <c r="Q90" s="97"/>
      <c r="R90" s="193">
        <f>R91+R252+R279</f>
        <v>230.58019987000003</v>
      </c>
      <c r="S90" s="97"/>
      <c r="T90" s="194">
        <f>T91+T252+T279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71</v>
      </c>
      <c r="AU90" s="18" t="s">
        <v>84</v>
      </c>
      <c r="BK90" s="195">
        <f>BK91+BK252+BK279</f>
        <v>0</v>
      </c>
    </row>
    <row r="91" spans="1:63" s="12" customFormat="1" ht="25.9" customHeight="1">
      <c r="A91" s="12"/>
      <c r="B91" s="196"/>
      <c r="C91" s="197"/>
      <c r="D91" s="198" t="s">
        <v>71</v>
      </c>
      <c r="E91" s="199" t="s">
        <v>115</v>
      </c>
      <c r="F91" s="199" t="s">
        <v>116</v>
      </c>
      <c r="G91" s="197"/>
      <c r="H91" s="197"/>
      <c r="I91" s="200"/>
      <c r="J91" s="201">
        <f>BK91</f>
        <v>0</v>
      </c>
      <c r="K91" s="197"/>
      <c r="L91" s="202"/>
      <c r="M91" s="203"/>
      <c r="N91" s="204"/>
      <c r="O91" s="204"/>
      <c r="P91" s="205">
        <f>P92+P140+P164+P203+P207+P226+P239+P250</f>
        <v>0</v>
      </c>
      <c r="Q91" s="204"/>
      <c r="R91" s="205">
        <f>R92+R140+R164+R203+R207+R226+R239+R250</f>
        <v>228.57289894000002</v>
      </c>
      <c r="S91" s="204"/>
      <c r="T91" s="206">
        <f>T92+T140+T164+T203+T207+T226+T239+T250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77</v>
      </c>
      <c r="AT91" s="208" t="s">
        <v>71</v>
      </c>
      <c r="AU91" s="208" t="s">
        <v>72</v>
      </c>
      <c r="AY91" s="207" t="s">
        <v>117</v>
      </c>
      <c r="BK91" s="209">
        <f>BK92+BK140+BK164+BK203+BK207+BK226+BK239+BK250</f>
        <v>0</v>
      </c>
    </row>
    <row r="92" spans="1:63" s="12" customFormat="1" ht="22.8" customHeight="1">
      <c r="A92" s="12"/>
      <c r="B92" s="196"/>
      <c r="C92" s="197"/>
      <c r="D92" s="198" t="s">
        <v>71</v>
      </c>
      <c r="E92" s="210" t="s">
        <v>77</v>
      </c>
      <c r="F92" s="210" t="s">
        <v>118</v>
      </c>
      <c r="G92" s="197"/>
      <c r="H92" s="197"/>
      <c r="I92" s="200"/>
      <c r="J92" s="211">
        <f>BK92</f>
        <v>0</v>
      </c>
      <c r="K92" s="197"/>
      <c r="L92" s="202"/>
      <c r="M92" s="203"/>
      <c r="N92" s="204"/>
      <c r="O92" s="204"/>
      <c r="P92" s="205">
        <f>SUM(P93:P139)</f>
        <v>0</v>
      </c>
      <c r="Q92" s="204"/>
      <c r="R92" s="205">
        <f>SUM(R93:R139)</f>
        <v>0.000237</v>
      </c>
      <c r="S92" s="204"/>
      <c r="T92" s="206">
        <f>SUM(T93:T139)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77</v>
      </c>
      <c r="AT92" s="208" t="s">
        <v>71</v>
      </c>
      <c r="AU92" s="208" t="s">
        <v>77</v>
      </c>
      <c r="AY92" s="207" t="s">
        <v>117</v>
      </c>
      <c r="BK92" s="209">
        <f>SUM(BK93:BK139)</f>
        <v>0</v>
      </c>
    </row>
    <row r="93" spans="1:65" s="2" customFormat="1" ht="21.75" customHeight="1">
      <c r="A93" s="39"/>
      <c r="B93" s="40"/>
      <c r="C93" s="212" t="s">
        <v>77</v>
      </c>
      <c r="D93" s="212" t="s">
        <v>119</v>
      </c>
      <c r="E93" s="213" t="s">
        <v>120</v>
      </c>
      <c r="F93" s="214" t="s">
        <v>121</v>
      </c>
      <c r="G93" s="215" t="s">
        <v>122</v>
      </c>
      <c r="H93" s="216">
        <v>171.51</v>
      </c>
      <c r="I93" s="217"/>
      <c r="J93" s="218">
        <f>ROUND(I93*H93,2)</f>
        <v>0</v>
      </c>
      <c r="K93" s="214" t="s">
        <v>123</v>
      </c>
      <c r="L93" s="45"/>
      <c r="M93" s="219" t="s">
        <v>19</v>
      </c>
      <c r="N93" s="220" t="s">
        <v>43</v>
      </c>
      <c r="O93" s="85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3" t="s">
        <v>124</v>
      </c>
      <c r="AT93" s="223" t="s">
        <v>119</v>
      </c>
      <c r="AU93" s="223" t="s">
        <v>79</v>
      </c>
      <c r="AY93" s="18" t="s">
        <v>117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8" t="s">
        <v>77</v>
      </c>
      <c r="BK93" s="224">
        <f>ROUND(I93*H93,2)</f>
        <v>0</v>
      </c>
      <c r="BL93" s="18" t="s">
        <v>124</v>
      </c>
      <c r="BM93" s="223" t="s">
        <v>125</v>
      </c>
    </row>
    <row r="94" spans="1:51" s="13" customFormat="1" ht="12">
      <c r="A94" s="13"/>
      <c r="B94" s="225"/>
      <c r="C94" s="226"/>
      <c r="D94" s="227" t="s">
        <v>126</v>
      </c>
      <c r="E94" s="228" t="s">
        <v>19</v>
      </c>
      <c r="F94" s="229" t="s">
        <v>127</v>
      </c>
      <c r="G94" s="226"/>
      <c r="H94" s="230">
        <v>171.51</v>
      </c>
      <c r="I94" s="231"/>
      <c r="J94" s="226"/>
      <c r="K94" s="226"/>
      <c r="L94" s="232"/>
      <c r="M94" s="233"/>
      <c r="N94" s="234"/>
      <c r="O94" s="234"/>
      <c r="P94" s="234"/>
      <c r="Q94" s="234"/>
      <c r="R94" s="234"/>
      <c r="S94" s="234"/>
      <c r="T94" s="23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6" t="s">
        <v>126</v>
      </c>
      <c r="AU94" s="236" t="s">
        <v>79</v>
      </c>
      <c r="AV94" s="13" t="s">
        <v>79</v>
      </c>
      <c r="AW94" s="13" t="s">
        <v>33</v>
      </c>
      <c r="AX94" s="13" t="s">
        <v>77</v>
      </c>
      <c r="AY94" s="236" t="s">
        <v>117</v>
      </c>
    </row>
    <row r="95" spans="1:65" s="2" customFormat="1" ht="21.75" customHeight="1">
      <c r="A95" s="39"/>
      <c r="B95" s="40"/>
      <c r="C95" s="212" t="s">
        <v>79</v>
      </c>
      <c r="D95" s="212" t="s">
        <v>119</v>
      </c>
      <c r="E95" s="213" t="s">
        <v>128</v>
      </c>
      <c r="F95" s="214" t="s">
        <v>129</v>
      </c>
      <c r="G95" s="215" t="s">
        <v>130</v>
      </c>
      <c r="H95" s="216">
        <v>1.583</v>
      </c>
      <c r="I95" s="217"/>
      <c r="J95" s="218">
        <f>ROUND(I95*H95,2)</f>
        <v>0</v>
      </c>
      <c r="K95" s="214" t="s">
        <v>123</v>
      </c>
      <c r="L95" s="45"/>
      <c r="M95" s="219" t="s">
        <v>19</v>
      </c>
      <c r="N95" s="220" t="s">
        <v>43</v>
      </c>
      <c r="O95" s="85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3" t="s">
        <v>124</v>
      </c>
      <c r="AT95" s="223" t="s">
        <v>119</v>
      </c>
      <c r="AU95" s="223" t="s">
        <v>79</v>
      </c>
      <c r="AY95" s="18" t="s">
        <v>117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8" t="s">
        <v>77</v>
      </c>
      <c r="BK95" s="224">
        <f>ROUND(I95*H95,2)</f>
        <v>0</v>
      </c>
      <c r="BL95" s="18" t="s">
        <v>124</v>
      </c>
      <c r="BM95" s="223" t="s">
        <v>131</v>
      </c>
    </row>
    <row r="96" spans="1:51" s="13" customFormat="1" ht="12">
      <c r="A96" s="13"/>
      <c r="B96" s="225"/>
      <c r="C96" s="226"/>
      <c r="D96" s="227" t="s">
        <v>126</v>
      </c>
      <c r="E96" s="228" t="s">
        <v>19</v>
      </c>
      <c r="F96" s="229" t="s">
        <v>132</v>
      </c>
      <c r="G96" s="226"/>
      <c r="H96" s="230">
        <v>1.583</v>
      </c>
      <c r="I96" s="231"/>
      <c r="J96" s="226"/>
      <c r="K96" s="226"/>
      <c r="L96" s="232"/>
      <c r="M96" s="233"/>
      <c r="N96" s="234"/>
      <c r="O96" s="234"/>
      <c r="P96" s="234"/>
      <c r="Q96" s="234"/>
      <c r="R96" s="234"/>
      <c r="S96" s="234"/>
      <c r="T96" s="23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6" t="s">
        <v>126</v>
      </c>
      <c r="AU96" s="236" t="s">
        <v>79</v>
      </c>
      <c r="AV96" s="13" t="s">
        <v>79</v>
      </c>
      <c r="AW96" s="13" t="s">
        <v>33</v>
      </c>
      <c r="AX96" s="13" t="s">
        <v>77</v>
      </c>
      <c r="AY96" s="236" t="s">
        <v>117</v>
      </c>
    </row>
    <row r="97" spans="1:65" s="2" customFormat="1" ht="33" customHeight="1">
      <c r="A97" s="39"/>
      <c r="B97" s="40"/>
      <c r="C97" s="212" t="s">
        <v>133</v>
      </c>
      <c r="D97" s="212" t="s">
        <v>119</v>
      </c>
      <c r="E97" s="213" t="s">
        <v>134</v>
      </c>
      <c r="F97" s="214" t="s">
        <v>135</v>
      </c>
      <c r="G97" s="215" t="s">
        <v>130</v>
      </c>
      <c r="H97" s="216">
        <v>6.48</v>
      </c>
      <c r="I97" s="217"/>
      <c r="J97" s="218">
        <f>ROUND(I97*H97,2)</f>
        <v>0</v>
      </c>
      <c r="K97" s="214" t="s">
        <v>123</v>
      </c>
      <c r="L97" s="45"/>
      <c r="M97" s="219" t="s">
        <v>19</v>
      </c>
      <c r="N97" s="220" t="s">
        <v>43</v>
      </c>
      <c r="O97" s="85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3" t="s">
        <v>124</v>
      </c>
      <c r="AT97" s="223" t="s">
        <v>119</v>
      </c>
      <c r="AU97" s="223" t="s">
        <v>79</v>
      </c>
      <c r="AY97" s="18" t="s">
        <v>117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8" t="s">
        <v>77</v>
      </c>
      <c r="BK97" s="224">
        <f>ROUND(I97*H97,2)</f>
        <v>0</v>
      </c>
      <c r="BL97" s="18" t="s">
        <v>124</v>
      </c>
      <c r="BM97" s="223" t="s">
        <v>136</v>
      </c>
    </row>
    <row r="98" spans="1:51" s="14" customFormat="1" ht="12">
      <c r="A98" s="14"/>
      <c r="B98" s="237"/>
      <c r="C98" s="238"/>
      <c r="D98" s="227" t="s">
        <v>126</v>
      </c>
      <c r="E98" s="239" t="s">
        <v>19</v>
      </c>
      <c r="F98" s="240" t="s">
        <v>137</v>
      </c>
      <c r="G98" s="238"/>
      <c r="H98" s="239" t="s">
        <v>19</v>
      </c>
      <c r="I98" s="241"/>
      <c r="J98" s="238"/>
      <c r="K98" s="238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126</v>
      </c>
      <c r="AU98" s="246" t="s">
        <v>79</v>
      </c>
      <c r="AV98" s="14" t="s">
        <v>77</v>
      </c>
      <c r="AW98" s="14" t="s">
        <v>33</v>
      </c>
      <c r="AX98" s="14" t="s">
        <v>72</v>
      </c>
      <c r="AY98" s="246" t="s">
        <v>117</v>
      </c>
    </row>
    <row r="99" spans="1:51" s="13" customFormat="1" ht="12">
      <c r="A99" s="13"/>
      <c r="B99" s="225"/>
      <c r="C99" s="226"/>
      <c r="D99" s="227" t="s">
        <v>126</v>
      </c>
      <c r="E99" s="228" t="s">
        <v>19</v>
      </c>
      <c r="F99" s="229" t="s">
        <v>138</v>
      </c>
      <c r="G99" s="226"/>
      <c r="H99" s="230">
        <v>6.48</v>
      </c>
      <c r="I99" s="231"/>
      <c r="J99" s="226"/>
      <c r="K99" s="226"/>
      <c r="L99" s="232"/>
      <c r="M99" s="233"/>
      <c r="N99" s="234"/>
      <c r="O99" s="234"/>
      <c r="P99" s="234"/>
      <c r="Q99" s="234"/>
      <c r="R99" s="234"/>
      <c r="S99" s="234"/>
      <c r="T99" s="23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6" t="s">
        <v>126</v>
      </c>
      <c r="AU99" s="236" t="s">
        <v>79</v>
      </c>
      <c r="AV99" s="13" t="s">
        <v>79</v>
      </c>
      <c r="AW99" s="13" t="s">
        <v>33</v>
      </c>
      <c r="AX99" s="13" t="s">
        <v>77</v>
      </c>
      <c r="AY99" s="236" t="s">
        <v>117</v>
      </c>
    </row>
    <row r="100" spans="1:65" s="2" customFormat="1" ht="44.25" customHeight="1">
      <c r="A100" s="39"/>
      <c r="B100" s="40"/>
      <c r="C100" s="212" t="s">
        <v>124</v>
      </c>
      <c r="D100" s="212" t="s">
        <v>119</v>
      </c>
      <c r="E100" s="213" t="s">
        <v>139</v>
      </c>
      <c r="F100" s="214" t="s">
        <v>140</v>
      </c>
      <c r="G100" s="215" t="s">
        <v>130</v>
      </c>
      <c r="H100" s="216">
        <v>30.779</v>
      </c>
      <c r="I100" s="217"/>
      <c r="J100" s="218">
        <f>ROUND(I100*H100,2)</f>
        <v>0</v>
      </c>
      <c r="K100" s="214" t="s">
        <v>123</v>
      </c>
      <c r="L100" s="45"/>
      <c r="M100" s="219" t="s">
        <v>19</v>
      </c>
      <c r="N100" s="220" t="s">
        <v>43</v>
      </c>
      <c r="O100" s="85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3" t="s">
        <v>124</v>
      </c>
      <c r="AT100" s="223" t="s">
        <v>119</v>
      </c>
      <c r="AU100" s="223" t="s">
        <v>79</v>
      </c>
      <c r="AY100" s="18" t="s">
        <v>117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8" t="s">
        <v>77</v>
      </c>
      <c r="BK100" s="224">
        <f>ROUND(I100*H100,2)</f>
        <v>0</v>
      </c>
      <c r="BL100" s="18" t="s">
        <v>124</v>
      </c>
      <c r="BM100" s="223" t="s">
        <v>141</v>
      </c>
    </row>
    <row r="101" spans="1:51" s="13" customFormat="1" ht="12">
      <c r="A101" s="13"/>
      <c r="B101" s="225"/>
      <c r="C101" s="226"/>
      <c r="D101" s="227" t="s">
        <v>126</v>
      </c>
      <c r="E101" s="228" t="s">
        <v>19</v>
      </c>
      <c r="F101" s="229" t="s">
        <v>142</v>
      </c>
      <c r="G101" s="226"/>
      <c r="H101" s="230">
        <v>30.779</v>
      </c>
      <c r="I101" s="231"/>
      <c r="J101" s="226"/>
      <c r="K101" s="226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126</v>
      </c>
      <c r="AU101" s="236" t="s">
        <v>79</v>
      </c>
      <c r="AV101" s="13" t="s">
        <v>79</v>
      </c>
      <c r="AW101" s="13" t="s">
        <v>33</v>
      </c>
      <c r="AX101" s="13" t="s">
        <v>77</v>
      </c>
      <c r="AY101" s="236" t="s">
        <v>117</v>
      </c>
    </row>
    <row r="102" spans="1:65" s="2" customFormat="1" ht="55.5" customHeight="1">
      <c r="A102" s="39"/>
      <c r="B102" s="40"/>
      <c r="C102" s="212" t="s">
        <v>143</v>
      </c>
      <c r="D102" s="212" t="s">
        <v>119</v>
      </c>
      <c r="E102" s="213" t="s">
        <v>144</v>
      </c>
      <c r="F102" s="214" t="s">
        <v>145</v>
      </c>
      <c r="G102" s="215" t="s">
        <v>130</v>
      </c>
      <c r="H102" s="216">
        <v>80.221</v>
      </c>
      <c r="I102" s="217"/>
      <c r="J102" s="218">
        <f>ROUND(I102*H102,2)</f>
        <v>0</v>
      </c>
      <c r="K102" s="214" t="s">
        <v>123</v>
      </c>
      <c r="L102" s="45"/>
      <c r="M102" s="219" t="s">
        <v>19</v>
      </c>
      <c r="N102" s="220" t="s">
        <v>43</v>
      </c>
      <c r="O102" s="85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3" t="s">
        <v>124</v>
      </c>
      <c r="AT102" s="223" t="s">
        <v>119</v>
      </c>
      <c r="AU102" s="223" t="s">
        <v>79</v>
      </c>
      <c r="AY102" s="18" t="s">
        <v>117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8" t="s">
        <v>77</v>
      </c>
      <c r="BK102" s="224">
        <f>ROUND(I102*H102,2)</f>
        <v>0</v>
      </c>
      <c r="BL102" s="18" t="s">
        <v>124</v>
      </c>
      <c r="BM102" s="223" t="s">
        <v>146</v>
      </c>
    </row>
    <row r="103" spans="1:51" s="14" customFormat="1" ht="12">
      <c r="A103" s="14"/>
      <c r="B103" s="237"/>
      <c r="C103" s="238"/>
      <c r="D103" s="227" t="s">
        <v>126</v>
      </c>
      <c r="E103" s="239" t="s">
        <v>19</v>
      </c>
      <c r="F103" s="240" t="s">
        <v>147</v>
      </c>
      <c r="G103" s="238"/>
      <c r="H103" s="239" t="s">
        <v>19</v>
      </c>
      <c r="I103" s="241"/>
      <c r="J103" s="238"/>
      <c r="K103" s="238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126</v>
      </c>
      <c r="AU103" s="246" t="s">
        <v>79</v>
      </c>
      <c r="AV103" s="14" t="s">
        <v>77</v>
      </c>
      <c r="AW103" s="14" t="s">
        <v>33</v>
      </c>
      <c r="AX103" s="14" t="s">
        <v>72</v>
      </c>
      <c r="AY103" s="246" t="s">
        <v>117</v>
      </c>
    </row>
    <row r="104" spans="1:51" s="13" customFormat="1" ht="12">
      <c r="A104" s="13"/>
      <c r="B104" s="225"/>
      <c r="C104" s="226"/>
      <c r="D104" s="227" t="s">
        <v>126</v>
      </c>
      <c r="E104" s="228" t="s">
        <v>19</v>
      </c>
      <c r="F104" s="229" t="s">
        <v>148</v>
      </c>
      <c r="G104" s="226"/>
      <c r="H104" s="230">
        <v>30.996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126</v>
      </c>
      <c r="AU104" s="236" t="s">
        <v>79</v>
      </c>
      <c r="AV104" s="13" t="s">
        <v>79</v>
      </c>
      <c r="AW104" s="13" t="s">
        <v>33</v>
      </c>
      <c r="AX104" s="13" t="s">
        <v>72</v>
      </c>
      <c r="AY104" s="236" t="s">
        <v>117</v>
      </c>
    </row>
    <row r="105" spans="1:51" s="13" customFormat="1" ht="12">
      <c r="A105" s="13"/>
      <c r="B105" s="225"/>
      <c r="C105" s="226"/>
      <c r="D105" s="227" t="s">
        <v>126</v>
      </c>
      <c r="E105" s="228" t="s">
        <v>19</v>
      </c>
      <c r="F105" s="229" t="s">
        <v>149</v>
      </c>
      <c r="G105" s="226"/>
      <c r="H105" s="230">
        <v>1.583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126</v>
      </c>
      <c r="AU105" s="236" t="s">
        <v>79</v>
      </c>
      <c r="AV105" s="13" t="s">
        <v>79</v>
      </c>
      <c r="AW105" s="13" t="s">
        <v>33</v>
      </c>
      <c r="AX105" s="13" t="s">
        <v>72</v>
      </c>
      <c r="AY105" s="236" t="s">
        <v>117</v>
      </c>
    </row>
    <row r="106" spans="1:51" s="14" customFormat="1" ht="12">
      <c r="A106" s="14"/>
      <c r="B106" s="237"/>
      <c r="C106" s="238"/>
      <c r="D106" s="227" t="s">
        <v>126</v>
      </c>
      <c r="E106" s="239" t="s">
        <v>19</v>
      </c>
      <c r="F106" s="240" t="s">
        <v>137</v>
      </c>
      <c r="G106" s="238"/>
      <c r="H106" s="239" t="s">
        <v>19</v>
      </c>
      <c r="I106" s="241"/>
      <c r="J106" s="238"/>
      <c r="K106" s="238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126</v>
      </c>
      <c r="AU106" s="246" t="s">
        <v>79</v>
      </c>
      <c r="AV106" s="14" t="s">
        <v>77</v>
      </c>
      <c r="AW106" s="14" t="s">
        <v>33</v>
      </c>
      <c r="AX106" s="14" t="s">
        <v>72</v>
      </c>
      <c r="AY106" s="246" t="s">
        <v>117</v>
      </c>
    </row>
    <row r="107" spans="1:51" s="13" customFormat="1" ht="12">
      <c r="A107" s="13"/>
      <c r="B107" s="225"/>
      <c r="C107" s="226"/>
      <c r="D107" s="227" t="s">
        <v>126</v>
      </c>
      <c r="E107" s="228" t="s">
        <v>19</v>
      </c>
      <c r="F107" s="229" t="s">
        <v>150</v>
      </c>
      <c r="G107" s="226"/>
      <c r="H107" s="230">
        <v>6.48</v>
      </c>
      <c r="I107" s="231"/>
      <c r="J107" s="226"/>
      <c r="K107" s="226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126</v>
      </c>
      <c r="AU107" s="236" t="s">
        <v>79</v>
      </c>
      <c r="AV107" s="13" t="s">
        <v>79</v>
      </c>
      <c r="AW107" s="13" t="s">
        <v>33</v>
      </c>
      <c r="AX107" s="13" t="s">
        <v>72</v>
      </c>
      <c r="AY107" s="236" t="s">
        <v>117</v>
      </c>
    </row>
    <row r="108" spans="1:51" s="14" customFormat="1" ht="12">
      <c r="A108" s="14"/>
      <c r="B108" s="237"/>
      <c r="C108" s="238"/>
      <c r="D108" s="227" t="s">
        <v>126</v>
      </c>
      <c r="E108" s="239" t="s">
        <v>19</v>
      </c>
      <c r="F108" s="240" t="s">
        <v>151</v>
      </c>
      <c r="G108" s="238"/>
      <c r="H108" s="239" t="s">
        <v>19</v>
      </c>
      <c r="I108" s="241"/>
      <c r="J108" s="238"/>
      <c r="K108" s="238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126</v>
      </c>
      <c r="AU108" s="246" t="s">
        <v>79</v>
      </c>
      <c r="AV108" s="14" t="s">
        <v>77</v>
      </c>
      <c r="AW108" s="14" t="s">
        <v>33</v>
      </c>
      <c r="AX108" s="14" t="s">
        <v>72</v>
      </c>
      <c r="AY108" s="246" t="s">
        <v>117</v>
      </c>
    </row>
    <row r="109" spans="1:51" s="13" customFormat="1" ht="12">
      <c r="A109" s="13"/>
      <c r="B109" s="225"/>
      <c r="C109" s="226"/>
      <c r="D109" s="227" t="s">
        <v>126</v>
      </c>
      <c r="E109" s="228" t="s">
        <v>19</v>
      </c>
      <c r="F109" s="229" t="s">
        <v>152</v>
      </c>
      <c r="G109" s="226"/>
      <c r="H109" s="230">
        <v>41.162</v>
      </c>
      <c r="I109" s="231"/>
      <c r="J109" s="226"/>
      <c r="K109" s="226"/>
      <c r="L109" s="232"/>
      <c r="M109" s="233"/>
      <c r="N109" s="234"/>
      <c r="O109" s="234"/>
      <c r="P109" s="234"/>
      <c r="Q109" s="234"/>
      <c r="R109" s="234"/>
      <c r="S109" s="234"/>
      <c r="T109" s="23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6" t="s">
        <v>126</v>
      </c>
      <c r="AU109" s="236" t="s">
        <v>79</v>
      </c>
      <c r="AV109" s="13" t="s">
        <v>79</v>
      </c>
      <c r="AW109" s="13" t="s">
        <v>33</v>
      </c>
      <c r="AX109" s="13" t="s">
        <v>72</v>
      </c>
      <c r="AY109" s="236" t="s">
        <v>117</v>
      </c>
    </row>
    <row r="110" spans="1:51" s="15" customFormat="1" ht="12">
      <c r="A110" s="15"/>
      <c r="B110" s="247"/>
      <c r="C110" s="248"/>
      <c r="D110" s="227" t="s">
        <v>126</v>
      </c>
      <c r="E110" s="249" t="s">
        <v>19</v>
      </c>
      <c r="F110" s="250" t="s">
        <v>153</v>
      </c>
      <c r="G110" s="248"/>
      <c r="H110" s="251">
        <v>80.221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7" t="s">
        <v>126</v>
      </c>
      <c r="AU110" s="257" t="s">
        <v>79</v>
      </c>
      <c r="AV110" s="15" t="s">
        <v>124</v>
      </c>
      <c r="AW110" s="15" t="s">
        <v>33</v>
      </c>
      <c r="AX110" s="15" t="s">
        <v>77</v>
      </c>
      <c r="AY110" s="257" t="s">
        <v>117</v>
      </c>
    </row>
    <row r="111" spans="1:65" s="2" customFormat="1" ht="55.5" customHeight="1">
      <c r="A111" s="39"/>
      <c r="B111" s="40"/>
      <c r="C111" s="212" t="s">
        <v>154</v>
      </c>
      <c r="D111" s="212" t="s">
        <v>119</v>
      </c>
      <c r="E111" s="213" t="s">
        <v>155</v>
      </c>
      <c r="F111" s="214" t="s">
        <v>156</v>
      </c>
      <c r="G111" s="215" t="s">
        <v>130</v>
      </c>
      <c r="H111" s="216">
        <v>20.447</v>
      </c>
      <c r="I111" s="217"/>
      <c r="J111" s="218">
        <f>ROUND(I111*H111,2)</f>
        <v>0</v>
      </c>
      <c r="K111" s="214" t="s">
        <v>123</v>
      </c>
      <c r="L111" s="45"/>
      <c r="M111" s="219" t="s">
        <v>19</v>
      </c>
      <c r="N111" s="220" t="s">
        <v>43</v>
      </c>
      <c r="O111" s="85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3" t="s">
        <v>124</v>
      </c>
      <c r="AT111" s="223" t="s">
        <v>119</v>
      </c>
      <c r="AU111" s="223" t="s">
        <v>79</v>
      </c>
      <c r="AY111" s="18" t="s">
        <v>117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8" t="s">
        <v>77</v>
      </c>
      <c r="BK111" s="224">
        <f>ROUND(I111*H111,2)</f>
        <v>0</v>
      </c>
      <c r="BL111" s="18" t="s">
        <v>124</v>
      </c>
      <c r="BM111" s="223" t="s">
        <v>157</v>
      </c>
    </row>
    <row r="112" spans="1:51" s="13" customFormat="1" ht="12">
      <c r="A112" s="13"/>
      <c r="B112" s="225"/>
      <c r="C112" s="226"/>
      <c r="D112" s="227" t="s">
        <v>126</v>
      </c>
      <c r="E112" s="228" t="s">
        <v>19</v>
      </c>
      <c r="F112" s="229" t="s">
        <v>158</v>
      </c>
      <c r="G112" s="226"/>
      <c r="H112" s="230">
        <v>20.447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126</v>
      </c>
      <c r="AU112" s="236" t="s">
        <v>79</v>
      </c>
      <c r="AV112" s="13" t="s">
        <v>79</v>
      </c>
      <c r="AW112" s="13" t="s">
        <v>33</v>
      </c>
      <c r="AX112" s="13" t="s">
        <v>77</v>
      </c>
      <c r="AY112" s="236" t="s">
        <v>117</v>
      </c>
    </row>
    <row r="113" spans="1:65" s="2" customFormat="1" ht="33" customHeight="1">
      <c r="A113" s="39"/>
      <c r="B113" s="40"/>
      <c r="C113" s="212" t="s">
        <v>159</v>
      </c>
      <c r="D113" s="212" t="s">
        <v>119</v>
      </c>
      <c r="E113" s="213" t="s">
        <v>160</v>
      </c>
      <c r="F113" s="214" t="s">
        <v>161</v>
      </c>
      <c r="G113" s="215" t="s">
        <v>130</v>
      </c>
      <c r="H113" s="216">
        <v>10.332</v>
      </c>
      <c r="I113" s="217"/>
      <c r="J113" s="218">
        <f>ROUND(I113*H113,2)</f>
        <v>0</v>
      </c>
      <c r="K113" s="214" t="s">
        <v>123</v>
      </c>
      <c r="L113" s="45"/>
      <c r="M113" s="219" t="s">
        <v>19</v>
      </c>
      <c r="N113" s="220" t="s">
        <v>43</v>
      </c>
      <c r="O113" s="85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3" t="s">
        <v>124</v>
      </c>
      <c r="AT113" s="223" t="s">
        <v>119</v>
      </c>
      <c r="AU113" s="223" t="s">
        <v>79</v>
      </c>
      <c r="AY113" s="18" t="s">
        <v>117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8" t="s">
        <v>77</v>
      </c>
      <c r="BK113" s="224">
        <f>ROUND(I113*H113,2)</f>
        <v>0</v>
      </c>
      <c r="BL113" s="18" t="s">
        <v>124</v>
      </c>
      <c r="BM113" s="223" t="s">
        <v>162</v>
      </c>
    </row>
    <row r="114" spans="1:51" s="13" customFormat="1" ht="12">
      <c r="A114" s="13"/>
      <c r="B114" s="225"/>
      <c r="C114" s="226"/>
      <c r="D114" s="227" t="s">
        <v>126</v>
      </c>
      <c r="E114" s="228" t="s">
        <v>19</v>
      </c>
      <c r="F114" s="229" t="s">
        <v>163</v>
      </c>
      <c r="G114" s="226"/>
      <c r="H114" s="230">
        <v>10.332</v>
      </c>
      <c r="I114" s="231"/>
      <c r="J114" s="226"/>
      <c r="K114" s="226"/>
      <c r="L114" s="232"/>
      <c r="M114" s="233"/>
      <c r="N114" s="234"/>
      <c r="O114" s="234"/>
      <c r="P114" s="234"/>
      <c r="Q114" s="234"/>
      <c r="R114" s="234"/>
      <c r="S114" s="234"/>
      <c r="T114" s="23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6" t="s">
        <v>126</v>
      </c>
      <c r="AU114" s="236" t="s">
        <v>79</v>
      </c>
      <c r="AV114" s="13" t="s">
        <v>79</v>
      </c>
      <c r="AW114" s="13" t="s">
        <v>33</v>
      </c>
      <c r="AX114" s="13" t="s">
        <v>77</v>
      </c>
      <c r="AY114" s="236" t="s">
        <v>117</v>
      </c>
    </row>
    <row r="115" spans="1:65" s="2" customFormat="1" ht="33" customHeight="1">
      <c r="A115" s="39"/>
      <c r="B115" s="40"/>
      <c r="C115" s="212" t="s">
        <v>164</v>
      </c>
      <c r="D115" s="212" t="s">
        <v>119</v>
      </c>
      <c r="E115" s="213" t="s">
        <v>165</v>
      </c>
      <c r="F115" s="214" t="s">
        <v>166</v>
      </c>
      <c r="G115" s="215" t="s">
        <v>130</v>
      </c>
      <c r="H115" s="216">
        <v>1.583</v>
      </c>
      <c r="I115" s="217"/>
      <c r="J115" s="218">
        <f>ROUND(I115*H115,2)</f>
        <v>0</v>
      </c>
      <c r="K115" s="214" t="s">
        <v>123</v>
      </c>
      <c r="L115" s="45"/>
      <c r="M115" s="219" t="s">
        <v>19</v>
      </c>
      <c r="N115" s="220" t="s">
        <v>43</v>
      </c>
      <c r="O115" s="85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3" t="s">
        <v>124</v>
      </c>
      <c r="AT115" s="223" t="s">
        <v>119</v>
      </c>
      <c r="AU115" s="223" t="s">
        <v>79</v>
      </c>
      <c r="AY115" s="18" t="s">
        <v>117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8" t="s">
        <v>77</v>
      </c>
      <c r="BK115" s="224">
        <f>ROUND(I115*H115,2)</f>
        <v>0</v>
      </c>
      <c r="BL115" s="18" t="s">
        <v>124</v>
      </c>
      <c r="BM115" s="223" t="s">
        <v>167</v>
      </c>
    </row>
    <row r="116" spans="1:51" s="13" customFormat="1" ht="12">
      <c r="A116" s="13"/>
      <c r="B116" s="225"/>
      <c r="C116" s="226"/>
      <c r="D116" s="227" t="s">
        <v>126</v>
      </c>
      <c r="E116" s="228" t="s">
        <v>19</v>
      </c>
      <c r="F116" s="229" t="s">
        <v>149</v>
      </c>
      <c r="G116" s="226"/>
      <c r="H116" s="230">
        <v>1.583</v>
      </c>
      <c r="I116" s="231"/>
      <c r="J116" s="226"/>
      <c r="K116" s="226"/>
      <c r="L116" s="232"/>
      <c r="M116" s="233"/>
      <c r="N116" s="234"/>
      <c r="O116" s="234"/>
      <c r="P116" s="234"/>
      <c r="Q116" s="234"/>
      <c r="R116" s="234"/>
      <c r="S116" s="234"/>
      <c r="T116" s="23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6" t="s">
        <v>126</v>
      </c>
      <c r="AU116" s="236" t="s">
        <v>79</v>
      </c>
      <c r="AV116" s="13" t="s">
        <v>79</v>
      </c>
      <c r="AW116" s="13" t="s">
        <v>33</v>
      </c>
      <c r="AX116" s="13" t="s">
        <v>77</v>
      </c>
      <c r="AY116" s="236" t="s">
        <v>117</v>
      </c>
    </row>
    <row r="117" spans="1:65" s="2" customFormat="1" ht="33" customHeight="1">
      <c r="A117" s="39"/>
      <c r="B117" s="40"/>
      <c r="C117" s="212" t="s">
        <v>168</v>
      </c>
      <c r="D117" s="212" t="s">
        <v>119</v>
      </c>
      <c r="E117" s="213" t="s">
        <v>169</v>
      </c>
      <c r="F117" s="214" t="s">
        <v>170</v>
      </c>
      <c r="G117" s="215" t="s">
        <v>171</v>
      </c>
      <c r="H117" s="216">
        <v>59.614</v>
      </c>
      <c r="I117" s="217"/>
      <c r="J117" s="218">
        <f>ROUND(I117*H117,2)</f>
        <v>0</v>
      </c>
      <c r="K117" s="214" t="s">
        <v>123</v>
      </c>
      <c r="L117" s="45"/>
      <c r="M117" s="219" t="s">
        <v>19</v>
      </c>
      <c r="N117" s="220" t="s">
        <v>43</v>
      </c>
      <c r="O117" s="85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3" t="s">
        <v>124</v>
      </c>
      <c r="AT117" s="223" t="s">
        <v>119</v>
      </c>
      <c r="AU117" s="223" t="s">
        <v>79</v>
      </c>
      <c r="AY117" s="18" t="s">
        <v>117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8" t="s">
        <v>77</v>
      </c>
      <c r="BK117" s="224">
        <f>ROUND(I117*H117,2)</f>
        <v>0</v>
      </c>
      <c r="BL117" s="18" t="s">
        <v>124</v>
      </c>
      <c r="BM117" s="223" t="s">
        <v>172</v>
      </c>
    </row>
    <row r="118" spans="1:51" s="13" customFormat="1" ht="12">
      <c r="A118" s="13"/>
      <c r="B118" s="225"/>
      <c r="C118" s="226"/>
      <c r="D118" s="227" t="s">
        <v>126</v>
      </c>
      <c r="E118" s="228" t="s">
        <v>19</v>
      </c>
      <c r="F118" s="229" t="s">
        <v>173</v>
      </c>
      <c r="G118" s="226"/>
      <c r="H118" s="230">
        <v>59.614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126</v>
      </c>
      <c r="AU118" s="236" t="s">
        <v>79</v>
      </c>
      <c r="AV118" s="13" t="s">
        <v>79</v>
      </c>
      <c r="AW118" s="13" t="s">
        <v>33</v>
      </c>
      <c r="AX118" s="13" t="s">
        <v>77</v>
      </c>
      <c r="AY118" s="236" t="s">
        <v>117</v>
      </c>
    </row>
    <row r="119" spans="1:65" s="2" customFormat="1" ht="33" customHeight="1">
      <c r="A119" s="39"/>
      <c r="B119" s="40"/>
      <c r="C119" s="212" t="s">
        <v>174</v>
      </c>
      <c r="D119" s="212" t="s">
        <v>119</v>
      </c>
      <c r="E119" s="213" t="s">
        <v>175</v>
      </c>
      <c r="F119" s="214" t="s">
        <v>176</v>
      </c>
      <c r="G119" s="215" t="s">
        <v>130</v>
      </c>
      <c r="H119" s="216">
        <v>37.259</v>
      </c>
      <c r="I119" s="217"/>
      <c r="J119" s="218">
        <f>ROUND(I119*H119,2)</f>
        <v>0</v>
      </c>
      <c r="K119" s="214" t="s">
        <v>123</v>
      </c>
      <c r="L119" s="45"/>
      <c r="M119" s="219" t="s">
        <v>19</v>
      </c>
      <c r="N119" s="220" t="s">
        <v>43</v>
      </c>
      <c r="O119" s="85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3" t="s">
        <v>124</v>
      </c>
      <c r="AT119" s="223" t="s">
        <v>119</v>
      </c>
      <c r="AU119" s="223" t="s">
        <v>79</v>
      </c>
      <c r="AY119" s="18" t="s">
        <v>117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8" t="s">
        <v>77</v>
      </c>
      <c r="BK119" s="224">
        <f>ROUND(I119*H119,2)</f>
        <v>0</v>
      </c>
      <c r="BL119" s="18" t="s">
        <v>124</v>
      </c>
      <c r="BM119" s="223" t="s">
        <v>177</v>
      </c>
    </row>
    <row r="120" spans="1:51" s="13" customFormat="1" ht="12">
      <c r="A120" s="13"/>
      <c r="B120" s="225"/>
      <c r="C120" s="226"/>
      <c r="D120" s="227" t="s">
        <v>126</v>
      </c>
      <c r="E120" s="228" t="s">
        <v>19</v>
      </c>
      <c r="F120" s="229" t="s">
        <v>178</v>
      </c>
      <c r="G120" s="226"/>
      <c r="H120" s="230">
        <v>30.779</v>
      </c>
      <c r="I120" s="231"/>
      <c r="J120" s="226"/>
      <c r="K120" s="226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126</v>
      </c>
      <c r="AU120" s="236" t="s">
        <v>79</v>
      </c>
      <c r="AV120" s="13" t="s">
        <v>79</v>
      </c>
      <c r="AW120" s="13" t="s">
        <v>33</v>
      </c>
      <c r="AX120" s="13" t="s">
        <v>72</v>
      </c>
      <c r="AY120" s="236" t="s">
        <v>117</v>
      </c>
    </row>
    <row r="121" spans="1:51" s="14" customFormat="1" ht="12">
      <c r="A121" s="14"/>
      <c r="B121" s="237"/>
      <c r="C121" s="238"/>
      <c r="D121" s="227" t="s">
        <v>126</v>
      </c>
      <c r="E121" s="239" t="s">
        <v>19</v>
      </c>
      <c r="F121" s="240" t="s">
        <v>137</v>
      </c>
      <c r="G121" s="238"/>
      <c r="H121" s="239" t="s">
        <v>19</v>
      </c>
      <c r="I121" s="241"/>
      <c r="J121" s="238"/>
      <c r="K121" s="238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126</v>
      </c>
      <c r="AU121" s="246" t="s">
        <v>79</v>
      </c>
      <c r="AV121" s="14" t="s">
        <v>77</v>
      </c>
      <c r="AW121" s="14" t="s">
        <v>33</v>
      </c>
      <c r="AX121" s="14" t="s">
        <v>72</v>
      </c>
      <c r="AY121" s="246" t="s">
        <v>117</v>
      </c>
    </row>
    <row r="122" spans="1:51" s="13" customFormat="1" ht="12">
      <c r="A122" s="13"/>
      <c r="B122" s="225"/>
      <c r="C122" s="226"/>
      <c r="D122" s="227" t="s">
        <v>126</v>
      </c>
      <c r="E122" s="228" t="s">
        <v>19</v>
      </c>
      <c r="F122" s="229" t="s">
        <v>150</v>
      </c>
      <c r="G122" s="226"/>
      <c r="H122" s="230">
        <v>6.48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126</v>
      </c>
      <c r="AU122" s="236" t="s">
        <v>79</v>
      </c>
      <c r="AV122" s="13" t="s">
        <v>79</v>
      </c>
      <c r="AW122" s="13" t="s">
        <v>33</v>
      </c>
      <c r="AX122" s="13" t="s">
        <v>72</v>
      </c>
      <c r="AY122" s="236" t="s">
        <v>117</v>
      </c>
    </row>
    <row r="123" spans="1:51" s="15" customFormat="1" ht="12">
      <c r="A123" s="15"/>
      <c r="B123" s="247"/>
      <c r="C123" s="248"/>
      <c r="D123" s="227" t="s">
        <v>126</v>
      </c>
      <c r="E123" s="249" t="s">
        <v>19</v>
      </c>
      <c r="F123" s="250" t="s">
        <v>153</v>
      </c>
      <c r="G123" s="248"/>
      <c r="H123" s="251">
        <v>37.259</v>
      </c>
      <c r="I123" s="252"/>
      <c r="J123" s="248"/>
      <c r="K123" s="248"/>
      <c r="L123" s="253"/>
      <c r="M123" s="254"/>
      <c r="N123" s="255"/>
      <c r="O123" s="255"/>
      <c r="P123" s="255"/>
      <c r="Q123" s="255"/>
      <c r="R123" s="255"/>
      <c r="S123" s="255"/>
      <c r="T123" s="256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7" t="s">
        <v>126</v>
      </c>
      <c r="AU123" s="257" t="s">
        <v>79</v>
      </c>
      <c r="AV123" s="15" t="s">
        <v>124</v>
      </c>
      <c r="AW123" s="15" t="s">
        <v>33</v>
      </c>
      <c r="AX123" s="15" t="s">
        <v>77</v>
      </c>
      <c r="AY123" s="257" t="s">
        <v>117</v>
      </c>
    </row>
    <row r="124" spans="1:65" s="2" customFormat="1" ht="33" customHeight="1">
      <c r="A124" s="39"/>
      <c r="B124" s="40"/>
      <c r="C124" s="212" t="s">
        <v>179</v>
      </c>
      <c r="D124" s="212" t="s">
        <v>119</v>
      </c>
      <c r="E124" s="213" t="s">
        <v>180</v>
      </c>
      <c r="F124" s="214" t="s">
        <v>181</v>
      </c>
      <c r="G124" s="215" t="s">
        <v>130</v>
      </c>
      <c r="H124" s="216">
        <v>16.812</v>
      </c>
      <c r="I124" s="217"/>
      <c r="J124" s="218">
        <f>ROUND(I124*H124,2)</f>
        <v>0</v>
      </c>
      <c r="K124" s="214" t="s">
        <v>123</v>
      </c>
      <c r="L124" s="45"/>
      <c r="M124" s="219" t="s">
        <v>19</v>
      </c>
      <c r="N124" s="220" t="s">
        <v>43</v>
      </c>
      <c r="O124" s="85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3" t="s">
        <v>124</v>
      </c>
      <c r="AT124" s="223" t="s">
        <v>119</v>
      </c>
      <c r="AU124" s="223" t="s">
        <v>79</v>
      </c>
      <c r="AY124" s="18" t="s">
        <v>117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8" t="s">
        <v>77</v>
      </c>
      <c r="BK124" s="224">
        <f>ROUND(I124*H124,2)</f>
        <v>0</v>
      </c>
      <c r="BL124" s="18" t="s">
        <v>124</v>
      </c>
      <c r="BM124" s="223" t="s">
        <v>182</v>
      </c>
    </row>
    <row r="125" spans="1:51" s="13" customFormat="1" ht="12">
      <c r="A125" s="13"/>
      <c r="B125" s="225"/>
      <c r="C125" s="226"/>
      <c r="D125" s="227" t="s">
        <v>126</v>
      </c>
      <c r="E125" s="228" t="s">
        <v>19</v>
      </c>
      <c r="F125" s="229" t="s">
        <v>183</v>
      </c>
      <c r="G125" s="226"/>
      <c r="H125" s="230">
        <v>10.332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126</v>
      </c>
      <c r="AU125" s="236" t="s">
        <v>79</v>
      </c>
      <c r="AV125" s="13" t="s">
        <v>79</v>
      </c>
      <c r="AW125" s="13" t="s">
        <v>33</v>
      </c>
      <c r="AX125" s="13" t="s">
        <v>72</v>
      </c>
      <c r="AY125" s="236" t="s">
        <v>117</v>
      </c>
    </row>
    <row r="126" spans="1:51" s="14" customFormat="1" ht="12">
      <c r="A126" s="14"/>
      <c r="B126" s="237"/>
      <c r="C126" s="238"/>
      <c r="D126" s="227" t="s">
        <v>126</v>
      </c>
      <c r="E126" s="239" t="s">
        <v>19</v>
      </c>
      <c r="F126" s="240" t="s">
        <v>137</v>
      </c>
      <c r="G126" s="238"/>
      <c r="H126" s="239" t="s">
        <v>19</v>
      </c>
      <c r="I126" s="241"/>
      <c r="J126" s="238"/>
      <c r="K126" s="238"/>
      <c r="L126" s="242"/>
      <c r="M126" s="243"/>
      <c r="N126" s="244"/>
      <c r="O126" s="244"/>
      <c r="P126" s="244"/>
      <c r="Q126" s="244"/>
      <c r="R126" s="244"/>
      <c r="S126" s="244"/>
      <c r="T126" s="24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126</v>
      </c>
      <c r="AU126" s="246" t="s">
        <v>79</v>
      </c>
      <c r="AV126" s="14" t="s">
        <v>77</v>
      </c>
      <c r="AW126" s="14" t="s">
        <v>33</v>
      </c>
      <c r="AX126" s="14" t="s">
        <v>72</v>
      </c>
      <c r="AY126" s="246" t="s">
        <v>117</v>
      </c>
    </row>
    <row r="127" spans="1:51" s="13" customFormat="1" ht="12">
      <c r="A127" s="13"/>
      <c r="B127" s="225"/>
      <c r="C127" s="226"/>
      <c r="D127" s="227" t="s">
        <v>126</v>
      </c>
      <c r="E127" s="228" t="s">
        <v>19</v>
      </c>
      <c r="F127" s="229" t="s">
        <v>150</v>
      </c>
      <c r="G127" s="226"/>
      <c r="H127" s="230">
        <v>6.48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126</v>
      </c>
      <c r="AU127" s="236" t="s">
        <v>79</v>
      </c>
      <c r="AV127" s="13" t="s">
        <v>79</v>
      </c>
      <c r="AW127" s="13" t="s">
        <v>33</v>
      </c>
      <c r="AX127" s="13" t="s">
        <v>72</v>
      </c>
      <c r="AY127" s="236" t="s">
        <v>117</v>
      </c>
    </row>
    <row r="128" spans="1:51" s="15" customFormat="1" ht="12">
      <c r="A128" s="15"/>
      <c r="B128" s="247"/>
      <c r="C128" s="248"/>
      <c r="D128" s="227" t="s">
        <v>126</v>
      </c>
      <c r="E128" s="249" t="s">
        <v>19</v>
      </c>
      <c r="F128" s="250" t="s">
        <v>153</v>
      </c>
      <c r="G128" s="248"/>
      <c r="H128" s="251">
        <v>16.812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7" t="s">
        <v>126</v>
      </c>
      <c r="AU128" s="257" t="s">
        <v>79</v>
      </c>
      <c r="AV128" s="15" t="s">
        <v>124</v>
      </c>
      <c r="AW128" s="15" t="s">
        <v>33</v>
      </c>
      <c r="AX128" s="15" t="s">
        <v>77</v>
      </c>
      <c r="AY128" s="257" t="s">
        <v>117</v>
      </c>
    </row>
    <row r="129" spans="1:65" s="2" customFormat="1" ht="33" customHeight="1">
      <c r="A129" s="39"/>
      <c r="B129" s="40"/>
      <c r="C129" s="212" t="s">
        <v>184</v>
      </c>
      <c r="D129" s="212" t="s">
        <v>119</v>
      </c>
      <c r="E129" s="213" t="s">
        <v>185</v>
      </c>
      <c r="F129" s="214" t="s">
        <v>186</v>
      </c>
      <c r="G129" s="215" t="s">
        <v>122</v>
      </c>
      <c r="H129" s="216">
        <v>171.51</v>
      </c>
      <c r="I129" s="217"/>
      <c r="J129" s="218">
        <f>ROUND(I129*H129,2)</f>
        <v>0</v>
      </c>
      <c r="K129" s="214" t="s">
        <v>123</v>
      </c>
      <c r="L129" s="45"/>
      <c r="M129" s="219" t="s">
        <v>19</v>
      </c>
      <c r="N129" s="220" t="s">
        <v>43</v>
      </c>
      <c r="O129" s="85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3" t="s">
        <v>124</v>
      </c>
      <c r="AT129" s="223" t="s">
        <v>119</v>
      </c>
      <c r="AU129" s="223" t="s">
        <v>79</v>
      </c>
      <c r="AY129" s="18" t="s">
        <v>117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8" t="s">
        <v>77</v>
      </c>
      <c r="BK129" s="224">
        <f>ROUND(I129*H129,2)</f>
        <v>0</v>
      </c>
      <c r="BL129" s="18" t="s">
        <v>124</v>
      </c>
      <c r="BM129" s="223" t="s">
        <v>187</v>
      </c>
    </row>
    <row r="130" spans="1:51" s="13" customFormat="1" ht="12">
      <c r="A130" s="13"/>
      <c r="B130" s="225"/>
      <c r="C130" s="226"/>
      <c r="D130" s="227" t="s">
        <v>126</v>
      </c>
      <c r="E130" s="228" t="s">
        <v>19</v>
      </c>
      <c r="F130" s="229" t="s">
        <v>127</v>
      </c>
      <c r="G130" s="226"/>
      <c r="H130" s="230">
        <v>171.51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126</v>
      </c>
      <c r="AU130" s="236" t="s">
        <v>79</v>
      </c>
      <c r="AV130" s="13" t="s">
        <v>79</v>
      </c>
      <c r="AW130" s="13" t="s">
        <v>33</v>
      </c>
      <c r="AX130" s="13" t="s">
        <v>77</v>
      </c>
      <c r="AY130" s="236" t="s">
        <v>117</v>
      </c>
    </row>
    <row r="131" spans="1:65" s="2" customFormat="1" ht="33" customHeight="1">
      <c r="A131" s="39"/>
      <c r="B131" s="40"/>
      <c r="C131" s="212" t="s">
        <v>188</v>
      </c>
      <c r="D131" s="212" t="s">
        <v>119</v>
      </c>
      <c r="E131" s="213" t="s">
        <v>189</v>
      </c>
      <c r="F131" s="214" t="s">
        <v>190</v>
      </c>
      <c r="G131" s="215" t="s">
        <v>122</v>
      </c>
      <c r="H131" s="216">
        <v>15.83</v>
      </c>
      <c r="I131" s="217"/>
      <c r="J131" s="218">
        <f>ROUND(I131*H131,2)</f>
        <v>0</v>
      </c>
      <c r="K131" s="214" t="s">
        <v>123</v>
      </c>
      <c r="L131" s="45"/>
      <c r="M131" s="219" t="s">
        <v>19</v>
      </c>
      <c r="N131" s="220" t="s">
        <v>43</v>
      </c>
      <c r="O131" s="85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3" t="s">
        <v>124</v>
      </c>
      <c r="AT131" s="223" t="s">
        <v>119</v>
      </c>
      <c r="AU131" s="223" t="s">
        <v>79</v>
      </c>
      <c r="AY131" s="18" t="s">
        <v>117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8" t="s">
        <v>77</v>
      </c>
      <c r="BK131" s="224">
        <f>ROUND(I131*H131,2)</f>
        <v>0</v>
      </c>
      <c r="BL131" s="18" t="s">
        <v>124</v>
      </c>
      <c r="BM131" s="223" t="s">
        <v>191</v>
      </c>
    </row>
    <row r="132" spans="1:51" s="13" customFormat="1" ht="12">
      <c r="A132" s="13"/>
      <c r="B132" s="225"/>
      <c r="C132" s="226"/>
      <c r="D132" s="227" t="s">
        <v>126</v>
      </c>
      <c r="E132" s="228" t="s">
        <v>19</v>
      </c>
      <c r="F132" s="229" t="s">
        <v>192</v>
      </c>
      <c r="G132" s="226"/>
      <c r="H132" s="230">
        <v>15.83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126</v>
      </c>
      <c r="AU132" s="236" t="s">
        <v>79</v>
      </c>
      <c r="AV132" s="13" t="s">
        <v>79</v>
      </c>
      <c r="AW132" s="13" t="s">
        <v>33</v>
      </c>
      <c r="AX132" s="13" t="s">
        <v>77</v>
      </c>
      <c r="AY132" s="236" t="s">
        <v>117</v>
      </c>
    </row>
    <row r="133" spans="1:65" s="2" customFormat="1" ht="16.5" customHeight="1">
      <c r="A133" s="39"/>
      <c r="B133" s="40"/>
      <c r="C133" s="258" t="s">
        <v>193</v>
      </c>
      <c r="D133" s="258" t="s">
        <v>194</v>
      </c>
      <c r="E133" s="259" t="s">
        <v>195</v>
      </c>
      <c r="F133" s="260" t="s">
        <v>196</v>
      </c>
      <c r="G133" s="261" t="s">
        <v>197</v>
      </c>
      <c r="H133" s="262">
        <v>0.237</v>
      </c>
      <c r="I133" s="263"/>
      <c r="J133" s="264">
        <f>ROUND(I133*H133,2)</f>
        <v>0</v>
      </c>
      <c r="K133" s="260" t="s">
        <v>123</v>
      </c>
      <c r="L133" s="265"/>
      <c r="M133" s="266" t="s">
        <v>19</v>
      </c>
      <c r="N133" s="267" t="s">
        <v>43</v>
      </c>
      <c r="O133" s="85"/>
      <c r="P133" s="221">
        <f>O133*H133</f>
        <v>0</v>
      </c>
      <c r="Q133" s="221">
        <v>0.001</v>
      </c>
      <c r="R133" s="221">
        <f>Q133*H133</f>
        <v>0.000237</v>
      </c>
      <c r="S133" s="221">
        <v>0</v>
      </c>
      <c r="T133" s="222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3" t="s">
        <v>164</v>
      </c>
      <c r="AT133" s="223" t="s">
        <v>194</v>
      </c>
      <c r="AU133" s="223" t="s">
        <v>79</v>
      </c>
      <c r="AY133" s="18" t="s">
        <v>117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8" t="s">
        <v>77</v>
      </c>
      <c r="BK133" s="224">
        <f>ROUND(I133*H133,2)</f>
        <v>0</v>
      </c>
      <c r="BL133" s="18" t="s">
        <v>124</v>
      </c>
      <c r="BM133" s="223" t="s">
        <v>198</v>
      </c>
    </row>
    <row r="134" spans="1:51" s="13" customFormat="1" ht="12">
      <c r="A134" s="13"/>
      <c r="B134" s="225"/>
      <c r="C134" s="226"/>
      <c r="D134" s="227" t="s">
        <v>126</v>
      </c>
      <c r="E134" s="226"/>
      <c r="F134" s="229" t="s">
        <v>199</v>
      </c>
      <c r="G134" s="226"/>
      <c r="H134" s="230">
        <v>0.237</v>
      </c>
      <c r="I134" s="231"/>
      <c r="J134" s="226"/>
      <c r="K134" s="226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126</v>
      </c>
      <c r="AU134" s="236" t="s">
        <v>79</v>
      </c>
      <c r="AV134" s="13" t="s">
        <v>79</v>
      </c>
      <c r="AW134" s="13" t="s">
        <v>4</v>
      </c>
      <c r="AX134" s="13" t="s">
        <v>77</v>
      </c>
      <c r="AY134" s="236" t="s">
        <v>117</v>
      </c>
    </row>
    <row r="135" spans="1:65" s="2" customFormat="1" ht="21.75" customHeight="1">
      <c r="A135" s="39"/>
      <c r="B135" s="40"/>
      <c r="C135" s="212" t="s">
        <v>8</v>
      </c>
      <c r="D135" s="212" t="s">
        <v>119</v>
      </c>
      <c r="E135" s="213" t="s">
        <v>200</v>
      </c>
      <c r="F135" s="214" t="s">
        <v>201</v>
      </c>
      <c r="G135" s="215" t="s">
        <v>122</v>
      </c>
      <c r="H135" s="216">
        <v>63.57</v>
      </c>
      <c r="I135" s="217"/>
      <c r="J135" s="218">
        <f>ROUND(I135*H135,2)</f>
        <v>0</v>
      </c>
      <c r="K135" s="214" t="s">
        <v>123</v>
      </c>
      <c r="L135" s="45"/>
      <c r="M135" s="219" t="s">
        <v>19</v>
      </c>
      <c r="N135" s="220" t="s">
        <v>43</v>
      </c>
      <c r="O135" s="85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3" t="s">
        <v>124</v>
      </c>
      <c r="AT135" s="223" t="s">
        <v>119</v>
      </c>
      <c r="AU135" s="223" t="s">
        <v>79</v>
      </c>
      <c r="AY135" s="18" t="s">
        <v>117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8" t="s">
        <v>77</v>
      </c>
      <c r="BK135" s="224">
        <f>ROUND(I135*H135,2)</f>
        <v>0</v>
      </c>
      <c r="BL135" s="18" t="s">
        <v>124</v>
      </c>
      <c r="BM135" s="223" t="s">
        <v>202</v>
      </c>
    </row>
    <row r="136" spans="1:51" s="13" customFormat="1" ht="12">
      <c r="A136" s="13"/>
      <c r="B136" s="225"/>
      <c r="C136" s="226"/>
      <c r="D136" s="227" t="s">
        <v>126</v>
      </c>
      <c r="E136" s="228" t="s">
        <v>19</v>
      </c>
      <c r="F136" s="229" t="s">
        <v>203</v>
      </c>
      <c r="G136" s="226"/>
      <c r="H136" s="230">
        <v>36.21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126</v>
      </c>
      <c r="AU136" s="236" t="s">
        <v>79</v>
      </c>
      <c r="AV136" s="13" t="s">
        <v>79</v>
      </c>
      <c r="AW136" s="13" t="s">
        <v>33</v>
      </c>
      <c r="AX136" s="13" t="s">
        <v>72</v>
      </c>
      <c r="AY136" s="236" t="s">
        <v>117</v>
      </c>
    </row>
    <row r="137" spans="1:51" s="14" customFormat="1" ht="12">
      <c r="A137" s="14"/>
      <c r="B137" s="237"/>
      <c r="C137" s="238"/>
      <c r="D137" s="227" t="s">
        <v>126</v>
      </c>
      <c r="E137" s="239" t="s">
        <v>19</v>
      </c>
      <c r="F137" s="240" t="s">
        <v>204</v>
      </c>
      <c r="G137" s="238"/>
      <c r="H137" s="239" t="s">
        <v>19</v>
      </c>
      <c r="I137" s="241"/>
      <c r="J137" s="238"/>
      <c r="K137" s="238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126</v>
      </c>
      <c r="AU137" s="246" t="s">
        <v>79</v>
      </c>
      <c r="AV137" s="14" t="s">
        <v>77</v>
      </c>
      <c r="AW137" s="14" t="s">
        <v>33</v>
      </c>
      <c r="AX137" s="14" t="s">
        <v>72</v>
      </c>
      <c r="AY137" s="246" t="s">
        <v>117</v>
      </c>
    </row>
    <row r="138" spans="1:51" s="13" customFormat="1" ht="12">
      <c r="A138" s="13"/>
      <c r="B138" s="225"/>
      <c r="C138" s="226"/>
      <c r="D138" s="227" t="s">
        <v>126</v>
      </c>
      <c r="E138" s="228" t="s">
        <v>19</v>
      </c>
      <c r="F138" s="229" t="s">
        <v>205</v>
      </c>
      <c r="G138" s="226"/>
      <c r="H138" s="230">
        <v>27.36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126</v>
      </c>
      <c r="AU138" s="236" t="s">
        <v>79</v>
      </c>
      <c r="AV138" s="13" t="s">
        <v>79</v>
      </c>
      <c r="AW138" s="13" t="s">
        <v>33</v>
      </c>
      <c r="AX138" s="13" t="s">
        <v>72</v>
      </c>
      <c r="AY138" s="236" t="s">
        <v>117</v>
      </c>
    </row>
    <row r="139" spans="1:51" s="15" customFormat="1" ht="12">
      <c r="A139" s="15"/>
      <c r="B139" s="247"/>
      <c r="C139" s="248"/>
      <c r="D139" s="227" t="s">
        <v>126</v>
      </c>
      <c r="E139" s="249" t="s">
        <v>19</v>
      </c>
      <c r="F139" s="250" t="s">
        <v>153</v>
      </c>
      <c r="G139" s="248"/>
      <c r="H139" s="251">
        <v>63.57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7" t="s">
        <v>126</v>
      </c>
      <c r="AU139" s="257" t="s">
        <v>79</v>
      </c>
      <c r="AV139" s="15" t="s">
        <v>124</v>
      </c>
      <c r="AW139" s="15" t="s">
        <v>33</v>
      </c>
      <c r="AX139" s="15" t="s">
        <v>77</v>
      </c>
      <c r="AY139" s="257" t="s">
        <v>117</v>
      </c>
    </row>
    <row r="140" spans="1:63" s="12" customFormat="1" ht="22.8" customHeight="1">
      <c r="A140" s="12"/>
      <c r="B140" s="196"/>
      <c r="C140" s="197"/>
      <c r="D140" s="198" t="s">
        <v>71</v>
      </c>
      <c r="E140" s="210" t="s">
        <v>79</v>
      </c>
      <c r="F140" s="210" t="s">
        <v>206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SUM(P141:P163)</f>
        <v>0</v>
      </c>
      <c r="Q140" s="204"/>
      <c r="R140" s="205">
        <f>SUM(R141:R163)</f>
        <v>58.56340987</v>
      </c>
      <c r="S140" s="204"/>
      <c r="T140" s="206">
        <f>SUM(T141:T163)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77</v>
      </c>
      <c r="AT140" s="208" t="s">
        <v>71</v>
      </c>
      <c r="AU140" s="208" t="s">
        <v>77</v>
      </c>
      <c r="AY140" s="207" t="s">
        <v>117</v>
      </c>
      <c r="BK140" s="209">
        <f>SUM(BK141:BK163)</f>
        <v>0</v>
      </c>
    </row>
    <row r="141" spans="1:65" s="2" customFormat="1" ht="33" customHeight="1">
      <c r="A141" s="39"/>
      <c r="B141" s="40"/>
      <c r="C141" s="212" t="s">
        <v>207</v>
      </c>
      <c r="D141" s="212" t="s">
        <v>119</v>
      </c>
      <c r="E141" s="213" t="s">
        <v>208</v>
      </c>
      <c r="F141" s="214" t="s">
        <v>209</v>
      </c>
      <c r="G141" s="215" t="s">
        <v>122</v>
      </c>
      <c r="H141" s="216">
        <v>37.8</v>
      </c>
      <c r="I141" s="217"/>
      <c r="J141" s="218">
        <f>ROUND(I141*H141,2)</f>
        <v>0</v>
      </c>
      <c r="K141" s="214" t="s">
        <v>123</v>
      </c>
      <c r="L141" s="45"/>
      <c r="M141" s="219" t="s">
        <v>19</v>
      </c>
      <c r="N141" s="220" t="s">
        <v>43</v>
      </c>
      <c r="O141" s="85"/>
      <c r="P141" s="221">
        <f>O141*H141</f>
        <v>0</v>
      </c>
      <c r="Q141" s="221">
        <v>0.00017</v>
      </c>
      <c r="R141" s="221">
        <f>Q141*H141</f>
        <v>0.006426</v>
      </c>
      <c r="S141" s="221">
        <v>0</v>
      </c>
      <c r="T141" s="222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3" t="s">
        <v>124</v>
      </c>
      <c r="AT141" s="223" t="s">
        <v>119</v>
      </c>
      <c r="AU141" s="223" t="s">
        <v>79</v>
      </c>
      <c r="AY141" s="18" t="s">
        <v>117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8" t="s">
        <v>77</v>
      </c>
      <c r="BK141" s="224">
        <f>ROUND(I141*H141,2)</f>
        <v>0</v>
      </c>
      <c r="BL141" s="18" t="s">
        <v>124</v>
      </c>
      <c r="BM141" s="223" t="s">
        <v>210</v>
      </c>
    </row>
    <row r="142" spans="1:51" s="14" customFormat="1" ht="12">
      <c r="A142" s="14"/>
      <c r="B142" s="237"/>
      <c r="C142" s="238"/>
      <c r="D142" s="227" t="s">
        <v>126</v>
      </c>
      <c r="E142" s="239" t="s">
        <v>19</v>
      </c>
      <c r="F142" s="240" t="s">
        <v>137</v>
      </c>
      <c r="G142" s="238"/>
      <c r="H142" s="239" t="s">
        <v>19</v>
      </c>
      <c r="I142" s="241"/>
      <c r="J142" s="238"/>
      <c r="K142" s="238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126</v>
      </c>
      <c r="AU142" s="246" t="s">
        <v>79</v>
      </c>
      <c r="AV142" s="14" t="s">
        <v>77</v>
      </c>
      <c r="AW142" s="14" t="s">
        <v>33</v>
      </c>
      <c r="AX142" s="14" t="s">
        <v>72</v>
      </c>
      <c r="AY142" s="246" t="s">
        <v>117</v>
      </c>
    </row>
    <row r="143" spans="1:51" s="13" customFormat="1" ht="12">
      <c r="A143" s="13"/>
      <c r="B143" s="225"/>
      <c r="C143" s="226"/>
      <c r="D143" s="227" t="s">
        <v>126</v>
      </c>
      <c r="E143" s="228" t="s">
        <v>19</v>
      </c>
      <c r="F143" s="229" t="s">
        <v>211</v>
      </c>
      <c r="G143" s="226"/>
      <c r="H143" s="230">
        <v>37.8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126</v>
      </c>
      <c r="AU143" s="236" t="s">
        <v>79</v>
      </c>
      <c r="AV143" s="13" t="s">
        <v>79</v>
      </c>
      <c r="AW143" s="13" t="s">
        <v>33</v>
      </c>
      <c r="AX143" s="13" t="s">
        <v>77</v>
      </c>
      <c r="AY143" s="236" t="s">
        <v>117</v>
      </c>
    </row>
    <row r="144" spans="1:65" s="2" customFormat="1" ht="16.5" customHeight="1">
      <c r="A144" s="39"/>
      <c r="B144" s="40"/>
      <c r="C144" s="258" t="s">
        <v>212</v>
      </c>
      <c r="D144" s="258" t="s">
        <v>194</v>
      </c>
      <c r="E144" s="259" t="s">
        <v>213</v>
      </c>
      <c r="F144" s="260" t="s">
        <v>214</v>
      </c>
      <c r="G144" s="261" t="s">
        <v>122</v>
      </c>
      <c r="H144" s="262">
        <v>43.47</v>
      </c>
      <c r="I144" s="263"/>
      <c r="J144" s="264">
        <f>ROUND(I144*H144,2)</f>
        <v>0</v>
      </c>
      <c r="K144" s="260" t="s">
        <v>123</v>
      </c>
      <c r="L144" s="265"/>
      <c r="M144" s="266" t="s">
        <v>19</v>
      </c>
      <c r="N144" s="267" t="s">
        <v>43</v>
      </c>
      <c r="O144" s="85"/>
      <c r="P144" s="221">
        <f>O144*H144</f>
        <v>0</v>
      </c>
      <c r="Q144" s="221">
        <v>0.0014</v>
      </c>
      <c r="R144" s="221">
        <f>Q144*H144</f>
        <v>0.060857999999999995</v>
      </c>
      <c r="S144" s="221">
        <v>0</v>
      </c>
      <c r="T144" s="222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3" t="s">
        <v>164</v>
      </c>
      <c r="AT144" s="223" t="s">
        <v>194</v>
      </c>
      <c r="AU144" s="223" t="s">
        <v>79</v>
      </c>
      <c r="AY144" s="18" t="s">
        <v>117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8" t="s">
        <v>77</v>
      </c>
      <c r="BK144" s="224">
        <f>ROUND(I144*H144,2)</f>
        <v>0</v>
      </c>
      <c r="BL144" s="18" t="s">
        <v>124</v>
      </c>
      <c r="BM144" s="223" t="s">
        <v>215</v>
      </c>
    </row>
    <row r="145" spans="1:51" s="13" customFormat="1" ht="12">
      <c r="A145" s="13"/>
      <c r="B145" s="225"/>
      <c r="C145" s="226"/>
      <c r="D145" s="227" t="s">
        <v>126</v>
      </c>
      <c r="E145" s="228" t="s">
        <v>19</v>
      </c>
      <c r="F145" s="229" t="s">
        <v>216</v>
      </c>
      <c r="G145" s="226"/>
      <c r="H145" s="230">
        <v>43.47</v>
      </c>
      <c r="I145" s="231"/>
      <c r="J145" s="226"/>
      <c r="K145" s="226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126</v>
      </c>
      <c r="AU145" s="236" t="s">
        <v>79</v>
      </c>
      <c r="AV145" s="13" t="s">
        <v>79</v>
      </c>
      <c r="AW145" s="13" t="s">
        <v>33</v>
      </c>
      <c r="AX145" s="13" t="s">
        <v>77</v>
      </c>
      <c r="AY145" s="236" t="s">
        <v>117</v>
      </c>
    </row>
    <row r="146" spans="1:65" s="2" customFormat="1" ht="16.5" customHeight="1">
      <c r="A146" s="39"/>
      <c r="B146" s="40"/>
      <c r="C146" s="258" t="s">
        <v>217</v>
      </c>
      <c r="D146" s="258" t="s">
        <v>194</v>
      </c>
      <c r="E146" s="259" t="s">
        <v>218</v>
      </c>
      <c r="F146" s="260" t="s">
        <v>219</v>
      </c>
      <c r="G146" s="261" t="s">
        <v>171</v>
      </c>
      <c r="H146" s="262">
        <v>5.832</v>
      </c>
      <c r="I146" s="263"/>
      <c r="J146" s="264">
        <f>ROUND(I146*H146,2)</f>
        <v>0</v>
      </c>
      <c r="K146" s="260" t="s">
        <v>123</v>
      </c>
      <c r="L146" s="265"/>
      <c r="M146" s="266" t="s">
        <v>19</v>
      </c>
      <c r="N146" s="267" t="s">
        <v>43</v>
      </c>
      <c r="O146" s="85"/>
      <c r="P146" s="221">
        <f>O146*H146</f>
        <v>0</v>
      </c>
      <c r="Q146" s="221">
        <v>1</v>
      </c>
      <c r="R146" s="221">
        <f>Q146*H146</f>
        <v>5.832</v>
      </c>
      <c r="S146" s="221">
        <v>0</v>
      </c>
      <c r="T146" s="222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3" t="s">
        <v>164</v>
      </c>
      <c r="AT146" s="223" t="s">
        <v>194</v>
      </c>
      <c r="AU146" s="223" t="s">
        <v>79</v>
      </c>
      <c r="AY146" s="18" t="s">
        <v>117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8" t="s">
        <v>77</v>
      </c>
      <c r="BK146" s="224">
        <f>ROUND(I146*H146,2)</f>
        <v>0</v>
      </c>
      <c r="BL146" s="18" t="s">
        <v>124</v>
      </c>
      <c r="BM146" s="223" t="s">
        <v>220</v>
      </c>
    </row>
    <row r="147" spans="1:51" s="14" customFormat="1" ht="12">
      <c r="A147" s="14"/>
      <c r="B147" s="237"/>
      <c r="C147" s="238"/>
      <c r="D147" s="227" t="s">
        <v>126</v>
      </c>
      <c r="E147" s="239" t="s">
        <v>19</v>
      </c>
      <c r="F147" s="240" t="s">
        <v>137</v>
      </c>
      <c r="G147" s="238"/>
      <c r="H147" s="239" t="s">
        <v>19</v>
      </c>
      <c r="I147" s="241"/>
      <c r="J147" s="238"/>
      <c r="K147" s="238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126</v>
      </c>
      <c r="AU147" s="246" t="s">
        <v>79</v>
      </c>
      <c r="AV147" s="14" t="s">
        <v>77</v>
      </c>
      <c r="AW147" s="14" t="s">
        <v>33</v>
      </c>
      <c r="AX147" s="14" t="s">
        <v>72</v>
      </c>
      <c r="AY147" s="246" t="s">
        <v>117</v>
      </c>
    </row>
    <row r="148" spans="1:51" s="13" customFormat="1" ht="12">
      <c r="A148" s="13"/>
      <c r="B148" s="225"/>
      <c r="C148" s="226"/>
      <c r="D148" s="227" t="s">
        <v>126</v>
      </c>
      <c r="E148" s="228" t="s">
        <v>19</v>
      </c>
      <c r="F148" s="229" t="s">
        <v>221</v>
      </c>
      <c r="G148" s="226"/>
      <c r="H148" s="230">
        <v>5.832</v>
      </c>
      <c r="I148" s="231"/>
      <c r="J148" s="226"/>
      <c r="K148" s="226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126</v>
      </c>
      <c r="AU148" s="236" t="s">
        <v>79</v>
      </c>
      <c r="AV148" s="13" t="s">
        <v>79</v>
      </c>
      <c r="AW148" s="13" t="s">
        <v>33</v>
      </c>
      <c r="AX148" s="13" t="s">
        <v>77</v>
      </c>
      <c r="AY148" s="236" t="s">
        <v>117</v>
      </c>
    </row>
    <row r="149" spans="1:65" s="2" customFormat="1" ht="16.5" customHeight="1">
      <c r="A149" s="39"/>
      <c r="B149" s="40"/>
      <c r="C149" s="258" t="s">
        <v>222</v>
      </c>
      <c r="D149" s="258" t="s">
        <v>194</v>
      </c>
      <c r="E149" s="259" t="s">
        <v>223</v>
      </c>
      <c r="F149" s="260" t="s">
        <v>224</v>
      </c>
      <c r="G149" s="261" t="s">
        <v>171</v>
      </c>
      <c r="H149" s="262">
        <v>5.832</v>
      </c>
      <c r="I149" s="263"/>
      <c r="J149" s="264">
        <f>ROUND(I149*H149,2)</f>
        <v>0</v>
      </c>
      <c r="K149" s="260" t="s">
        <v>123</v>
      </c>
      <c r="L149" s="265"/>
      <c r="M149" s="266" t="s">
        <v>19</v>
      </c>
      <c r="N149" s="267" t="s">
        <v>43</v>
      </c>
      <c r="O149" s="85"/>
      <c r="P149" s="221">
        <f>O149*H149</f>
        <v>0</v>
      </c>
      <c r="Q149" s="221">
        <v>1</v>
      </c>
      <c r="R149" s="221">
        <f>Q149*H149</f>
        <v>5.832</v>
      </c>
      <c r="S149" s="221">
        <v>0</v>
      </c>
      <c r="T149" s="222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3" t="s">
        <v>164</v>
      </c>
      <c r="AT149" s="223" t="s">
        <v>194</v>
      </c>
      <c r="AU149" s="223" t="s">
        <v>79</v>
      </c>
      <c r="AY149" s="18" t="s">
        <v>117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8" t="s">
        <v>77</v>
      </c>
      <c r="BK149" s="224">
        <f>ROUND(I149*H149,2)</f>
        <v>0</v>
      </c>
      <c r="BL149" s="18" t="s">
        <v>124</v>
      </c>
      <c r="BM149" s="223" t="s">
        <v>225</v>
      </c>
    </row>
    <row r="150" spans="1:51" s="14" customFormat="1" ht="12">
      <c r="A150" s="14"/>
      <c r="B150" s="237"/>
      <c r="C150" s="238"/>
      <c r="D150" s="227" t="s">
        <v>126</v>
      </c>
      <c r="E150" s="239" t="s">
        <v>19</v>
      </c>
      <c r="F150" s="240" t="s">
        <v>137</v>
      </c>
      <c r="G150" s="238"/>
      <c r="H150" s="239" t="s">
        <v>19</v>
      </c>
      <c r="I150" s="241"/>
      <c r="J150" s="238"/>
      <c r="K150" s="238"/>
      <c r="L150" s="242"/>
      <c r="M150" s="243"/>
      <c r="N150" s="244"/>
      <c r="O150" s="244"/>
      <c r="P150" s="244"/>
      <c r="Q150" s="244"/>
      <c r="R150" s="244"/>
      <c r="S150" s="244"/>
      <c r="T150" s="24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126</v>
      </c>
      <c r="AU150" s="246" t="s">
        <v>79</v>
      </c>
      <c r="AV150" s="14" t="s">
        <v>77</v>
      </c>
      <c r="AW150" s="14" t="s">
        <v>33</v>
      </c>
      <c r="AX150" s="14" t="s">
        <v>72</v>
      </c>
      <c r="AY150" s="246" t="s">
        <v>117</v>
      </c>
    </row>
    <row r="151" spans="1:51" s="13" customFormat="1" ht="12">
      <c r="A151" s="13"/>
      <c r="B151" s="225"/>
      <c r="C151" s="226"/>
      <c r="D151" s="227" t="s">
        <v>126</v>
      </c>
      <c r="E151" s="228" t="s">
        <v>19</v>
      </c>
      <c r="F151" s="229" t="s">
        <v>221</v>
      </c>
      <c r="G151" s="226"/>
      <c r="H151" s="230">
        <v>5.832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126</v>
      </c>
      <c r="AU151" s="236" t="s">
        <v>79</v>
      </c>
      <c r="AV151" s="13" t="s">
        <v>79</v>
      </c>
      <c r="AW151" s="13" t="s">
        <v>33</v>
      </c>
      <c r="AX151" s="13" t="s">
        <v>77</v>
      </c>
      <c r="AY151" s="236" t="s">
        <v>117</v>
      </c>
    </row>
    <row r="152" spans="1:65" s="2" customFormat="1" ht="44.25" customHeight="1">
      <c r="A152" s="39"/>
      <c r="B152" s="40"/>
      <c r="C152" s="212" t="s">
        <v>226</v>
      </c>
      <c r="D152" s="212" t="s">
        <v>119</v>
      </c>
      <c r="E152" s="213" t="s">
        <v>227</v>
      </c>
      <c r="F152" s="214" t="s">
        <v>228</v>
      </c>
      <c r="G152" s="215" t="s">
        <v>229</v>
      </c>
      <c r="H152" s="216">
        <v>27</v>
      </c>
      <c r="I152" s="217"/>
      <c r="J152" s="218">
        <f>ROUND(I152*H152,2)</f>
        <v>0</v>
      </c>
      <c r="K152" s="214" t="s">
        <v>123</v>
      </c>
      <c r="L152" s="45"/>
      <c r="M152" s="219" t="s">
        <v>19</v>
      </c>
      <c r="N152" s="220" t="s">
        <v>43</v>
      </c>
      <c r="O152" s="85"/>
      <c r="P152" s="221">
        <f>O152*H152</f>
        <v>0</v>
      </c>
      <c r="Q152" s="221">
        <v>0.20469</v>
      </c>
      <c r="R152" s="221">
        <f>Q152*H152</f>
        <v>5.52663</v>
      </c>
      <c r="S152" s="221">
        <v>0</v>
      </c>
      <c r="T152" s="222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3" t="s">
        <v>124</v>
      </c>
      <c r="AT152" s="223" t="s">
        <v>119</v>
      </c>
      <c r="AU152" s="223" t="s">
        <v>79</v>
      </c>
      <c r="AY152" s="18" t="s">
        <v>117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8" t="s">
        <v>77</v>
      </c>
      <c r="BK152" s="224">
        <f>ROUND(I152*H152,2)</f>
        <v>0</v>
      </c>
      <c r="BL152" s="18" t="s">
        <v>124</v>
      </c>
      <c r="BM152" s="223" t="s">
        <v>230</v>
      </c>
    </row>
    <row r="153" spans="1:51" s="13" customFormat="1" ht="12">
      <c r="A153" s="13"/>
      <c r="B153" s="225"/>
      <c r="C153" s="226"/>
      <c r="D153" s="227" t="s">
        <v>126</v>
      </c>
      <c r="E153" s="228" t="s">
        <v>19</v>
      </c>
      <c r="F153" s="229" t="s">
        <v>231</v>
      </c>
      <c r="G153" s="226"/>
      <c r="H153" s="230">
        <v>27</v>
      </c>
      <c r="I153" s="231"/>
      <c r="J153" s="226"/>
      <c r="K153" s="226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126</v>
      </c>
      <c r="AU153" s="236" t="s">
        <v>79</v>
      </c>
      <c r="AV153" s="13" t="s">
        <v>79</v>
      </c>
      <c r="AW153" s="13" t="s">
        <v>33</v>
      </c>
      <c r="AX153" s="13" t="s">
        <v>77</v>
      </c>
      <c r="AY153" s="236" t="s">
        <v>117</v>
      </c>
    </row>
    <row r="154" spans="1:65" s="2" customFormat="1" ht="21.75" customHeight="1">
      <c r="A154" s="39"/>
      <c r="B154" s="40"/>
      <c r="C154" s="212" t="s">
        <v>7</v>
      </c>
      <c r="D154" s="212" t="s">
        <v>119</v>
      </c>
      <c r="E154" s="213" t="s">
        <v>232</v>
      </c>
      <c r="F154" s="214" t="s">
        <v>233</v>
      </c>
      <c r="G154" s="215" t="s">
        <v>130</v>
      </c>
      <c r="H154" s="216">
        <v>3.621</v>
      </c>
      <c r="I154" s="217"/>
      <c r="J154" s="218">
        <f>ROUND(I154*H154,2)</f>
        <v>0</v>
      </c>
      <c r="K154" s="214" t="s">
        <v>123</v>
      </c>
      <c r="L154" s="45"/>
      <c r="M154" s="219" t="s">
        <v>19</v>
      </c>
      <c r="N154" s="220" t="s">
        <v>43</v>
      </c>
      <c r="O154" s="85"/>
      <c r="P154" s="221">
        <f>O154*H154</f>
        <v>0</v>
      </c>
      <c r="Q154" s="221">
        <v>1.98</v>
      </c>
      <c r="R154" s="221">
        <f>Q154*H154</f>
        <v>7.16958</v>
      </c>
      <c r="S154" s="221">
        <v>0</v>
      </c>
      <c r="T154" s="222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3" t="s">
        <v>124</v>
      </c>
      <c r="AT154" s="223" t="s">
        <v>119</v>
      </c>
      <c r="AU154" s="223" t="s">
        <v>79</v>
      </c>
      <c r="AY154" s="18" t="s">
        <v>117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8" t="s">
        <v>77</v>
      </c>
      <c r="BK154" s="224">
        <f>ROUND(I154*H154,2)</f>
        <v>0</v>
      </c>
      <c r="BL154" s="18" t="s">
        <v>124</v>
      </c>
      <c r="BM154" s="223" t="s">
        <v>234</v>
      </c>
    </row>
    <row r="155" spans="1:51" s="13" customFormat="1" ht="12">
      <c r="A155" s="13"/>
      <c r="B155" s="225"/>
      <c r="C155" s="226"/>
      <c r="D155" s="227" t="s">
        <v>126</v>
      </c>
      <c r="E155" s="228" t="s">
        <v>19</v>
      </c>
      <c r="F155" s="229" t="s">
        <v>235</v>
      </c>
      <c r="G155" s="226"/>
      <c r="H155" s="230">
        <v>3.621</v>
      </c>
      <c r="I155" s="231"/>
      <c r="J155" s="226"/>
      <c r="K155" s="226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126</v>
      </c>
      <c r="AU155" s="236" t="s">
        <v>79</v>
      </c>
      <c r="AV155" s="13" t="s">
        <v>79</v>
      </c>
      <c r="AW155" s="13" t="s">
        <v>33</v>
      </c>
      <c r="AX155" s="13" t="s">
        <v>77</v>
      </c>
      <c r="AY155" s="236" t="s">
        <v>117</v>
      </c>
    </row>
    <row r="156" spans="1:65" s="2" customFormat="1" ht="21.75" customHeight="1">
      <c r="A156" s="39"/>
      <c r="B156" s="40"/>
      <c r="C156" s="212" t="s">
        <v>236</v>
      </c>
      <c r="D156" s="212" t="s">
        <v>119</v>
      </c>
      <c r="E156" s="213" t="s">
        <v>237</v>
      </c>
      <c r="F156" s="214" t="s">
        <v>238</v>
      </c>
      <c r="G156" s="215" t="s">
        <v>171</v>
      </c>
      <c r="H156" s="216">
        <v>0.161</v>
      </c>
      <c r="I156" s="217"/>
      <c r="J156" s="218">
        <f>ROUND(I156*H156,2)</f>
        <v>0</v>
      </c>
      <c r="K156" s="214" t="s">
        <v>123</v>
      </c>
      <c r="L156" s="45"/>
      <c r="M156" s="219" t="s">
        <v>19</v>
      </c>
      <c r="N156" s="220" t="s">
        <v>43</v>
      </c>
      <c r="O156" s="85"/>
      <c r="P156" s="221">
        <f>O156*H156</f>
        <v>0</v>
      </c>
      <c r="Q156" s="221">
        <v>1.06277</v>
      </c>
      <c r="R156" s="221">
        <f>Q156*H156</f>
        <v>0.17110597</v>
      </c>
      <c r="S156" s="221">
        <v>0</v>
      </c>
      <c r="T156" s="222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3" t="s">
        <v>124</v>
      </c>
      <c r="AT156" s="223" t="s">
        <v>119</v>
      </c>
      <c r="AU156" s="223" t="s">
        <v>79</v>
      </c>
      <c r="AY156" s="18" t="s">
        <v>117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8" t="s">
        <v>77</v>
      </c>
      <c r="BK156" s="224">
        <f>ROUND(I156*H156,2)</f>
        <v>0</v>
      </c>
      <c r="BL156" s="18" t="s">
        <v>124</v>
      </c>
      <c r="BM156" s="223" t="s">
        <v>239</v>
      </c>
    </row>
    <row r="157" spans="1:51" s="13" customFormat="1" ht="12">
      <c r="A157" s="13"/>
      <c r="B157" s="225"/>
      <c r="C157" s="226"/>
      <c r="D157" s="227" t="s">
        <v>126</v>
      </c>
      <c r="E157" s="228" t="s">
        <v>19</v>
      </c>
      <c r="F157" s="229" t="s">
        <v>240</v>
      </c>
      <c r="G157" s="226"/>
      <c r="H157" s="230">
        <v>0.161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126</v>
      </c>
      <c r="AU157" s="236" t="s">
        <v>79</v>
      </c>
      <c r="AV157" s="13" t="s">
        <v>79</v>
      </c>
      <c r="AW157" s="13" t="s">
        <v>33</v>
      </c>
      <c r="AX157" s="13" t="s">
        <v>77</v>
      </c>
      <c r="AY157" s="236" t="s">
        <v>117</v>
      </c>
    </row>
    <row r="158" spans="1:65" s="2" customFormat="1" ht="21.75" customHeight="1">
      <c r="A158" s="39"/>
      <c r="B158" s="40"/>
      <c r="C158" s="212" t="s">
        <v>241</v>
      </c>
      <c r="D158" s="212" t="s">
        <v>119</v>
      </c>
      <c r="E158" s="213" t="s">
        <v>242</v>
      </c>
      <c r="F158" s="214" t="s">
        <v>243</v>
      </c>
      <c r="G158" s="215" t="s">
        <v>130</v>
      </c>
      <c r="H158" s="216">
        <v>15.015</v>
      </c>
      <c r="I158" s="217"/>
      <c r="J158" s="218">
        <f>ROUND(I158*H158,2)</f>
        <v>0</v>
      </c>
      <c r="K158" s="214" t="s">
        <v>123</v>
      </c>
      <c r="L158" s="45"/>
      <c r="M158" s="219" t="s">
        <v>19</v>
      </c>
      <c r="N158" s="220" t="s">
        <v>43</v>
      </c>
      <c r="O158" s="85"/>
      <c r="P158" s="221">
        <f>O158*H158</f>
        <v>0</v>
      </c>
      <c r="Q158" s="221">
        <v>2.25634</v>
      </c>
      <c r="R158" s="221">
        <f>Q158*H158</f>
        <v>33.878945099999996</v>
      </c>
      <c r="S158" s="221">
        <v>0</v>
      </c>
      <c r="T158" s="222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3" t="s">
        <v>124</v>
      </c>
      <c r="AT158" s="223" t="s">
        <v>119</v>
      </c>
      <c r="AU158" s="223" t="s">
        <v>79</v>
      </c>
      <c r="AY158" s="18" t="s">
        <v>117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8" t="s">
        <v>77</v>
      </c>
      <c r="BK158" s="224">
        <f>ROUND(I158*H158,2)</f>
        <v>0</v>
      </c>
      <c r="BL158" s="18" t="s">
        <v>124</v>
      </c>
      <c r="BM158" s="223" t="s">
        <v>244</v>
      </c>
    </row>
    <row r="159" spans="1:51" s="13" customFormat="1" ht="12">
      <c r="A159" s="13"/>
      <c r="B159" s="225"/>
      <c r="C159" s="226"/>
      <c r="D159" s="227" t="s">
        <v>126</v>
      </c>
      <c r="E159" s="228" t="s">
        <v>19</v>
      </c>
      <c r="F159" s="229" t="s">
        <v>245</v>
      </c>
      <c r="G159" s="226"/>
      <c r="H159" s="230">
        <v>15.015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126</v>
      </c>
      <c r="AU159" s="236" t="s">
        <v>79</v>
      </c>
      <c r="AV159" s="13" t="s">
        <v>79</v>
      </c>
      <c r="AW159" s="13" t="s">
        <v>33</v>
      </c>
      <c r="AX159" s="13" t="s">
        <v>77</v>
      </c>
      <c r="AY159" s="236" t="s">
        <v>117</v>
      </c>
    </row>
    <row r="160" spans="1:65" s="2" customFormat="1" ht="16.5" customHeight="1">
      <c r="A160" s="39"/>
      <c r="B160" s="40"/>
      <c r="C160" s="212" t="s">
        <v>246</v>
      </c>
      <c r="D160" s="212" t="s">
        <v>119</v>
      </c>
      <c r="E160" s="213" t="s">
        <v>247</v>
      </c>
      <c r="F160" s="214" t="s">
        <v>248</v>
      </c>
      <c r="G160" s="215" t="s">
        <v>122</v>
      </c>
      <c r="H160" s="216">
        <v>31.92</v>
      </c>
      <c r="I160" s="217"/>
      <c r="J160" s="218">
        <f>ROUND(I160*H160,2)</f>
        <v>0</v>
      </c>
      <c r="K160" s="214" t="s">
        <v>123</v>
      </c>
      <c r="L160" s="45"/>
      <c r="M160" s="219" t="s">
        <v>19</v>
      </c>
      <c r="N160" s="220" t="s">
        <v>43</v>
      </c>
      <c r="O160" s="85"/>
      <c r="P160" s="221">
        <f>O160*H160</f>
        <v>0</v>
      </c>
      <c r="Q160" s="221">
        <v>0.00269</v>
      </c>
      <c r="R160" s="221">
        <f>Q160*H160</f>
        <v>0.0858648</v>
      </c>
      <c r="S160" s="221">
        <v>0</v>
      </c>
      <c r="T160" s="222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3" t="s">
        <v>124</v>
      </c>
      <c r="AT160" s="223" t="s">
        <v>119</v>
      </c>
      <c r="AU160" s="223" t="s">
        <v>79</v>
      </c>
      <c r="AY160" s="18" t="s">
        <v>117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8" t="s">
        <v>77</v>
      </c>
      <c r="BK160" s="224">
        <f>ROUND(I160*H160,2)</f>
        <v>0</v>
      </c>
      <c r="BL160" s="18" t="s">
        <v>124</v>
      </c>
      <c r="BM160" s="223" t="s">
        <v>249</v>
      </c>
    </row>
    <row r="161" spans="1:51" s="13" customFormat="1" ht="12">
      <c r="A161" s="13"/>
      <c r="B161" s="225"/>
      <c r="C161" s="226"/>
      <c r="D161" s="227" t="s">
        <v>126</v>
      </c>
      <c r="E161" s="228" t="s">
        <v>19</v>
      </c>
      <c r="F161" s="229" t="s">
        <v>250</v>
      </c>
      <c r="G161" s="226"/>
      <c r="H161" s="230">
        <v>31.92</v>
      </c>
      <c r="I161" s="231"/>
      <c r="J161" s="226"/>
      <c r="K161" s="226"/>
      <c r="L161" s="232"/>
      <c r="M161" s="233"/>
      <c r="N161" s="234"/>
      <c r="O161" s="234"/>
      <c r="P161" s="234"/>
      <c r="Q161" s="234"/>
      <c r="R161" s="234"/>
      <c r="S161" s="234"/>
      <c r="T161" s="23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6" t="s">
        <v>126</v>
      </c>
      <c r="AU161" s="236" t="s">
        <v>79</v>
      </c>
      <c r="AV161" s="13" t="s">
        <v>79</v>
      </c>
      <c r="AW161" s="13" t="s">
        <v>33</v>
      </c>
      <c r="AX161" s="13" t="s">
        <v>77</v>
      </c>
      <c r="AY161" s="236" t="s">
        <v>117</v>
      </c>
    </row>
    <row r="162" spans="1:65" s="2" customFormat="1" ht="16.5" customHeight="1">
      <c r="A162" s="39"/>
      <c r="B162" s="40"/>
      <c r="C162" s="212" t="s">
        <v>251</v>
      </c>
      <c r="D162" s="212" t="s">
        <v>119</v>
      </c>
      <c r="E162" s="213" t="s">
        <v>252</v>
      </c>
      <c r="F162" s="214" t="s">
        <v>253</v>
      </c>
      <c r="G162" s="215" t="s">
        <v>122</v>
      </c>
      <c r="H162" s="216">
        <v>31.92</v>
      </c>
      <c r="I162" s="217"/>
      <c r="J162" s="218">
        <f>ROUND(I162*H162,2)</f>
        <v>0</v>
      </c>
      <c r="K162" s="214" t="s">
        <v>123</v>
      </c>
      <c r="L162" s="45"/>
      <c r="M162" s="219" t="s">
        <v>19</v>
      </c>
      <c r="N162" s="220" t="s">
        <v>43</v>
      </c>
      <c r="O162" s="85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3" t="s">
        <v>124</v>
      </c>
      <c r="AT162" s="223" t="s">
        <v>119</v>
      </c>
      <c r="AU162" s="223" t="s">
        <v>79</v>
      </c>
      <c r="AY162" s="18" t="s">
        <v>117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8" t="s">
        <v>77</v>
      </c>
      <c r="BK162" s="224">
        <f>ROUND(I162*H162,2)</f>
        <v>0</v>
      </c>
      <c r="BL162" s="18" t="s">
        <v>124</v>
      </c>
      <c r="BM162" s="223" t="s">
        <v>254</v>
      </c>
    </row>
    <row r="163" spans="1:51" s="13" customFormat="1" ht="12">
      <c r="A163" s="13"/>
      <c r="B163" s="225"/>
      <c r="C163" s="226"/>
      <c r="D163" s="227" t="s">
        <v>126</v>
      </c>
      <c r="E163" s="228" t="s">
        <v>19</v>
      </c>
      <c r="F163" s="229" t="s">
        <v>255</v>
      </c>
      <c r="G163" s="226"/>
      <c r="H163" s="230">
        <v>31.92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126</v>
      </c>
      <c r="AU163" s="236" t="s">
        <v>79</v>
      </c>
      <c r="AV163" s="13" t="s">
        <v>79</v>
      </c>
      <c r="AW163" s="13" t="s">
        <v>33</v>
      </c>
      <c r="AX163" s="13" t="s">
        <v>77</v>
      </c>
      <c r="AY163" s="236" t="s">
        <v>117</v>
      </c>
    </row>
    <row r="164" spans="1:63" s="12" customFormat="1" ht="22.8" customHeight="1">
      <c r="A164" s="12"/>
      <c r="B164" s="196"/>
      <c r="C164" s="197"/>
      <c r="D164" s="198" t="s">
        <v>71</v>
      </c>
      <c r="E164" s="210" t="s">
        <v>133</v>
      </c>
      <c r="F164" s="210" t="s">
        <v>256</v>
      </c>
      <c r="G164" s="197"/>
      <c r="H164" s="197"/>
      <c r="I164" s="200"/>
      <c r="J164" s="211">
        <f>BK164</f>
        <v>0</v>
      </c>
      <c r="K164" s="197"/>
      <c r="L164" s="202"/>
      <c r="M164" s="203"/>
      <c r="N164" s="204"/>
      <c r="O164" s="204"/>
      <c r="P164" s="205">
        <f>SUM(P165:P202)</f>
        <v>0</v>
      </c>
      <c r="Q164" s="204"/>
      <c r="R164" s="205">
        <f>SUM(R165:R202)</f>
        <v>118.80437077</v>
      </c>
      <c r="S164" s="204"/>
      <c r="T164" s="206">
        <f>SUM(T165:T202)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7" t="s">
        <v>77</v>
      </c>
      <c r="AT164" s="208" t="s">
        <v>71</v>
      </c>
      <c r="AU164" s="208" t="s">
        <v>77</v>
      </c>
      <c r="AY164" s="207" t="s">
        <v>117</v>
      </c>
      <c r="BK164" s="209">
        <f>SUM(BK165:BK202)</f>
        <v>0</v>
      </c>
    </row>
    <row r="165" spans="1:65" s="2" customFormat="1" ht="33" customHeight="1">
      <c r="A165" s="39"/>
      <c r="B165" s="40"/>
      <c r="C165" s="212" t="s">
        <v>257</v>
      </c>
      <c r="D165" s="212" t="s">
        <v>119</v>
      </c>
      <c r="E165" s="213" t="s">
        <v>258</v>
      </c>
      <c r="F165" s="214" t="s">
        <v>259</v>
      </c>
      <c r="G165" s="215" t="s">
        <v>122</v>
      </c>
      <c r="H165" s="216">
        <v>105.912</v>
      </c>
      <c r="I165" s="217"/>
      <c r="J165" s="218">
        <f>ROUND(I165*H165,2)</f>
        <v>0</v>
      </c>
      <c r="K165" s="214" t="s">
        <v>123</v>
      </c>
      <c r="L165" s="45"/>
      <c r="M165" s="219" t="s">
        <v>19</v>
      </c>
      <c r="N165" s="220" t="s">
        <v>43</v>
      </c>
      <c r="O165" s="85"/>
      <c r="P165" s="221">
        <f>O165*H165</f>
        <v>0</v>
      </c>
      <c r="Q165" s="221">
        <v>0.0004</v>
      </c>
      <c r="R165" s="221">
        <f>Q165*H165</f>
        <v>0.0423648</v>
      </c>
      <c r="S165" s="221">
        <v>0</v>
      </c>
      <c r="T165" s="222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3" t="s">
        <v>124</v>
      </c>
      <c r="AT165" s="223" t="s">
        <v>119</v>
      </c>
      <c r="AU165" s="223" t="s">
        <v>79</v>
      </c>
      <c r="AY165" s="18" t="s">
        <v>117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8" t="s">
        <v>77</v>
      </c>
      <c r="BK165" s="224">
        <f>ROUND(I165*H165,2)</f>
        <v>0</v>
      </c>
      <c r="BL165" s="18" t="s">
        <v>124</v>
      </c>
      <c r="BM165" s="223" t="s">
        <v>260</v>
      </c>
    </row>
    <row r="166" spans="1:51" s="13" customFormat="1" ht="12">
      <c r="A166" s="13"/>
      <c r="B166" s="225"/>
      <c r="C166" s="226"/>
      <c r="D166" s="227" t="s">
        <v>126</v>
      </c>
      <c r="E166" s="228" t="s">
        <v>19</v>
      </c>
      <c r="F166" s="229" t="s">
        <v>261</v>
      </c>
      <c r="G166" s="226"/>
      <c r="H166" s="230">
        <v>105.912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126</v>
      </c>
      <c r="AU166" s="236" t="s">
        <v>79</v>
      </c>
      <c r="AV166" s="13" t="s">
        <v>79</v>
      </c>
      <c r="AW166" s="13" t="s">
        <v>33</v>
      </c>
      <c r="AX166" s="13" t="s">
        <v>77</v>
      </c>
      <c r="AY166" s="236" t="s">
        <v>117</v>
      </c>
    </row>
    <row r="167" spans="1:65" s="2" customFormat="1" ht="33" customHeight="1">
      <c r="A167" s="39"/>
      <c r="B167" s="40"/>
      <c r="C167" s="212" t="s">
        <v>262</v>
      </c>
      <c r="D167" s="212" t="s">
        <v>119</v>
      </c>
      <c r="E167" s="213" t="s">
        <v>263</v>
      </c>
      <c r="F167" s="214" t="s">
        <v>264</v>
      </c>
      <c r="G167" s="215" t="s">
        <v>130</v>
      </c>
      <c r="H167" s="216">
        <v>20.31</v>
      </c>
      <c r="I167" s="217"/>
      <c r="J167" s="218">
        <f>ROUND(I167*H167,2)</f>
        <v>0</v>
      </c>
      <c r="K167" s="214" t="s">
        <v>123</v>
      </c>
      <c r="L167" s="45"/>
      <c r="M167" s="219" t="s">
        <v>19</v>
      </c>
      <c r="N167" s="220" t="s">
        <v>43</v>
      </c>
      <c r="O167" s="85"/>
      <c r="P167" s="221">
        <f>O167*H167</f>
        <v>0</v>
      </c>
      <c r="Q167" s="221">
        <v>2.1501</v>
      </c>
      <c r="R167" s="221">
        <f>Q167*H167</f>
        <v>43.668531</v>
      </c>
      <c r="S167" s="221">
        <v>0</v>
      </c>
      <c r="T167" s="222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3" t="s">
        <v>124</v>
      </c>
      <c r="AT167" s="223" t="s">
        <v>119</v>
      </c>
      <c r="AU167" s="223" t="s">
        <v>79</v>
      </c>
      <c r="AY167" s="18" t="s">
        <v>117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8" t="s">
        <v>77</v>
      </c>
      <c r="BK167" s="224">
        <f>ROUND(I167*H167,2)</f>
        <v>0</v>
      </c>
      <c r="BL167" s="18" t="s">
        <v>124</v>
      </c>
      <c r="BM167" s="223" t="s">
        <v>265</v>
      </c>
    </row>
    <row r="168" spans="1:51" s="13" customFormat="1" ht="12">
      <c r="A168" s="13"/>
      <c r="B168" s="225"/>
      <c r="C168" s="226"/>
      <c r="D168" s="227" t="s">
        <v>126</v>
      </c>
      <c r="E168" s="228" t="s">
        <v>19</v>
      </c>
      <c r="F168" s="229" t="s">
        <v>266</v>
      </c>
      <c r="G168" s="226"/>
      <c r="H168" s="230">
        <v>15.218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126</v>
      </c>
      <c r="AU168" s="236" t="s">
        <v>79</v>
      </c>
      <c r="AV168" s="13" t="s">
        <v>79</v>
      </c>
      <c r="AW168" s="13" t="s">
        <v>33</v>
      </c>
      <c r="AX168" s="13" t="s">
        <v>72</v>
      </c>
      <c r="AY168" s="236" t="s">
        <v>117</v>
      </c>
    </row>
    <row r="169" spans="1:51" s="13" customFormat="1" ht="12">
      <c r="A169" s="13"/>
      <c r="B169" s="225"/>
      <c r="C169" s="226"/>
      <c r="D169" s="227" t="s">
        <v>126</v>
      </c>
      <c r="E169" s="228" t="s">
        <v>19</v>
      </c>
      <c r="F169" s="229" t="s">
        <v>267</v>
      </c>
      <c r="G169" s="226"/>
      <c r="H169" s="230">
        <v>26.466</v>
      </c>
      <c r="I169" s="231"/>
      <c r="J169" s="226"/>
      <c r="K169" s="226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126</v>
      </c>
      <c r="AU169" s="236" t="s">
        <v>79</v>
      </c>
      <c r="AV169" s="13" t="s">
        <v>79</v>
      </c>
      <c r="AW169" s="13" t="s">
        <v>33</v>
      </c>
      <c r="AX169" s="13" t="s">
        <v>72</v>
      </c>
      <c r="AY169" s="236" t="s">
        <v>117</v>
      </c>
    </row>
    <row r="170" spans="1:51" s="13" customFormat="1" ht="12">
      <c r="A170" s="13"/>
      <c r="B170" s="225"/>
      <c r="C170" s="226"/>
      <c r="D170" s="227" t="s">
        <v>126</v>
      </c>
      <c r="E170" s="228" t="s">
        <v>19</v>
      </c>
      <c r="F170" s="229" t="s">
        <v>268</v>
      </c>
      <c r="G170" s="226"/>
      <c r="H170" s="230">
        <v>-3.37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126</v>
      </c>
      <c r="AU170" s="236" t="s">
        <v>79</v>
      </c>
      <c r="AV170" s="13" t="s">
        <v>79</v>
      </c>
      <c r="AW170" s="13" t="s">
        <v>33</v>
      </c>
      <c r="AX170" s="13" t="s">
        <v>72</v>
      </c>
      <c r="AY170" s="236" t="s">
        <v>117</v>
      </c>
    </row>
    <row r="171" spans="1:51" s="13" customFormat="1" ht="12">
      <c r="A171" s="13"/>
      <c r="B171" s="225"/>
      <c r="C171" s="226"/>
      <c r="D171" s="227" t="s">
        <v>126</v>
      </c>
      <c r="E171" s="228" t="s">
        <v>19</v>
      </c>
      <c r="F171" s="229" t="s">
        <v>269</v>
      </c>
      <c r="G171" s="226"/>
      <c r="H171" s="230">
        <v>-3.664</v>
      </c>
      <c r="I171" s="231"/>
      <c r="J171" s="226"/>
      <c r="K171" s="226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126</v>
      </c>
      <c r="AU171" s="236" t="s">
        <v>79</v>
      </c>
      <c r="AV171" s="13" t="s">
        <v>79</v>
      </c>
      <c r="AW171" s="13" t="s">
        <v>33</v>
      </c>
      <c r="AX171" s="13" t="s">
        <v>72</v>
      </c>
      <c r="AY171" s="236" t="s">
        <v>117</v>
      </c>
    </row>
    <row r="172" spans="1:51" s="13" customFormat="1" ht="12">
      <c r="A172" s="13"/>
      <c r="B172" s="225"/>
      <c r="C172" s="226"/>
      <c r="D172" s="227" t="s">
        <v>126</v>
      </c>
      <c r="E172" s="228" t="s">
        <v>19</v>
      </c>
      <c r="F172" s="229" t="s">
        <v>270</v>
      </c>
      <c r="G172" s="226"/>
      <c r="H172" s="230">
        <v>-3.601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126</v>
      </c>
      <c r="AU172" s="236" t="s">
        <v>79</v>
      </c>
      <c r="AV172" s="13" t="s">
        <v>79</v>
      </c>
      <c r="AW172" s="13" t="s">
        <v>33</v>
      </c>
      <c r="AX172" s="13" t="s">
        <v>72</v>
      </c>
      <c r="AY172" s="236" t="s">
        <v>117</v>
      </c>
    </row>
    <row r="173" spans="1:51" s="13" customFormat="1" ht="12">
      <c r="A173" s="13"/>
      <c r="B173" s="225"/>
      <c r="C173" s="226"/>
      <c r="D173" s="227" t="s">
        <v>126</v>
      </c>
      <c r="E173" s="228" t="s">
        <v>19</v>
      </c>
      <c r="F173" s="229" t="s">
        <v>271</v>
      </c>
      <c r="G173" s="226"/>
      <c r="H173" s="230">
        <v>-11.489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126</v>
      </c>
      <c r="AU173" s="236" t="s">
        <v>79</v>
      </c>
      <c r="AV173" s="13" t="s">
        <v>79</v>
      </c>
      <c r="AW173" s="13" t="s">
        <v>33</v>
      </c>
      <c r="AX173" s="13" t="s">
        <v>72</v>
      </c>
      <c r="AY173" s="236" t="s">
        <v>117</v>
      </c>
    </row>
    <row r="174" spans="1:51" s="13" customFormat="1" ht="12">
      <c r="A174" s="13"/>
      <c r="B174" s="225"/>
      <c r="C174" s="226"/>
      <c r="D174" s="227" t="s">
        <v>126</v>
      </c>
      <c r="E174" s="228" t="s">
        <v>19</v>
      </c>
      <c r="F174" s="229" t="s">
        <v>272</v>
      </c>
      <c r="G174" s="226"/>
      <c r="H174" s="230">
        <v>0.75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126</v>
      </c>
      <c r="AU174" s="236" t="s">
        <v>79</v>
      </c>
      <c r="AV174" s="13" t="s">
        <v>79</v>
      </c>
      <c r="AW174" s="13" t="s">
        <v>33</v>
      </c>
      <c r="AX174" s="13" t="s">
        <v>72</v>
      </c>
      <c r="AY174" s="236" t="s">
        <v>117</v>
      </c>
    </row>
    <row r="175" spans="1:51" s="15" customFormat="1" ht="12">
      <c r="A175" s="15"/>
      <c r="B175" s="247"/>
      <c r="C175" s="248"/>
      <c r="D175" s="227" t="s">
        <v>126</v>
      </c>
      <c r="E175" s="249" t="s">
        <v>19</v>
      </c>
      <c r="F175" s="250" t="s">
        <v>153</v>
      </c>
      <c r="G175" s="248"/>
      <c r="H175" s="251">
        <v>20.31</v>
      </c>
      <c r="I175" s="252"/>
      <c r="J175" s="248"/>
      <c r="K175" s="248"/>
      <c r="L175" s="253"/>
      <c r="M175" s="254"/>
      <c r="N175" s="255"/>
      <c r="O175" s="255"/>
      <c r="P175" s="255"/>
      <c r="Q175" s="255"/>
      <c r="R175" s="255"/>
      <c r="S175" s="255"/>
      <c r="T175" s="256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7" t="s">
        <v>126</v>
      </c>
      <c r="AU175" s="257" t="s">
        <v>79</v>
      </c>
      <c r="AV175" s="15" t="s">
        <v>124</v>
      </c>
      <c r="AW175" s="15" t="s">
        <v>33</v>
      </c>
      <c r="AX175" s="15" t="s">
        <v>77</v>
      </c>
      <c r="AY175" s="257" t="s">
        <v>117</v>
      </c>
    </row>
    <row r="176" spans="1:65" s="2" customFormat="1" ht="21.75" customHeight="1">
      <c r="A176" s="39"/>
      <c r="B176" s="40"/>
      <c r="C176" s="212" t="s">
        <v>273</v>
      </c>
      <c r="D176" s="212" t="s">
        <v>119</v>
      </c>
      <c r="E176" s="213" t="s">
        <v>274</v>
      </c>
      <c r="F176" s="214" t="s">
        <v>275</v>
      </c>
      <c r="G176" s="215" t="s">
        <v>130</v>
      </c>
      <c r="H176" s="216">
        <v>19.632</v>
      </c>
      <c r="I176" s="217"/>
      <c r="J176" s="218">
        <f>ROUND(I176*H176,2)</f>
        <v>0</v>
      </c>
      <c r="K176" s="214" t="s">
        <v>19</v>
      </c>
      <c r="L176" s="45"/>
      <c r="M176" s="219" t="s">
        <v>19</v>
      </c>
      <c r="N176" s="220" t="s">
        <v>43</v>
      </c>
      <c r="O176" s="85"/>
      <c r="P176" s="221">
        <f>O176*H176</f>
        <v>0</v>
      </c>
      <c r="Q176" s="221">
        <v>1.20225</v>
      </c>
      <c r="R176" s="221">
        <f>Q176*H176</f>
        <v>23.602572000000002</v>
      </c>
      <c r="S176" s="221">
        <v>0</v>
      </c>
      <c r="T176" s="222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3" t="s">
        <v>124</v>
      </c>
      <c r="AT176" s="223" t="s">
        <v>119</v>
      </c>
      <c r="AU176" s="223" t="s">
        <v>79</v>
      </c>
      <c r="AY176" s="18" t="s">
        <v>117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8" t="s">
        <v>77</v>
      </c>
      <c r="BK176" s="224">
        <f>ROUND(I176*H176,2)</f>
        <v>0</v>
      </c>
      <c r="BL176" s="18" t="s">
        <v>124</v>
      </c>
      <c r="BM176" s="223" t="s">
        <v>276</v>
      </c>
    </row>
    <row r="177" spans="1:51" s="14" customFormat="1" ht="12">
      <c r="A177" s="14"/>
      <c r="B177" s="237"/>
      <c r="C177" s="238"/>
      <c r="D177" s="227" t="s">
        <v>126</v>
      </c>
      <c r="E177" s="239" t="s">
        <v>19</v>
      </c>
      <c r="F177" s="240" t="s">
        <v>277</v>
      </c>
      <c r="G177" s="238"/>
      <c r="H177" s="239" t="s">
        <v>19</v>
      </c>
      <c r="I177" s="241"/>
      <c r="J177" s="238"/>
      <c r="K177" s="238"/>
      <c r="L177" s="242"/>
      <c r="M177" s="243"/>
      <c r="N177" s="244"/>
      <c r="O177" s="244"/>
      <c r="P177" s="244"/>
      <c r="Q177" s="244"/>
      <c r="R177" s="244"/>
      <c r="S177" s="244"/>
      <c r="T177" s="24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6" t="s">
        <v>126</v>
      </c>
      <c r="AU177" s="246" t="s">
        <v>79</v>
      </c>
      <c r="AV177" s="14" t="s">
        <v>77</v>
      </c>
      <c r="AW177" s="14" t="s">
        <v>33</v>
      </c>
      <c r="AX177" s="14" t="s">
        <v>72</v>
      </c>
      <c r="AY177" s="246" t="s">
        <v>117</v>
      </c>
    </row>
    <row r="178" spans="1:51" s="13" customFormat="1" ht="12">
      <c r="A178" s="13"/>
      <c r="B178" s="225"/>
      <c r="C178" s="226"/>
      <c r="D178" s="227" t="s">
        <v>126</v>
      </c>
      <c r="E178" s="228" t="s">
        <v>19</v>
      </c>
      <c r="F178" s="229" t="s">
        <v>278</v>
      </c>
      <c r="G178" s="226"/>
      <c r="H178" s="230">
        <v>2.688</v>
      </c>
      <c r="I178" s="231"/>
      <c r="J178" s="226"/>
      <c r="K178" s="226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126</v>
      </c>
      <c r="AU178" s="236" t="s">
        <v>79</v>
      </c>
      <c r="AV178" s="13" t="s">
        <v>79</v>
      </c>
      <c r="AW178" s="13" t="s">
        <v>33</v>
      </c>
      <c r="AX178" s="13" t="s">
        <v>72</v>
      </c>
      <c r="AY178" s="236" t="s">
        <v>117</v>
      </c>
    </row>
    <row r="179" spans="1:51" s="14" customFormat="1" ht="12">
      <c r="A179" s="14"/>
      <c r="B179" s="237"/>
      <c r="C179" s="238"/>
      <c r="D179" s="227" t="s">
        <v>126</v>
      </c>
      <c r="E179" s="239" t="s">
        <v>19</v>
      </c>
      <c r="F179" s="240" t="s">
        <v>279</v>
      </c>
      <c r="G179" s="238"/>
      <c r="H179" s="239" t="s">
        <v>19</v>
      </c>
      <c r="I179" s="241"/>
      <c r="J179" s="238"/>
      <c r="K179" s="238"/>
      <c r="L179" s="242"/>
      <c r="M179" s="243"/>
      <c r="N179" s="244"/>
      <c r="O179" s="244"/>
      <c r="P179" s="244"/>
      <c r="Q179" s="244"/>
      <c r="R179" s="244"/>
      <c r="S179" s="244"/>
      <c r="T179" s="24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6" t="s">
        <v>126</v>
      </c>
      <c r="AU179" s="246" t="s">
        <v>79</v>
      </c>
      <c r="AV179" s="14" t="s">
        <v>77</v>
      </c>
      <c r="AW179" s="14" t="s">
        <v>33</v>
      </c>
      <c r="AX179" s="14" t="s">
        <v>72</v>
      </c>
      <c r="AY179" s="246" t="s">
        <v>117</v>
      </c>
    </row>
    <row r="180" spans="1:51" s="13" customFormat="1" ht="12">
      <c r="A180" s="13"/>
      <c r="B180" s="225"/>
      <c r="C180" s="226"/>
      <c r="D180" s="227" t="s">
        <v>126</v>
      </c>
      <c r="E180" s="228" t="s">
        <v>19</v>
      </c>
      <c r="F180" s="229" t="s">
        <v>280</v>
      </c>
      <c r="G180" s="226"/>
      <c r="H180" s="230">
        <v>2.224</v>
      </c>
      <c r="I180" s="231"/>
      <c r="J180" s="226"/>
      <c r="K180" s="226"/>
      <c r="L180" s="232"/>
      <c r="M180" s="233"/>
      <c r="N180" s="234"/>
      <c r="O180" s="234"/>
      <c r="P180" s="234"/>
      <c r="Q180" s="234"/>
      <c r="R180" s="234"/>
      <c r="S180" s="234"/>
      <c r="T180" s="23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6" t="s">
        <v>126</v>
      </c>
      <c r="AU180" s="236" t="s">
        <v>79</v>
      </c>
      <c r="AV180" s="13" t="s">
        <v>79</v>
      </c>
      <c r="AW180" s="13" t="s">
        <v>33</v>
      </c>
      <c r="AX180" s="13" t="s">
        <v>72</v>
      </c>
      <c r="AY180" s="236" t="s">
        <v>117</v>
      </c>
    </row>
    <row r="181" spans="1:51" s="14" customFormat="1" ht="12">
      <c r="A181" s="14"/>
      <c r="B181" s="237"/>
      <c r="C181" s="238"/>
      <c r="D181" s="227" t="s">
        <v>126</v>
      </c>
      <c r="E181" s="239" t="s">
        <v>19</v>
      </c>
      <c r="F181" s="240" t="s">
        <v>281</v>
      </c>
      <c r="G181" s="238"/>
      <c r="H181" s="239" t="s">
        <v>19</v>
      </c>
      <c r="I181" s="241"/>
      <c r="J181" s="238"/>
      <c r="K181" s="238"/>
      <c r="L181" s="242"/>
      <c r="M181" s="243"/>
      <c r="N181" s="244"/>
      <c r="O181" s="244"/>
      <c r="P181" s="244"/>
      <c r="Q181" s="244"/>
      <c r="R181" s="244"/>
      <c r="S181" s="244"/>
      <c r="T181" s="24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6" t="s">
        <v>126</v>
      </c>
      <c r="AU181" s="246" t="s">
        <v>79</v>
      </c>
      <c r="AV181" s="14" t="s">
        <v>77</v>
      </c>
      <c r="AW181" s="14" t="s">
        <v>33</v>
      </c>
      <c r="AX181" s="14" t="s">
        <v>72</v>
      </c>
      <c r="AY181" s="246" t="s">
        <v>117</v>
      </c>
    </row>
    <row r="182" spans="1:51" s="13" customFormat="1" ht="12">
      <c r="A182" s="13"/>
      <c r="B182" s="225"/>
      <c r="C182" s="226"/>
      <c r="D182" s="227" t="s">
        <v>126</v>
      </c>
      <c r="E182" s="228" t="s">
        <v>19</v>
      </c>
      <c r="F182" s="229" t="s">
        <v>282</v>
      </c>
      <c r="G182" s="226"/>
      <c r="H182" s="230">
        <v>1.632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126</v>
      </c>
      <c r="AU182" s="236" t="s">
        <v>79</v>
      </c>
      <c r="AV182" s="13" t="s">
        <v>79</v>
      </c>
      <c r="AW182" s="13" t="s">
        <v>33</v>
      </c>
      <c r="AX182" s="13" t="s">
        <v>72</v>
      </c>
      <c r="AY182" s="236" t="s">
        <v>117</v>
      </c>
    </row>
    <row r="183" spans="1:51" s="14" customFormat="1" ht="12">
      <c r="A183" s="14"/>
      <c r="B183" s="237"/>
      <c r="C183" s="238"/>
      <c r="D183" s="227" t="s">
        <v>126</v>
      </c>
      <c r="E183" s="239" t="s">
        <v>19</v>
      </c>
      <c r="F183" s="240" t="s">
        <v>283</v>
      </c>
      <c r="G183" s="238"/>
      <c r="H183" s="239" t="s">
        <v>19</v>
      </c>
      <c r="I183" s="241"/>
      <c r="J183" s="238"/>
      <c r="K183" s="238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126</v>
      </c>
      <c r="AU183" s="246" t="s">
        <v>79</v>
      </c>
      <c r="AV183" s="14" t="s">
        <v>77</v>
      </c>
      <c r="AW183" s="14" t="s">
        <v>33</v>
      </c>
      <c r="AX183" s="14" t="s">
        <v>72</v>
      </c>
      <c r="AY183" s="246" t="s">
        <v>117</v>
      </c>
    </row>
    <row r="184" spans="1:51" s="13" customFormat="1" ht="12">
      <c r="A184" s="13"/>
      <c r="B184" s="225"/>
      <c r="C184" s="226"/>
      <c r="D184" s="227" t="s">
        <v>126</v>
      </c>
      <c r="E184" s="228" t="s">
        <v>19</v>
      </c>
      <c r="F184" s="229" t="s">
        <v>284</v>
      </c>
      <c r="G184" s="226"/>
      <c r="H184" s="230">
        <v>19.632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126</v>
      </c>
      <c r="AU184" s="236" t="s">
        <v>79</v>
      </c>
      <c r="AV184" s="13" t="s">
        <v>79</v>
      </c>
      <c r="AW184" s="13" t="s">
        <v>33</v>
      </c>
      <c r="AX184" s="13" t="s">
        <v>77</v>
      </c>
      <c r="AY184" s="236" t="s">
        <v>117</v>
      </c>
    </row>
    <row r="185" spans="1:65" s="2" customFormat="1" ht="16.5" customHeight="1">
      <c r="A185" s="39"/>
      <c r="B185" s="40"/>
      <c r="C185" s="258" t="s">
        <v>285</v>
      </c>
      <c r="D185" s="258" t="s">
        <v>194</v>
      </c>
      <c r="E185" s="259" t="s">
        <v>286</v>
      </c>
      <c r="F185" s="260" t="s">
        <v>287</v>
      </c>
      <c r="G185" s="261" t="s">
        <v>288</v>
      </c>
      <c r="H185" s="262">
        <v>336</v>
      </c>
      <c r="I185" s="263"/>
      <c r="J185" s="264">
        <f>ROUND(I185*H185,2)</f>
        <v>0</v>
      </c>
      <c r="K185" s="260" t="s">
        <v>19</v>
      </c>
      <c r="L185" s="265"/>
      <c r="M185" s="266" t="s">
        <v>19</v>
      </c>
      <c r="N185" s="267" t="s">
        <v>43</v>
      </c>
      <c r="O185" s="85"/>
      <c r="P185" s="221">
        <f>O185*H185</f>
        <v>0</v>
      </c>
      <c r="Q185" s="221">
        <v>0.022</v>
      </c>
      <c r="R185" s="221">
        <f>Q185*H185</f>
        <v>7.3919999999999995</v>
      </c>
      <c r="S185" s="221">
        <v>0</v>
      </c>
      <c r="T185" s="222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3" t="s">
        <v>164</v>
      </c>
      <c r="AT185" s="223" t="s">
        <v>194</v>
      </c>
      <c r="AU185" s="223" t="s">
        <v>79</v>
      </c>
      <c r="AY185" s="18" t="s">
        <v>117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8" t="s">
        <v>77</v>
      </c>
      <c r="BK185" s="224">
        <f>ROUND(I185*H185,2)</f>
        <v>0</v>
      </c>
      <c r="BL185" s="18" t="s">
        <v>124</v>
      </c>
      <c r="BM185" s="223" t="s">
        <v>289</v>
      </c>
    </row>
    <row r="186" spans="1:51" s="13" customFormat="1" ht="12">
      <c r="A186" s="13"/>
      <c r="B186" s="225"/>
      <c r="C186" s="226"/>
      <c r="D186" s="227" t="s">
        <v>126</v>
      </c>
      <c r="E186" s="228" t="s">
        <v>19</v>
      </c>
      <c r="F186" s="229" t="s">
        <v>290</v>
      </c>
      <c r="G186" s="226"/>
      <c r="H186" s="230">
        <v>336</v>
      </c>
      <c r="I186" s="231"/>
      <c r="J186" s="226"/>
      <c r="K186" s="226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126</v>
      </c>
      <c r="AU186" s="236" t="s">
        <v>79</v>
      </c>
      <c r="AV186" s="13" t="s">
        <v>79</v>
      </c>
      <c r="AW186" s="13" t="s">
        <v>33</v>
      </c>
      <c r="AX186" s="13" t="s">
        <v>77</v>
      </c>
      <c r="AY186" s="236" t="s">
        <v>117</v>
      </c>
    </row>
    <row r="187" spans="1:65" s="2" customFormat="1" ht="16.5" customHeight="1">
      <c r="A187" s="39"/>
      <c r="B187" s="40"/>
      <c r="C187" s="258" t="s">
        <v>291</v>
      </c>
      <c r="D187" s="258" t="s">
        <v>194</v>
      </c>
      <c r="E187" s="259" t="s">
        <v>292</v>
      </c>
      <c r="F187" s="260" t="s">
        <v>293</v>
      </c>
      <c r="G187" s="261" t="s">
        <v>288</v>
      </c>
      <c r="H187" s="262">
        <v>417</v>
      </c>
      <c r="I187" s="263"/>
      <c r="J187" s="264">
        <f>ROUND(I187*H187,2)</f>
        <v>0</v>
      </c>
      <c r="K187" s="260" t="s">
        <v>19</v>
      </c>
      <c r="L187" s="265"/>
      <c r="M187" s="266" t="s">
        <v>19</v>
      </c>
      <c r="N187" s="267" t="s">
        <v>43</v>
      </c>
      <c r="O187" s="85"/>
      <c r="P187" s="221">
        <f>O187*H187</f>
        <v>0</v>
      </c>
      <c r="Q187" s="221">
        <v>0.021</v>
      </c>
      <c r="R187" s="221">
        <f>Q187*H187</f>
        <v>8.757</v>
      </c>
      <c r="S187" s="221">
        <v>0</v>
      </c>
      <c r="T187" s="222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3" t="s">
        <v>164</v>
      </c>
      <c r="AT187" s="223" t="s">
        <v>194</v>
      </c>
      <c r="AU187" s="223" t="s">
        <v>79</v>
      </c>
      <c r="AY187" s="18" t="s">
        <v>117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8" t="s">
        <v>77</v>
      </c>
      <c r="BK187" s="224">
        <f>ROUND(I187*H187,2)</f>
        <v>0</v>
      </c>
      <c r="BL187" s="18" t="s">
        <v>124</v>
      </c>
      <c r="BM187" s="223" t="s">
        <v>294</v>
      </c>
    </row>
    <row r="188" spans="1:51" s="13" customFormat="1" ht="12">
      <c r="A188" s="13"/>
      <c r="B188" s="225"/>
      <c r="C188" s="226"/>
      <c r="D188" s="227" t="s">
        <v>126</v>
      </c>
      <c r="E188" s="228" t="s">
        <v>19</v>
      </c>
      <c r="F188" s="229" t="s">
        <v>295</v>
      </c>
      <c r="G188" s="226"/>
      <c r="H188" s="230">
        <v>417</v>
      </c>
      <c r="I188" s="231"/>
      <c r="J188" s="226"/>
      <c r="K188" s="226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126</v>
      </c>
      <c r="AU188" s="236" t="s">
        <v>79</v>
      </c>
      <c r="AV188" s="13" t="s">
        <v>79</v>
      </c>
      <c r="AW188" s="13" t="s">
        <v>33</v>
      </c>
      <c r="AX188" s="13" t="s">
        <v>77</v>
      </c>
      <c r="AY188" s="236" t="s">
        <v>117</v>
      </c>
    </row>
    <row r="189" spans="1:65" s="2" customFormat="1" ht="16.5" customHeight="1">
      <c r="A189" s="39"/>
      <c r="B189" s="40"/>
      <c r="C189" s="258" t="s">
        <v>296</v>
      </c>
      <c r="D189" s="258" t="s">
        <v>194</v>
      </c>
      <c r="E189" s="259" t="s">
        <v>297</v>
      </c>
      <c r="F189" s="260" t="s">
        <v>298</v>
      </c>
      <c r="G189" s="261" t="s">
        <v>288</v>
      </c>
      <c r="H189" s="262">
        <v>204</v>
      </c>
      <c r="I189" s="263"/>
      <c r="J189" s="264">
        <f>ROUND(I189*H189,2)</f>
        <v>0</v>
      </c>
      <c r="K189" s="260" t="s">
        <v>19</v>
      </c>
      <c r="L189" s="265"/>
      <c r="M189" s="266" t="s">
        <v>19</v>
      </c>
      <c r="N189" s="267" t="s">
        <v>43</v>
      </c>
      <c r="O189" s="85"/>
      <c r="P189" s="221">
        <f>O189*H189</f>
        <v>0</v>
      </c>
      <c r="Q189" s="221">
        <v>0.019</v>
      </c>
      <c r="R189" s="221">
        <f>Q189*H189</f>
        <v>3.876</v>
      </c>
      <c r="S189" s="221">
        <v>0</v>
      </c>
      <c r="T189" s="222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3" t="s">
        <v>164</v>
      </c>
      <c r="AT189" s="223" t="s">
        <v>194</v>
      </c>
      <c r="AU189" s="223" t="s">
        <v>79</v>
      </c>
      <c r="AY189" s="18" t="s">
        <v>117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8" t="s">
        <v>77</v>
      </c>
      <c r="BK189" s="224">
        <f>ROUND(I189*H189,2)</f>
        <v>0</v>
      </c>
      <c r="BL189" s="18" t="s">
        <v>124</v>
      </c>
      <c r="BM189" s="223" t="s">
        <v>299</v>
      </c>
    </row>
    <row r="190" spans="1:51" s="13" customFormat="1" ht="12">
      <c r="A190" s="13"/>
      <c r="B190" s="225"/>
      <c r="C190" s="226"/>
      <c r="D190" s="227" t="s">
        <v>126</v>
      </c>
      <c r="E190" s="228" t="s">
        <v>19</v>
      </c>
      <c r="F190" s="229" t="s">
        <v>300</v>
      </c>
      <c r="G190" s="226"/>
      <c r="H190" s="230">
        <v>204</v>
      </c>
      <c r="I190" s="231"/>
      <c r="J190" s="226"/>
      <c r="K190" s="226"/>
      <c r="L190" s="232"/>
      <c r="M190" s="233"/>
      <c r="N190" s="234"/>
      <c r="O190" s="234"/>
      <c r="P190" s="234"/>
      <c r="Q190" s="234"/>
      <c r="R190" s="234"/>
      <c r="S190" s="234"/>
      <c r="T190" s="23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6" t="s">
        <v>126</v>
      </c>
      <c r="AU190" s="236" t="s">
        <v>79</v>
      </c>
      <c r="AV190" s="13" t="s">
        <v>79</v>
      </c>
      <c r="AW190" s="13" t="s">
        <v>33</v>
      </c>
      <c r="AX190" s="13" t="s">
        <v>77</v>
      </c>
      <c r="AY190" s="236" t="s">
        <v>117</v>
      </c>
    </row>
    <row r="191" spans="1:65" s="2" customFormat="1" ht="21.75" customHeight="1">
      <c r="A191" s="39"/>
      <c r="B191" s="40"/>
      <c r="C191" s="212" t="s">
        <v>301</v>
      </c>
      <c r="D191" s="212" t="s">
        <v>119</v>
      </c>
      <c r="E191" s="213" t="s">
        <v>302</v>
      </c>
      <c r="F191" s="214" t="s">
        <v>303</v>
      </c>
      <c r="G191" s="215" t="s">
        <v>130</v>
      </c>
      <c r="H191" s="216">
        <v>13.71</v>
      </c>
      <c r="I191" s="217"/>
      <c r="J191" s="218">
        <f>ROUND(I191*H191,2)</f>
        <v>0</v>
      </c>
      <c r="K191" s="214" t="s">
        <v>123</v>
      </c>
      <c r="L191" s="45"/>
      <c r="M191" s="219" t="s">
        <v>19</v>
      </c>
      <c r="N191" s="220" t="s">
        <v>43</v>
      </c>
      <c r="O191" s="85"/>
      <c r="P191" s="221">
        <f>O191*H191</f>
        <v>0</v>
      </c>
      <c r="Q191" s="221">
        <v>2.25634</v>
      </c>
      <c r="R191" s="221">
        <f>Q191*H191</f>
        <v>30.934421399999998</v>
      </c>
      <c r="S191" s="221">
        <v>0</v>
      </c>
      <c r="T191" s="222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3" t="s">
        <v>124</v>
      </c>
      <c r="AT191" s="223" t="s">
        <v>119</v>
      </c>
      <c r="AU191" s="223" t="s">
        <v>79</v>
      </c>
      <c r="AY191" s="18" t="s">
        <v>117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8" t="s">
        <v>77</v>
      </c>
      <c r="BK191" s="224">
        <f>ROUND(I191*H191,2)</f>
        <v>0</v>
      </c>
      <c r="BL191" s="18" t="s">
        <v>124</v>
      </c>
      <c r="BM191" s="223" t="s">
        <v>304</v>
      </c>
    </row>
    <row r="192" spans="1:51" s="13" customFormat="1" ht="12">
      <c r="A192" s="13"/>
      <c r="B192" s="225"/>
      <c r="C192" s="226"/>
      <c r="D192" s="227" t="s">
        <v>126</v>
      </c>
      <c r="E192" s="228" t="s">
        <v>19</v>
      </c>
      <c r="F192" s="229" t="s">
        <v>305</v>
      </c>
      <c r="G192" s="226"/>
      <c r="H192" s="230">
        <v>9.81</v>
      </c>
      <c r="I192" s="231"/>
      <c r="J192" s="226"/>
      <c r="K192" s="226"/>
      <c r="L192" s="232"/>
      <c r="M192" s="233"/>
      <c r="N192" s="234"/>
      <c r="O192" s="234"/>
      <c r="P192" s="234"/>
      <c r="Q192" s="234"/>
      <c r="R192" s="234"/>
      <c r="S192" s="234"/>
      <c r="T192" s="23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6" t="s">
        <v>126</v>
      </c>
      <c r="AU192" s="236" t="s">
        <v>79</v>
      </c>
      <c r="AV192" s="13" t="s">
        <v>79</v>
      </c>
      <c r="AW192" s="13" t="s">
        <v>33</v>
      </c>
      <c r="AX192" s="13" t="s">
        <v>72</v>
      </c>
      <c r="AY192" s="236" t="s">
        <v>117</v>
      </c>
    </row>
    <row r="193" spans="1:51" s="13" customFormat="1" ht="12">
      <c r="A193" s="13"/>
      <c r="B193" s="225"/>
      <c r="C193" s="226"/>
      <c r="D193" s="227" t="s">
        <v>126</v>
      </c>
      <c r="E193" s="228" t="s">
        <v>19</v>
      </c>
      <c r="F193" s="229" t="s">
        <v>306</v>
      </c>
      <c r="G193" s="226"/>
      <c r="H193" s="230">
        <v>3.9</v>
      </c>
      <c r="I193" s="231"/>
      <c r="J193" s="226"/>
      <c r="K193" s="226"/>
      <c r="L193" s="232"/>
      <c r="M193" s="233"/>
      <c r="N193" s="234"/>
      <c r="O193" s="234"/>
      <c r="P193" s="234"/>
      <c r="Q193" s="234"/>
      <c r="R193" s="234"/>
      <c r="S193" s="234"/>
      <c r="T193" s="23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6" t="s">
        <v>126</v>
      </c>
      <c r="AU193" s="236" t="s">
        <v>79</v>
      </c>
      <c r="AV193" s="13" t="s">
        <v>79</v>
      </c>
      <c r="AW193" s="13" t="s">
        <v>33</v>
      </c>
      <c r="AX193" s="13" t="s">
        <v>72</v>
      </c>
      <c r="AY193" s="236" t="s">
        <v>117</v>
      </c>
    </row>
    <row r="194" spans="1:51" s="15" customFormat="1" ht="12">
      <c r="A194" s="15"/>
      <c r="B194" s="247"/>
      <c r="C194" s="248"/>
      <c r="D194" s="227" t="s">
        <v>126</v>
      </c>
      <c r="E194" s="249" t="s">
        <v>19</v>
      </c>
      <c r="F194" s="250" t="s">
        <v>153</v>
      </c>
      <c r="G194" s="248"/>
      <c r="H194" s="251">
        <v>13.71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7" t="s">
        <v>126</v>
      </c>
      <c r="AU194" s="257" t="s">
        <v>79</v>
      </c>
      <c r="AV194" s="15" t="s">
        <v>124</v>
      </c>
      <c r="AW194" s="15" t="s">
        <v>33</v>
      </c>
      <c r="AX194" s="15" t="s">
        <v>77</v>
      </c>
      <c r="AY194" s="257" t="s">
        <v>117</v>
      </c>
    </row>
    <row r="195" spans="1:65" s="2" customFormat="1" ht="21.75" customHeight="1">
      <c r="A195" s="39"/>
      <c r="B195" s="40"/>
      <c r="C195" s="212" t="s">
        <v>307</v>
      </c>
      <c r="D195" s="212" t="s">
        <v>119</v>
      </c>
      <c r="E195" s="213" t="s">
        <v>308</v>
      </c>
      <c r="F195" s="214" t="s">
        <v>309</v>
      </c>
      <c r="G195" s="215" t="s">
        <v>122</v>
      </c>
      <c r="H195" s="216">
        <v>26.67</v>
      </c>
      <c r="I195" s="217"/>
      <c r="J195" s="218">
        <f>ROUND(I195*H195,2)</f>
        <v>0</v>
      </c>
      <c r="K195" s="214" t="s">
        <v>123</v>
      </c>
      <c r="L195" s="45"/>
      <c r="M195" s="219" t="s">
        <v>19</v>
      </c>
      <c r="N195" s="220" t="s">
        <v>43</v>
      </c>
      <c r="O195" s="85"/>
      <c r="P195" s="221">
        <f>O195*H195</f>
        <v>0</v>
      </c>
      <c r="Q195" s="221">
        <v>0.00275</v>
      </c>
      <c r="R195" s="221">
        <f>Q195*H195</f>
        <v>0.0733425</v>
      </c>
      <c r="S195" s="221">
        <v>0</v>
      </c>
      <c r="T195" s="222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3" t="s">
        <v>124</v>
      </c>
      <c r="AT195" s="223" t="s">
        <v>119</v>
      </c>
      <c r="AU195" s="223" t="s">
        <v>79</v>
      </c>
      <c r="AY195" s="18" t="s">
        <v>117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8" t="s">
        <v>77</v>
      </c>
      <c r="BK195" s="224">
        <f>ROUND(I195*H195,2)</f>
        <v>0</v>
      </c>
      <c r="BL195" s="18" t="s">
        <v>124</v>
      </c>
      <c r="BM195" s="223" t="s">
        <v>310</v>
      </c>
    </row>
    <row r="196" spans="1:51" s="13" customFormat="1" ht="12">
      <c r="A196" s="13"/>
      <c r="B196" s="225"/>
      <c r="C196" s="226"/>
      <c r="D196" s="227" t="s">
        <v>126</v>
      </c>
      <c r="E196" s="228" t="s">
        <v>19</v>
      </c>
      <c r="F196" s="229" t="s">
        <v>311</v>
      </c>
      <c r="G196" s="226"/>
      <c r="H196" s="230">
        <v>26.67</v>
      </c>
      <c r="I196" s="231"/>
      <c r="J196" s="226"/>
      <c r="K196" s="226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126</v>
      </c>
      <c r="AU196" s="236" t="s">
        <v>79</v>
      </c>
      <c r="AV196" s="13" t="s">
        <v>79</v>
      </c>
      <c r="AW196" s="13" t="s">
        <v>33</v>
      </c>
      <c r="AX196" s="13" t="s">
        <v>77</v>
      </c>
      <c r="AY196" s="236" t="s">
        <v>117</v>
      </c>
    </row>
    <row r="197" spans="1:65" s="2" customFormat="1" ht="21.75" customHeight="1">
      <c r="A197" s="39"/>
      <c r="B197" s="40"/>
      <c r="C197" s="212" t="s">
        <v>312</v>
      </c>
      <c r="D197" s="212" t="s">
        <v>119</v>
      </c>
      <c r="E197" s="213" t="s">
        <v>313</v>
      </c>
      <c r="F197" s="214" t="s">
        <v>314</v>
      </c>
      <c r="G197" s="215" t="s">
        <v>122</v>
      </c>
      <c r="H197" s="216">
        <v>26.67</v>
      </c>
      <c r="I197" s="217"/>
      <c r="J197" s="218">
        <f>ROUND(I197*H197,2)</f>
        <v>0</v>
      </c>
      <c r="K197" s="214" t="s">
        <v>123</v>
      </c>
      <c r="L197" s="45"/>
      <c r="M197" s="219" t="s">
        <v>19</v>
      </c>
      <c r="N197" s="220" t="s">
        <v>43</v>
      </c>
      <c r="O197" s="85"/>
      <c r="P197" s="221">
        <f>O197*H197</f>
        <v>0</v>
      </c>
      <c r="Q197" s="221">
        <v>0</v>
      </c>
      <c r="R197" s="221">
        <f>Q197*H197</f>
        <v>0</v>
      </c>
      <c r="S197" s="221">
        <v>0</v>
      </c>
      <c r="T197" s="222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3" t="s">
        <v>124</v>
      </c>
      <c r="AT197" s="223" t="s">
        <v>119</v>
      </c>
      <c r="AU197" s="223" t="s">
        <v>79</v>
      </c>
      <c r="AY197" s="18" t="s">
        <v>117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8" t="s">
        <v>77</v>
      </c>
      <c r="BK197" s="224">
        <f>ROUND(I197*H197,2)</f>
        <v>0</v>
      </c>
      <c r="BL197" s="18" t="s">
        <v>124</v>
      </c>
      <c r="BM197" s="223" t="s">
        <v>315</v>
      </c>
    </row>
    <row r="198" spans="1:51" s="13" customFormat="1" ht="12">
      <c r="A198" s="13"/>
      <c r="B198" s="225"/>
      <c r="C198" s="226"/>
      <c r="D198" s="227" t="s">
        <v>126</v>
      </c>
      <c r="E198" s="228" t="s">
        <v>19</v>
      </c>
      <c r="F198" s="229" t="s">
        <v>316</v>
      </c>
      <c r="G198" s="226"/>
      <c r="H198" s="230">
        <v>26.67</v>
      </c>
      <c r="I198" s="231"/>
      <c r="J198" s="226"/>
      <c r="K198" s="226"/>
      <c r="L198" s="232"/>
      <c r="M198" s="233"/>
      <c r="N198" s="234"/>
      <c r="O198" s="234"/>
      <c r="P198" s="234"/>
      <c r="Q198" s="234"/>
      <c r="R198" s="234"/>
      <c r="S198" s="234"/>
      <c r="T198" s="23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6" t="s">
        <v>126</v>
      </c>
      <c r="AU198" s="236" t="s">
        <v>79</v>
      </c>
      <c r="AV198" s="13" t="s">
        <v>79</v>
      </c>
      <c r="AW198" s="13" t="s">
        <v>33</v>
      </c>
      <c r="AX198" s="13" t="s">
        <v>77</v>
      </c>
      <c r="AY198" s="236" t="s">
        <v>117</v>
      </c>
    </row>
    <row r="199" spans="1:65" s="2" customFormat="1" ht="33" customHeight="1">
      <c r="A199" s="39"/>
      <c r="B199" s="40"/>
      <c r="C199" s="212" t="s">
        <v>317</v>
      </c>
      <c r="D199" s="212" t="s">
        <v>119</v>
      </c>
      <c r="E199" s="213" t="s">
        <v>318</v>
      </c>
      <c r="F199" s="214" t="s">
        <v>319</v>
      </c>
      <c r="G199" s="215" t="s">
        <v>171</v>
      </c>
      <c r="H199" s="216">
        <v>0.115</v>
      </c>
      <c r="I199" s="217"/>
      <c r="J199" s="218">
        <f>ROUND(I199*H199,2)</f>
        <v>0</v>
      </c>
      <c r="K199" s="214" t="s">
        <v>123</v>
      </c>
      <c r="L199" s="45"/>
      <c r="M199" s="219" t="s">
        <v>19</v>
      </c>
      <c r="N199" s="220" t="s">
        <v>43</v>
      </c>
      <c r="O199" s="85"/>
      <c r="P199" s="221">
        <f>O199*H199</f>
        <v>0</v>
      </c>
      <c r="Q199" s="221">
        <v>1.04715</v>
      </c>
      <c r="R199" s="221">
        <f>Q199*H199</f>
        <v>0.12042225000000001</v>
      </c>
      <c r="S199" s="221">
        <v>0</v>
      </c>
      <c r="T199" s="222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3" t="s">
        <v>124</v>
      </c>
      <c r="AT199" s="223" t="s">
        <v>119</v>
      </c>
      <c r="AU199" s="223" t="s">
        <v>79</v>
      </c>
      <c r="AY199" s="18" t="s">
        <v>117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8" t="s">
        <v>77</v>
      </c>
      <c r="BK199" s="224">
        <f>ROUND(I199*H199,2)</f>
        <v>0</v>
      </c>
      <c r="BL199" s="18" t="s">
        <v>124</v>
      </c>
      <c r="BM199" s="223" t="s">
        <v>320</v>
      </c>
    </row>
    <row r="200" spans="1:51" s="13" customFormat="1" ht="12">
      <c r="A200" s="13"/>
      <c r="B200" s="225"/>
      <c r="C200" s="226"/>
      <c r="D200" s="227" t="s">
        <v>126</v>
      </c>
      <c r="E200" s="228" t="s">
        <v>19</v>
      </c>
      <c r="F200" s="229" t="s">
        <v>321</v>
      </c>
      <c r="G200" s="226"/>
      <c r="H200" s="230">
        <v>0.115</v>
      </c>
      <c r="I200" s="231"/>
      <c r="J200" s="226"/>
      <c r="K200" s="226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126</v>
      </c>
      <c r="AU200" s="236" t="s">
        <v>79</v>
      </c>
      <c r="AV200" s="13" t="s">
        <v>79</v>
      </c>
      <c r="AW200" s="13" t="s">
        <v>33</v>
      </c>
      <c r="AX200" s="13" t="s">
        <v>77</v>
      </c>
      <c r="AY200" s="236" t="s">
        <v>117</v>
      </c>
    </row>
    <row r="201" spans="1:65" s="2" customFormat="1" ht="33" customHeight="1">
      <c r="A201" s="39"/>
      <c r="B201" s="40"/>
      <c r="C201" s="212" t="s">
        <v>322</v>
      </c>
      <c r="D201" s="212" t="s">
        <v>119</v>
      </c>
      <c r="E201" s="213" t="s">
        <v>323</v>
      </c>
      <c r="F201" s="214" t="s">
        <v>324</v>
      </c>
      <c r="G201" s="215" t="s">
        <v>171</v>
      </c>
      <c r="H201" s="216">
        <v>0.322</v>
      </c>
      <c r="I201" s="217"/>
      <c r="J201" s="218">
        <f>ROUND(I201*H201,2)</f>
        <v>0</v>
      </c>
      <c r="K201" s="214" t="s">
        <v>123</v>
      </c>
      <c r="L201" s="45"/>
      <c r="M201" s="219" t="s">
        <v>19</v>
      </c>
      <c r="N201" s="220" t="s">
        <v>43</v>
      </c>
      <c r="O201" s="85"/>
      <c r="P201" s="221">
        <f>O201*H201</f>
        <v>0</v>
      </c>
      <c r="Q201" s="221">
        <v>1.04881</v>
      </c>
      <c r="R201" s="221">
        <f>Q201*H201</f>
        <v>0.33771682000000003</v>
      </c>
      <c r="S201" s="221">
        <v>0</v>
      </c>
      <c r="T201" s="222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3" t="s">
        <v>124</v>
      </c>
      <c r="AT201" s="223" t="s">
        <v>119</v>
      </c>
      <c r="AU201" s="223" t="s">
        <v>79</v>
      </c>
      <c r="AY201" s="18" t="s">
        <v>117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8" t="s">
        <v>77</v>
      </c>
      <c r="BK201" s="224">
        <f>ROUND(I201*H201,2)</f>
        <v>0</v>
      </c>
      <c r="BL201" s="18" t="s">
        <v>124</v>
      </c>
      <c r="BM201" s="223" t="s">
        <v>325</v>
      </c>
    </row>
    <row r="202" spans="1:51" s="13" customFormat="1" ht="12">
      <c r="A202" s="13"/>
      <c r="B202" s="225"/>
      <c r="C202" s="226"/>
      <c r="D202" s="227" t="s">
        <v>126</v>
      </c>
      <c r="E202" s="228" t="s">
        <v>19</v>
      </c>
      <c r="F202" s="229" t="s">
        <v>326</v>
      </c>
      <c r="G202" s="226"/>
      <c r="H202" s="230">
        <v>0.322</v>
      </c>
      <c r="I202" s="231"/>
      <c r="J202" s="226"/>
      <c r="K202" s="226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126</v>
      </c>
      <c r="AU202" s="236" t="s">
        <v>79</v>
      </c>
      <c r="AV202" s="13" t="s">
        <v>79</v>
      </c>
      <c r="AW202" s="13" t="s">
        <v>33</v>
      </c>
      <c r="AX202" s="13" t="s">
        <v>77</v>
      </c>
      <c r="AY202" s="236" t="s">
        <v>117</v>
      </c>
    </row>
    <row r="203" spans="1:63" s="12" customFormat="1" ht="22.8" customHeight="1">
      <c r="A203" s="12"/>
      <c r="B203" s="196"/>
      <c r="C203" s="197"/>
      <c r="D203" s="198" t="s">
        <v>71</v>
      </c>
      <c r="E203" s="210" t="s">
        <v>124</v>
      </c>
      <c r="F203" s="210" t="s">
        <v>327</v>
      </c>
      <c r="G203" s="197"/>
      <c r="H203" s="197"/>
      <c r="I203" s="200"/>
      <c r="J203" s="211">
        <f>BK203</f>
        <v>0</v>
      </c>
      <c r="K203" s="197"/>
      <c r="L203" s="202"/>
      <c r="M203" s="203"/>
      <c r="N203" s="204"/>
      <c r="O203" s="204"/>
      <c r="P203" s="205">
        <f>SUM(P204:P206)</f>
        <v>0</v>
      </c>
      <c r="Q203" s="204"/>
      <c r="R203" s="205">
        <f>SUM(R204:R206)</f>
        <v>0</v>
      </c>
      <c r="S203" s="204"/>
      <c r="T203" s="206">
        <f>SUM(T204:T206)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7" t="s">
        <v>77</v>
      </c>
      <c r="AT203" s="208" t="s">
        <v>71</v>
      </c>
      <c r="AU203" s="208" t="s">
        <v>77</v>
      </c>
      <c r="AY203" s="207" t="s">
        <v>117</v>
      </c>
      <c r="BK203" s="209">
        <f>SUM(BK204:BK206)</f>
        <v>0</v>
      </c>
    </row>
    <row r="204" spans="1:65" s="2" customFormat="1" ht="33" customHeight="1">
      <c r="A204" s="39"/>
      <c r="B204" s="40"/>
      <c r="C204" s="212" t="s">
        <v>328</v>
      </c>
      <c r="D204" s="212" t="s">
        <v>119</v>
      </c>
      <c r="E204" s="213" t="s">
        <v>329</v>
      </c>
      <c r="F204" s="214" t="s">
        <v>330</v>
      </c>
      <c r="G204" s="215" t="s">
        <v>122</v>
      </c>
      <c r="H204" s="216">
        <v>27.36</v>
      </c>
      <c r="I204" s="217"/>
      <c r="J204" s="218">
        <f>ROUND(I204*H204,2)</f>
        <v>0</v>
      </c>
      <c r="K204" s="214" t="s">
        <v>123</v>
      </c>
      <c r="L204" s="45"/>
      <c r="M204" s="219" t="s">
        <v>19</v>
      </c>
      <c r="N204" s="220" t="s">
        <v>43</v>
      </c>
      <c r="O204" s="85"/>
      <c r="P204" s="221">
        <f>O204*H204</f>
        <v>0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3" t="s">
        <v>124</v>
      </c>
      <c r="AT204" s="223" t="s">
        <v>119</v>
      </c>
      <c r="AU204" s="223" t="s">
        <v>79</v>
      </c>
      <c r="AY204" s="18" t="s">
        <v>117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8" t="s">
        <v>77</v>
      </c>
      <c r="BK204" s="224">
        <f>ROUND(I204*H204,2)</f>
        <v>0</v>
      </c>
      <c r="BL204" s="18" t="s">
        <v>124</v>
      </c>
      <c r="BM204" s="223" t="s">
        <v>331</v>
      </c>
    </row>
    <row r="205" spans="1:51" s="14" customFormat="1" ht="12">
      <c r="A205" s="14"/>
      <c r="B205" s="237"/>
      <c r="C205" s="238"/>
      <c r="D205" s="227" t="s">
        <v>126</v>
      </c>
      <c r="E205" s="239" t="s">
        <v>19</v>
      </c>
      <c r="F205" s="240" t="s">
        <v>332</v>
      </c>
      <c r="G205" s="238"/>
      <c r="H205" s="239" t="s">
        <v>19</v>
      </c>
      <c r="I205" s="241"/>
      <c r="J205" s="238"/>
      <c r="K205" s="238"/>
      <c r="L205" s="242"/>
      <c r="M205" s="243"/>
      <c r="N205" s="244"/>
      <c r="O205" s="244"/>
      <c r="P205" s="244"/>
      <c r="Q205" s="244"/>
      <c r="R205" s="244"/>
      <c r="S205" s="244"/>
      <c r="T205" s="24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6" t="s">
        <v>126</v>
      </c>
      <c r="AU205" s="246" t="s">
        <v>79</v>
      </c>
      <c r="AV205" s="14" t="s">
        <v>77</v>
      </c>
      <c r="AW205" s="14" t="s">
        <v>33</v>
      </c>
      <c r="AX205" s="14" t="s">
        <v>72</v>
      </c>
      <c r="AY205" s="246" t="s">
        <v>117</v>
      </c>
    </row>
    <row r="206" spans="1:51" s="13" customFormat="1" ht="12">
      <c r="A206" s="13"/>
      <c r="B206" s="225"/>
      <c r="C206" s="226"/>
      <c r="D206" s="227" t="s">
        <v>126</v>
      </c>
      <c r="E206" s="228" t="s">
        <v>19</v>
      </c>
      <c r="F206" s="229" t="s">
        <v>333</v>
      </c>
      <c r="G206" s="226"/>
      <c r="H206" s="230">
        <v>27.36</v>
      </c>
      <c r="I206" s="231"/>
      <c r="J206" s="226"/>
      <c r="K206" s="226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126</v>
      </c>
      <c r="AU206" s="236" t="s">
        <v>79</v>
      </c>
      <c r="AV206" s="13" t="s">
        <v>79</v>
      </c>
      <c r="AW206" s="13" t="s">
        <v>33</v>
      </c>
      <c r="AX206" s="13" t="s">
        <v>77</v>
      </c>
      <c r="AY206" s="236" t="s">
        <v>117</v>
      </c>
    </row>
    <row r="207" spans="1:63" s="12" customFormat="1" ht="22.8" customHeight="1">
      <c r="A207" s="12"/>
      <c r="B207" s="196"/>
      <c r="C207" s="197"/>
      <c r="D207" s="198" t="s">
        <v>71</v>
      </c>
      <c r="E207" s="210" t="s">
        <v>143</v>
      </c>
      <c r="F207" s="210" t="s">
        <v>334</v>
      </c>
      <c r="G207" s="197"/>
      <c r="H207" s="197"/>
      <c r="I207" s="200"/>
      <c r="J207" s="211">
        <f>BK207</f>
        <v>0</v>
      </c>
      <c r="K207" s="197"/>
      <c r="L207" s="202"/>
      <c r="M207" s="203"/>
      <c r="N207" s="204"/>
      <c r="O207" s="204"/>
      <c r="P207" s="205">
        <f>SUM(P208:P225)</f>
        <v>0</v>
      </c>
      <c r="Q207" s="204"/>
      <c r="R207" s="205">
        <f>SUM(R208:R225)</f>
        <v>24.853905500000003</v>
      </c>
      <c r="S207" s="204"/>
      <c r="T207" s="206">
        <f>SUM(T208:T225)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7" t="s">
        <v>77</v>
      </c>
      <c r="AT207" s="208" t="s">
        <v>71</v>
      </c>
      <c r="AU207" s="208" t="s">
        <v>77</v>
      </c>
      <c r="AY207" s="207" t="s">
        <v>117</v>
      </c>
      <c r="BK207" s="209">
        <f>SUM(BK208:BK225)</f>
        <v>0</v>
      </c>
    </row>
    <row r="208" spans="1:65" s="2" customFormat="1" ht="33" customHeight="1">
      <c r="A208" s="39"/>
      <c r="B208" s="40"/>
      <c r="C208" s="212" t="s">
        <v>335</v>
      </c>
      <c r="D208" s="212" t="s">
        <v>119</v>
      </c>
      <c r="E208" s="213" t="s">
        <v>336</v>
      </c>
      <c r="F208" s="214" t="s">
        <v>337</v>
      </c>
      <c r="G208" s="215" t="s">
        <v>122</v>
      </c>
      <c r="H208" s="216">
        <v>27.36</v>
      </c>
      <c r="I208" s="217"/>
      <c r="J208" s="218">
        <f>ROUND(I208*H208,2)</f>
        <v>0</v>
      </c>
      <c r="K208" s="214" t="s">
        <v>123</v>
      </c>
      <c r="L208" s="45"/>
      <c r="M208" s="219" t="s">
        <v>19</v>
      </c>
      <c r="N208" s="220" t="s">
        <v>43</v>
      </c>
      <c r="O208" s="85"/>
      <c r="P208" s="221">
        <f>O208*H208</f>
        <v>0</v>
      </c>
      <c r="Q208" s="221">
        <v>0</v>
      </c>
      <c r="R208" s="221">
        <f>Q208*H208</f>
        <v>0</v>
      </c>
      <c r="S208" s="221">
        <v>0</v>
      </c>
      <c r="T208" s="222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3" t="s">
        <v>124</v>
      </c>
      <c r="AT208" s="223" t="s">
        <v>119</v>
      </c>
      <c r="AU208" s="223" t="s">
        <v>79</v>
      </c>
      <c r="AY208" s="18" t="s">
        <v>117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8" t="s">
        <v>77</v>
      </c>
      <c r="BK208" s="224">
        <f>ROUND(I208*H208,2)</f>
        <v>0</v>
      </c>
      <c r="BL208" s="18" t="s">
        <v>124</v>
      </c>
      <c r="BM208" s="223" t="s">
        <v>338</v>
      </c>
    </row>
    <row r="209" spans="1:51" s="14" customFormat="1" ht="12">
      <c r="A209" s="14"/>
      <c r="B209" s="237"/>
      <c r="C209" s="238"/>
      <c r="D209" s="227" t="s">
        <v>126</v>
      </c>
      <c r="E209" s="239" t="s">
        <v>19</v>
      </c>
      <c r="F209" s="240" t="s">
        <v>204</v>
      </c>
      <c r="G209" s="238"/>
      <c r="H209" s="239" t="s">
        <v>19</v>
      </c>
      <c r="I209" s="241"/>
      <c r="J209" s="238"/>
      <c r="K209" s="238"/>
      <c r="L209" s="242"/>
      <c r="M209" s="243"/>
      <c r="N209" s="244"/>
      <c r="O209" s="244"/>
      <c r="P209" s="244"/>
      <c r="Q209" s="244"/>
      <c r="R209" s="244"/>
      <c r="S209" s="244"/>
      <c r="T209" s="24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6" t="s">
        <v>126</v>
      </c>
      <c r="AU209" s="246" t="s">
        <v>79</v>
      </c>
      <c r="AV209" s="14" t="s">
        <v>77</v>
      </c>
      <c r="AW209" s="14" t="s">
        <v>33</v>
      </c>
      <c r="AX209" s="14" t="s">
        <v>72</v>
      </c>
      <c r="AY209" s="246" t="s">
        <v>117</v>
      </c>
    </row>
    <row r="210" spans="1:51" s="13" customFormat="1" ht="12">
      <c r="A210" s="13"/>
      <c r="B210" s="225"/>
      <c r="C210" s="226"/>
      <c r="D210" s="227" t="s">
        <v>126</v>
      </c>
      <c r="E210" s="228" t="s">
        <v>19</v>
      </c>
      <c r="F210" s="229" t="s">
        <v>205</v>
      </c>
      <c r="G210" s="226"/>
      <c r="H210" s="230">
        <v>27.36</v>
      </c>
      <c r="I210" s="231"/>
      <c r="J210" s="226"/>
      <c r="K210" s="226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126</v>
      </c>
      <c r="AU210" s="236" t="s">
        <v>79</v>
      </c>
      <c r="AV210" s="13" t="s">
        <v>79</v>
      </c>
      <c r="AW210" s="13" t="s">
        <v>33</v>
      </c>
      <c r="AX210" s="13" t="s">
        <v>77</v>
      </c>
      <c r="AY210" s="236" t="s">
        <v>117</v>
      </c>
    </row>
    <row r="211" spans="1:65" s="2" customFormat="1" ht="33" customHeight="1">
      <c r="A211" s="39"/>
      <c r="B211" s="40"/>
      <c r="C211" s="212" t="s">
        <v>339</v>
      </c>
      <c r="D211" s="212" t="s">
        <v>119</v>
      </c>
      <c r="E211" s="213" t="s">
        <v>340</v>
      </c>
      <c r="F211" s="214" t="s">
        <v>341</v>
      </c>
      <c r="G211" s="215" t="s">
        <v>122</v>
      </c>
      <c r="H211" s="216">
        <v>67.56</v>
      </c>
      <c r="I211" s="217"/>
      <c r="J211" s="218">
        <f>ROUND(I211*H211,2)</f>
        <v>0</v>
      </c>
      <c r="K211" s="214" t="s">
        <v>123</v>
      </c>
      <c r="L211" s="45"/>
      <c r="M211" s="219" t="s">
        <v>19</v>
      </c>
      <c r="N211" s="220" t="s">
        <v>43</v>
      </c>
      <c r="O211" s="85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3" t="s">
        <v>124</v>
      </c>
      <c r="AT211" s="223" t="s">
        <v>119</v>
      </c>
      <c r="AU211" s="223" t="s">
        <v>79</v>
      </c>
      <c r="AY211" s="18" t="s">
        <v>117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8" t="s">
        <v>77</v>
      </c>
      <c r="BK211" s="224">
        <f>ROUND(I211*H211,2)</f>
        <v>0</v>
      </c>
      <c r="BL211" s="18" t="s">
        <v>124</v>
      </c>
      <c r="BM211" s="223" t="s">
        <v>342</v>
      </c>
    </row>
    <row r="212" spans="1:51" s="14" customFormat="1" ht="12">
      <c r="A212" s="14"/>
      <c r="B212" s="237"/>
      <c r="C212" s="238"/>
      <c r="D212" s="227" t="s">
        <v>126</v>
      </c>
      <c r="E212" s="239" t="s">
        <v>19</v>
      </c>
      <c r="F212" s="240" t="s">
        <v>343</v>
      </c>
      <c r="G212" s="238"/>
      <c r="H212" s="239" t="s">
        <v>19</v>
      </c>
      <c r="I212" s="241"/>
      <c r="J212" s="238"/>
      <c r="K212" s="238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126</v>
      </c>
      <c r="AU212" s="246" t="s">
        <v>79</v>
      </c>
      <c r="AV212" s="14" t="s">
        <v>77</v>
      </c>
      <c r="AW212" s="14" t="s">
        <v>33</v>
      </c>
      <c r="AX212" s="14" t="s">
        <v>72</v>
      </c>
      <c r="AY212" s="246" t="s">
        <v>117</v>
      </c>
    </row>
    <row r="213" spans="1:51" s="13" customFormat="1" ht="12">
      <c r="A213" s="13"/>
      <c r="B213" s="225"/>
      <c r="C213" s="226"/>
      <c r="D213" s="227" t="s">
        <v>126</v>
      </c>
      <c r="E213" s="228" t="s">
        <v>19</v>
      </c>
      <c r="F213" s="229" t="s">
        <v>344</v>
      </c>
      <c r="G213" s="226"/>
      <c r="H213" s="230">
        <v>67.56</v>
      </c>
      <c r="I213" s="231"/>
      <c r="J213" s="226"/>
      <c r="K213" s="226"/>
      <c r="L213" s="232"/>
      <c r="M213" s="233"/>
      <c r="N213" s="234"/>
      <c r="O213" s="234"/>
      <c r="P213" s="234"/>
      <c r="Q213" s="234"/>
      <c r="R213" s="234"/>
      <c r="S213" s="234"/>
      <c r="T213" s="23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6" t="s">
        <v>126</v>
      </c>
      <c r="AU213" s="236" t="s">
        <v>79</v>
      </c>
      <c r="AV213" s="13" t="s">
        <v>79</v>
      </c>
      <c r="AW213" s="13" t="s">
        <v>33</v>
      </c>
      <c r="AX213" s="13" t="s">
        <v>77</v>
      </c>
      <c r="AY213" s="236" t="s">
        <v>117</v>
      </c>
    </row>
    <row r="214" spans="1:65" s="2" customFormat="1" ht="55.5" customHeight="1">
      <c r="A214" s="39"/>
      <c r="B214" s="40"/>
      <c r="C214" s="212" t="s">
        <v>345</v>
      </c>
      <c r="D214" s="212" t="s">
        <v>119</v>
      </c>
      <c r="E214" s="213" t="s">
        <v>346</v>
      </c>
      <c r="F214" s="214" t="s">
        <v>347</v>
      </c>
      <c r="G214" s="215" t="s">
        <v>122</v>
      </c>
      <c r="H214" s="216">
        <v>67.56</v>
      </c>
      <c r="I214" s="217"/>
      <c r="J214" s="218">
        <f>ROUND(I214*H214,2)</f>
        <v>0</v>
      </c>
      <c r="K214" s="214" t="s">
        <v>123</v>
      </c>
      <c r="L214" s="45"/>
      <c r="M214" s="219" t="s">
        <v>19</v>
      </c>
      <c r="N214" s="220" t="s">
        <v>43</v>
      </c>
      <c r="O214" s="85"/>
      <c r="P214" s="221">
        <f>O214*H214</f>
        <v>0</v>
      </c>
      <c r="Q214" s="221">
        <v>0.101</v>
      </c>
      <c r="R214" s="221">
        <f>Q214*H214</f>
        <v>6.8235600000000005</v>
      </c>
      <c r="S214" s="221">
        <v>0</v>
      </c>
      <c r="T214" s="222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3" t="s">
        <v>124</v>
      </c>
      <c r="AT214" s="223" t="s">
        <v>119</v>
      </c>
      <c r="AU214" s="223" t="s">
        <v>79</v>
      </c>
      <c r="AY214" s="18" t="s">
        <v>117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8" t="s">
        <v>77</v>
      </c>
      <c r="BK214" s="224">
        <f>ROUND(I214*H214,2)</f>
        <v>0</v>
      </c>
      <c r="BL214" s="18" t="s">
        <v>124</v>
      </c>
      <c r="BM214" s="223" t="s">
        <v>348</v>
      </c>
    </row>
    <row r="215" spans="1:51" s="14" customFormat="1" ht="12">
      <c r="A215" s="14"/>
      <c r="B215" s="237"/>
      <c r="C215" s="238"/>
      <c r="D215" s="227" t="s">
        <v>126</v>
      </c>
      <c r="E215" s="239" t="s">
        <v>19</v>
      </c>
      <c r="F215" s="240" t="s">
        <v>343</v>
      </c>
      <c r="G215" s="238"/>
      <c r="H215" s="239" t="s">
        <v>19</v>
      </c>
      <c r="I215" s="241"/>
      <c r="J215" s="238"/>
      <c r="K215" s="238"/>
      <c r="L215" s="242"/>
      <c r="M215" s="243"/>
      <c r="N215" s="244"/>
      <c r="O215" s="244"/>
      <c r="P215" s="244"/>
      <c r="Q215" s="244"/>
      <c r="R215" s="244"/>
      <c r="S215" s="244"/>
      <c r="T215" s="24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6" t="s">
        <v>126</v>
      </c>
      <c r="AU215" s="246" t="s">
        <v>79</v>
      </c>
      <c r="AV215" s="14" t="s">
        <v>77</v>
      </c>
      <c r="AW215" s="14" t="s">
        <v>33</v>
      </c>
      <c r="AX215" s="14" t="s">
        <v>72</v>
      </c>
      <c r="AY215" s="246" t="s">
        <v>117</v>
      </c>
    </row>
    <row r="216" spans="1:51" s="13" customFormat="1" ht="12">
      <c r="A216" s="13"/>
      <c r="B216" s="225"/>
      <c r="C216" s="226"/>
      <c r="D216" s="227" t="s">
        <v>126</v>
      </c>
      <c r="E216" s="228" t="s">
        <v>19</v>
      </c>
      <c r="F216" s="229" t="s">
        <v>344</v>
      </c>
      <c r="G216" s="226"/>
      <c r="H216" s="230">
        <v>67.56</v>
      </c>
      <c r="I216" s="231"/>
      <c r="J216" s="226"/>
      <c r="K216" s="226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126</v>
      </c>
      <c r="AU216" s="236" t="s">
        <v>79</v>
      </c>
      <c r="AV216" s="13" t="s">
        <v>79</v>
      </c>
      <c r="AW216" s="13" t="s">
        <v>33</v>
      </c>
      <c r="AX216" s="13" t="s">
        <v>77</v>
      </c>
      <c r="AY216" s="236" t="s">
        <v>117</v>
      </c>
    </row>
    <row r="217" spans="1:65" s="2" customFormat="1" ht="21.75" customHeight="1">
      <c r="A217" s="39"/>
      <c r="B217" s="40"/>
      <c r="C217" s="258" t="s">
        <v>349</v>
      </c>
      <c r="D217" s="258" t="s">
        <v>194</v>
      </c>
      <c r="E217" s="259" t="s">
        <v>350</v>
      </c>
      <c r="F217" s="260" t="s">
        <v>351</v>
      </c>
      <c r="G217" s="261" t="s">
        <v>122</v>
      </c>
      <c r="H217" s="262">
        <v>74.316</v>
      </c>
      <c r="I217" s="263"/>
      <c r="J217" s="264">
        <f>ROUND(I217*H217,2)</f>
        <v>0</v>
      </c>
      <c r="K217" s="260" t="s">
        <v>19</v>
      </c>
      <c r="L217" s="265"/>
      <c r="M217" s="266" t="s">
        <v>19</v>
      </c>
      <c r="N217" s="267" t="s">
        <v>43</v>
      </c>
      <c r="O217" s="85"/>
      <c r="P217" s="221">
        <f>O217*H217</f>
        <v>0</v>
      </c>
      <c r="Q217" s="221">
        <v>0.12</v>
      </c>
      <c r="R217" s="221">
        <f>Q217*H217</f>
        <v>8.91792</v>
      </c>
      <c r="S217" s="221">
        <v>0</v>
      </c>
      <c r="T217" s="222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3" t="s">
        <v>164</v>
      </c>
      <c r="AT217" s="223" t="s">
        <v>194</v>
      </c>
      <c r="AU217" s="223" t="s">
        <v>79</v>
      </c>
      <c r="AY217" s="18" t="s">
        <v>117</v>
      </c>
      <c r="BE217" s="224">
        <f>IF(N217="základní",J217,0)</f>
        <v>0</v>
      </c>
      <c r="BF217" s="224">
        <f>IF(N217="snížená",J217,0)</f>
        <v>0</v>
      </c>
      <c r="BG217" s="224">
        <f>IF(N217="zákl. přenesená",J217,0)</f>
        <v>0</v>
      </c>
      <c r="BH217" s="224">
        <f>IF(N217="sníž. přenesená",J217,0)</f>
        <v>0</v>
      </c>
      <c r="BI217" s="224">
        <f>IF(N217="nulová",J217,0)</f>
        <v>0</v>
      </c>
      <c r="BJ217" s="18" t="s">
        <v>77</v>
      </c>
      <c r="BK217" s="224">
        <f>ROUND(I217*H217,2)</f>
        <v>0</v>
      </c>
      <c r="BL217" s="18" t="s">
        <v>124</v>
      </c>
      <c r="BM217" s="223" t="s">
        <v>352</v>
      </c>
    </row>
    <row r="218" spans="1:51" s="14" customFormat="1" ht="12">
      <c r="A218" s="14"/>
      <c r="B218" s="237"/>
      <c r="C218" s="238"/>
      <c r="D218" s="227" t="s">
        <v>126</v>
      </c>
      <c r="E218" s="239" t="s">
        <v>19</v>
      </c>
      <c r="F218" s="240" t="s">
        <v>343</v>
      </c>
      <c r="G218" s="238"/>
      <c r="H218" s="239" t="s">
        <v>19</v>
      </c>
      <c r="I218" s="241"/>
      <c r="J218" s="238"/>
      <c r="K218" s="238"/>
      <c r="L218" s="242"/>
      <c r="M218" s="243"/>
      <c r="N218" s="244"/>
      <c r="O218" s="244"/>
      <c r="P218" s="244"/>
      <c r="Q218" s="244"/>
      <c r="R218" s="244"/>
      <c r="S218" s="244"/>
      <c r="T218" s="24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6" t="s">
        <v>126</v>
      </c>
      <c r="AU218" s="246" t="s">
        <v>79</v>
      </c>
      <c r="AV218" s="14" t="s">
        <v>77</v>
      </c>
      <c r="AW218" s="14" t="s">
        <v>33</v>
      </c>
      <c r="AX218" s="14" t="s">
        <v>72</v>
      </c>
      <c r="AY218" s="246" t="s">
        <v>117</v>
      </c>
    </row>
    <row r="219" spans="1:51" s="13" customFormat="1" ht="12">
      <c r="A219" s="13"/>
      <c r="B219" s="225"/>
      <c r="C219" s="226"/>
      <c r="D219" s="227" t="s">
        <v>126</v>
      </c>
      <c r="E219" s="228" t="s">
        <v>19</v>
      </c>
      <c r="F219" s="229" t="s">
        <v>353</v>
      </c>
      <c r="G219" s="226"/>
      <c r="H219" s="230">
        <v>74.316</v>
      </c>
      <c r="I219" s="231"/>
      <c r="J219" s="226"/>
      <c r="K219" s="226"/>
      <c r="L219" s="232"/>
      <c r="M219" s="233"/>
      <c r="N219" s="234"/>
      <c r="O219" s="234"/>
      <c r="P219" s="234"/>
      <c r="Q219" s="234"/>
      <c r="R219" s="234"/>
      <c r="S219" s="234"/>
      <c r="T219" s="23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6" t="s">
        <v>126</v>
      </c>
      <c r="AU219" s="236" t="s">
        <v>79</v>
      </c>
      <c r="AV219" s="13" t="s">
        <v>79</v>
      </c>
      <c r="AW219" s="13" t="s">
        <v>33</v>
      </c>
      <c r="AX219" s="13" t="s">
        <v>77</v>
      </c>
      <c r="AY219" s="236" t="s">
        <v>117</v>
      </c>
    </row>
    <row r="220" spans="1:65" s="2" customFormat="1" ht="55.5" customHeight="1">
      <c r="A220" s="39"/>
      <c r="B220" s="40"/>
      <c r="C220" s="212" t="s">
        <v>354</v>
      </c>
      <c r="D220" s="212" t="s">
        <v>119</v>
      </c>
      <c r="E220" s="213" t="s">
        <v>355</v>
      </c>
      <c r="F220" s="214" t="s">
        <v>356</v>
      </c>
      <c r="G220" s="215" t="s">
        <v>122</v>
      </c>
      <c r="H220" s="216">
        <v>27.36</v>
      </c>
      <c r="I220" s="217"/>
      <c r="J220" s="218">
        <f>ROUND(I220*H220,2)</f>
        <v>0</v>
      </c>
      <c r="K220" s="214" t="s">
        <v>123</v>
      </c>
      <c r="L220" s="45"/>
      <c r="M220" s="219" t="s">
        <v>19</v>
      </c>
      <c r="N220" s="220" t="s">
        <v>43</v>
      </c>
      <c r="O220" s="85"/>
      <c r="P220" s="221">
        <f>O220*H220</f>
        <v>0</v>
      </c>
      <c r="Q220" s="221">
        <v>0.1461</v>
      </c>
      <c r="R220" s="221">
        <f>Q220*H220</f>
        <v>3.997296</v>
      </c>
      <c r="S220" s="221">
        <v>0</v>
      </c>
      <c r="T220" s="222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3" t="s">
        <v>124</v>
      </c>
      <c r="AT220" s="223" t="s">
        <v>119</v>
      </c>
      <c r="AU220" s="223" t="s">
        <v>79</v>
      </c>
      <c r="AY220" s="18" t="s">
        <v>117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8" t="s">
        <v>77</v>
      </c>
      <c r="BK220" s="224">
        <f>ROUND(I220*H220,2)</f>
        <v>0</v>
      </c>
      <c r="BL220" s="18" t="s">
        <v>124</v>
      </c>
      <c r="BM220" s="223" t="s">
        <v>357</v>
      </c>
    </row>
    <row r="221" spans="1:51" s="14" customFormat="1" ht="12">
      <c r="A221" s="14"/>
      <c r="B221" s="237"/>
      <c r="C221" s="238"/>
      <c r="D221" s="227" t="s">
        <v>126</v>
      </c>
      <c r="E221" s="239" t="s">
        <v>19</v>
      </c>
      <c r="F221" s="240" t="s">
        <v>358</v>
      </c>
      <c r="G221" s="238"/>
      <c r="H221" s="239" t="s">
        <v>19</v>
      </c>
      <c r="I221" s="241"/>
      <c r="J221" s="238"/>
      <c r="K221" s="238"/>
      <c r="L221" s="242"/>
      <c r="M221" s="243"/>
      <c r="N221" s="244"/>
      <c r="O221" s="244"/>
      <c r="P221" s="244"/>
      <c r="Q221" s="244"/>
      <c r="R221" s="244"/>
      <c r="S221" s="244"/>
      <c r="T221" s="24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6" t="s">
        <v>126</v>
      </c>
      <c r="AU221" s="246" t="s">
        <v>79</v>
      </c>
      <c r="AV221" s="14" t="s">
        <v>77</v>
      </c>
      <c r="AW221" s="14" t="s">
        <v>33</v>
      </c>
      <c r="AX221" s="14" t="s">
        <v>72</v>
      </c>
      <c r="AY221" s="246" t="s">
        <v>117</v>
      </c>
    </row>
    <row r="222" spans="1:51" s="13" customFormat="1" ht="12">
      <c r="A222" s="13"/>
      <c r="B222" s="225"/>
      <c r="C222" s="226"/>
      <c r="D222" s="227" t="s">
        <v>126</v>
      </c>
      <c r="E222" s="228" t="s">
        <v>19</v>
      </c>
      <c r="F222" s="229" t="s">
        <v>333</v>
      </c>
      <c r="G222" s="226"/>
      <c r="H222" s="230">
        <v>27.36</v>
      </c>
      <c r="I222" s="231"/>
      <c r="J222" s="226"/>
      <c r="K222" s="226"/>
      <c r="L222" s="232"/>
      <c r="M222" s="233"/>
      <c r="N222" s="234"/>
      <c r="O222" s="234"/>
      <c r="P222" s="234"/>
      <c r="Q222" s="234"/>
      <c r="R222" s="234"/>
      <c r="S222" s="234"/>
      <c r="T222" s="23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6" t="s">
        <v>126</v>
      </c>
      <c r="AU222" s="236" t="s">
        <v>79</v>
      </c>
      <c r="AV222" s="13" t="s">
        <v>79</v>
      </c>
      <c r="AW222" s="13" t="s">
        <v>33</v>
      </c>
      <c r="AX222" s="13" t="s">
        <v>77</v>
      </c>
      <c r="AY222" s="236" t="s">
        <v>117</v>
      </c>
    </row>
    <row r="223" spans="1:65" s="2" customFormat="1" ht="16.5" customHeight="1">
      <c r="A223" s="39"/>
      <c r="B223" s="40"/>
      <c r="C223" s="258" t="s">
        <v>359</v>
      </c>
      <c r="D223" s="258" t="s">
        <v>194</v>
      </c>
      <c r="E223" s="259" t="s">
        <v>360</v>
      </c>
      <c r="F223" s="260" t="s">
        <v>361</v>
      </c>
      <c r="G223" s="261" t="s">
        <v>288</v>
      </c>
      <c r="H223" s="262">
        <v>1189.565</v>
      </c>
      <c r="I223" s="263"/>
      <c r="J223" s="264">
        <f>ROUND(I223*H223,2)</f>
        <v>0</v>
      </c>
      <c r="K223" s="260" t="s">
        <v>123</v>
      </c>
      <c r="L223" s="265"/>
      <c r="M223" s="266" t="s">
        <v>19</v>
      </c>
      <c r="N223" s="267" t="s">
        <v>43</v>
      </c>
      <c r="O223" s="85"/>
      <c r="P223" s="221">
        <f>O223*H223</f>
        <v>0</v>
      </c>
      <c r="Q223" s="221">
        <v>0.0043</v>
      </c>
      <c r="R223" s="221">
        <f>Q223*H223</f>
        <v>5.1151295</v>
      </c>
      <c r="S223" s="221">
        <v>0</v>
      </c>
      <c r="T223" s="222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3" t="s">
        <v>164</v>
      </c>
      <c r="AT223" s="223" t="s">
        <v>194</v>
      </c>
      <c r="AU223" s="223" t="s">
        <v>79</v>
      </c>
      <c r="AY223" s="18" t="s">
        <v>117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8" t="s">
        <v>77</v>
      </c>
      <c r="BK223" s="224">
        <f>ROUND(I223*H223,2)</f>
        <v>0</v>
      </c>
      <c r="BL223" s="18" t="s">
        <v>124</v>
      </c>
      <c r="BM223" s="223" t="s">
        <v>362</v>
      </c>
    </row>
    <row r="224" spans="1:51" s="14" customFormat="1" ht="12">
      <c r="A224" s="14"/>
      <c r="B224" s="237"/>
      <c r="C224" s="238"/>
      <c r="D224" s="227" t="s">
        <v>126</v>
      </c>
      <c r="E224" s="239" t="s">
        <v>19</v>
      </c>
      <c r="F224" s="240" t="s">
        <v>363</v>
      </c>
      <c r="G224" s="238"/>
      <c r="H224" s="239" t="s">
        <v>19</v>
      </c>
      <c r="I224" s="241"/>
      <c r="J224" s="238"/>
      <c r="K224" s="238"/>
      <c r="L224" s="242"/>
      <c r="M224" s="243"/>
      <c r="N224" s="244"/>
      <c r="O224" s="244"/>
      <c r="P224" s="244"/>
      <c r="Q224" s="244"/>
      <c r="R224" s="244"/>
      <c r="S224" s="244"/>
      <c r="T224" s="24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6" t="s">
        <v>126</v>
      </c>
      <c r="AU224" s="246" t="s">
        <v>79</v>
      </c>
      <c r="AV224" s="14" t="s">
        <v>77</v>
      </c>
      <c r="AW224" s="14" t="s">
        <v>33</v>
      </c>
      <c r="AX224" s="14" t="s">
        <v>72</v>
      </c>
      <c r="AY224" s="246" t="s">
        <v>117</v>
      </c>
    </row>
    <row r="225" spans="1:51" s="13" customFormat="1" ht="12">
      <c r="A225" s="13"/>
      <c r="B225" s="225"/>
      <c r="C225" s="226"/>
      <c r="D225" s="227" t="s">
        <v>126</v>
      </c>
      <c r="E225" s="228" t="s">
        <v>19</v>
      </c>
      <c r="F225" s="229" t="s">
        <v>364</v>
      </c>
      <c r="G225" s="226"/>
      <c r="H225" s="230">
        <v>1189.565</v>
      </c>
      <c r="I225" s="231"/>
      <c r="J225" s="226"/>
      <c r="K225" s="226"/>
      <c r="L225" s="232"/>
      <c r="M225" s="233"/>
      <c r="N225" s="234"/>
      <c r="O225" s="234"/>
      <c r="P225" s="234"/>
      <c r="Q225" s="234"/>
      <c r="R225" s="234"/>
      <c r="S225" s="234"/>
      <c r="T225" s="23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6" t="s">
        <v>126</v>
      </c>
      <c r="AU225" s="236" t="s">
        <v>79</v>
      </c>
      <c r="AV225" s="13" t="s">
        <v>79</v>
      </c>
      <c r="AW225" s="13" t="s">
        <v>33</v>
      </c>
      <c r="AX225" s="13" t="s">
        <v>77</v>
      </c>
      <c r="AY225" s="236" t="s">
        <v>117</v>
      </c>
    </row>
    <row r="226" spans="1:63" s="12" customFormat="1" ht="22.8" customHeight="1">
      <c r="A226" s="12"/>
      <c r="B226" s="196"/>
      <c r="C226" s="197"/>
      <c r="D226" s="198" t="s">
        <v>71</v>
      </c>
      <c r="E226" s="210" t="s">
        <v>154</v>
      </c>
      <c r="F226" s="210" t="s">
        <v>365</v>
      </c>
      <c r="G226" s="197"/>
      <c r="H226" s="197"/>
      <c r="I226" s="200"/>
      <c r="J226" s="211">
        <f>BK226</f>
        <v>0</v>
      </c>
      <c r="K226" s="197"/>
      <c r="L226" s="202"/>
      <c r="M226" s="203"/>
      <c r="N226" s="204"/>
      <c r="O226" s="204"/>
      <c r="P226" s="205">
        <f>SUM(P227:P238)</f>
        <v>0</v>
      </c>
      <c r="Q226" s="204"/>
      <c r="R226" s="205">
        <f>SUM(R227:R238)</f>
        <v>11.953178999999999</v>
      </c>
      <c r="S226" s="204"/>
      <c r="T226" s="206">
        <f>SUM(T227:T238)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7" t="s">
        <v>77</v>
      </c>
      <c r="AT226" s="208" t="s">
        <v>71</v>
      </c>
      <c r="AU226" s="208" t="s">
        <v>77</v>
      </c>
      <c r="AY226" s="207" t="s">
        <v>117</v>
      </c>
      <c r="BK226" s="209">
        <f>SUM(BK227:BK238)</f>
        <v>0</v>
      </c>
    </row>
    <row r="227" spans="1:65" s="2" customFormat="1" ht="21.75" customHeight="1">
      <c r="A227" s="39"/>
      <c r="B227" s="40"/>
      <c r="C227" s="212" t="s">
        <v>366</v>
      </c>
      <c r="D227" s="212" t="s">
        <v>119</v>
      </c>
      <c r="E227" s="213" t="s">
        <v>367</v>
      </c>
      <c r="F227" s="214" t="s">
        <v>368</v>
      </c>
      <c r="G227" s="215" t="s">
        <v>122</v>
      </c>
      <c r="H227" s="216">
        <v>83.24</v>
      </c>
      <c r="I227" s="217"/>
      <c r="J227" s="218">
        <f>ROUND(I227*H227,2)</f>
        <v>0</v>
      </c>
      <c r="K227" s="214" t="s">
        <v>123</v>
      </c>
      <c r="L227" s="45"/>
      <c r="M227" s="219" t="s">
        <v>19</v>
      </c>
      <c r="N227" s="220" t="s">
        <v>43</v>
      </c>
      <c r="O227" s="85"/>
      <c r="P227" s="221">
        <f>O227*H227</f>
        <v>0</v>
      </c>
      <c r="Q227" s="221">
        <v>0.0027</v>
      </c>
      <c r="R227" s="221">
        <f>Q227*H227</f>
        <v>0.224748</v>
      </c>
      <c r="S227" s="221">
        <v>0</v>
      </c>
      <c r="T227" s="222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3" t="s">
        <v>124</v>
      </c>
      <c r="AT227" s="223" t="s">
        <v>119</v>
      </c>
      <c r="AU227" s="223" t="s">
        <v>79</v>
      </c>
      <c r="AY227" s="18" t="s">
        <v>117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8" t="s">
        <v>77</v>
      </c>
      <c r="BK227" s="224">
        <f>ROUND(I227*H227,2)</f>
        <v>0</v>
      </c>
      <c r="BL227" s="18" t="s">
        <v>124</v>
      </c>
      <c r="BM227" s="223" t="s">
        <v>369</v>
      </c>
    </row>
    <row r="228" spans="1:51" s="13" customFormat="1" ht="12">
      <c r="A228" s="13"/>
      <c r="B228" s="225"/>
      <c r="C228" s="226"/>
      <c r="D228" s="227" t="s">
        <v>126</v>
      </c>
      <c r="E228" s="228" t="s">
        <v>19</v>
      </c>
      <c r="F228" s="229" t="s">
        <v>370</v>
      </c>
      <c r="G228" s="226"/>
      <c r="H228" s="230">
        <v>83.24</v>
      </c>
      <c r="I228" s="231"/>
      <c r="J228" s="226"/>
      <c r="K228" s="226"/>
      <c r="L228" s="232"/>
      <c r="M228" s="233"/>
      <c r="N228" s="234"/>
      <c r="O228" s="234"/>
      <c r="P228" s="234"/>
      <c r="Q228" s="234"/>
      <c r="R228" s="234"/>
      <c r="S228" s="234"/>
      <c r="T228" s="23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6" t="s">
        <v>126</v>
      </c>
      <c r="AU228" s="236" t="s">
        <v>79</v>
      </c>
      <c r="AV228" s="13" t="s">
        <v>79</v>
      </c>
      <c r="AW228" s="13" t="s">
        <v>33</v>
      </c>
      <c r="AX228" s="13" t="s">
        <v>77</v>
      </c>
      <c r="AY228" s="236" t="s">
        <v>117</v>
      </c>
    </row>
    <row r="229" spans="1:65" s="2" customFormat="1" ht="16.5" customHeight="1">
      <c r="A229" s="39"/>
      <c r="B229" s="40"/>
      <c r="C229" s="212" t="s">
        <v>371</v>
      </c>
      <c r="D229" s="212" t="s">
        <v>119</v>
      </c>
      <c r="E229" s="213" t="s">
        <v>372</v>
      </c>
      <c r="F229" s="214" t="s">
        <v>373</v>
      </c>
      <c r="G229" s="215" t="s">
        <v>122</v>
      </c>
      <c r="H229" s="216">
        <v>7.5</v>
      </c>
      <c r="I229" s="217"/>
      <c r="J229" s="218">
        <f>ROUND(I229*H229,2)</f>
        <v>0</v>
      </c>
      <c r="K229" s="214" t="s">
        <v>123</v>
      </c>
      <c r="L229" s="45"/>
      <c r="M229" s="219" t="s">
        <v>19</v>
      </c>
      <c r="N229" s="220" t="s">
        <v>43</v>
      </c>
      <c r="O229" s="85"/>
      <c r="P229" s="221">
        <f>O229*H229</f>
        <v>0</v>
      </c>
      <c r="Q229" s="221">
        <v>0.01352</v>
      </c>
      <c r="R229" s="221">
        <f>Q229*H229</f>
        <v>0.1014</v>
      </c>
      <c r="S229" s="221">
        <v>0</v>
      </c>
      <c r="T229" s="222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3" t="s">
        <v>124</v>
      </c>
      <c r="AT229" s="223" t="s">
        <v>119</v>
      </c>
      <c r="AU229" s="223" t="s">
        <v>79</v>
      </c>
      <c r="AY229" s="18" t="s">
        <v>117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8" t="s">
        <v>77</v>
      </c>
      <c r="BK229" s="224">
        <f>ROUND(I229*H229,2)</f>
        <v>0</v>
      </c>
      <c r="BL229" s="18" t="s">
        <v>124</v>
      </c>
      <c r="BM229" s="223" t="s">
        <v>374</v>
      </c>
    </row>
    <row r="230" spans="1:51" s="14" customFormat="1" ht="12">
      <c r="A230" s="14"/>
      <c r="B230" s="237"/>
      <c r="C230" s="238"/>
      <c r="D230" s="227" t="s">
        <v>126</v>
      </c>
      <c r="E230" s="239" t="s">
        <v>19</v>
      </c>
      <c r="F230" s="240" t="s">
        <v>375</v>
      </c>
      <c r="G230" s="238"/>
      <c r="H230" s="239" t="s">
        <v>19</v>
      </c>
      <c r="I230" s="241"/>
      <c r="J230" s="238"/>
      <c r="K230" s="238"/>
      <c r="L230" s="242"/>
      <c r="M230" s="243"/>
      <c r="N230" s="244"/>
      <c r="O230" s="244"/>
      <c r="P230" s="244"/>
      <c r="Q230" s="244"/>
      <c r="R230" s="244"/>
      <c r="S230" s="244"/>
      <c r="T230" s="24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6" t="s">
        <v>126</v>
      </c>
      <c r="AU230" s="246" t="s">
        <v>79</v>
      </c>
      <c r="AV230" s="14" t="s">
        <v>77</v>
      </c>
      <c r="AW230" s="14" t="s">
        <v>33</v>
      </c>
      <c r="AX230" s="14" t="s">
        <v>72</v>
      </c>
      <c r="AY230" s="246" t="s">
        <v>117</v>
      </c>
    </row>
    <row r="231" spans="1:51" s="13" customFormat="1" ht="12">
      <c r="A231" s="13"/>
      <c r="B231" s="225"/>
      <c r="C231" s="226"/>
      <c r="D231" s="227" t="s">
        <v>126</v>
      </c>
      <c r="E231" s="228" t="s">
        <v>19</v>
      </c>
      <c r="F231" s="229" t="s">
        <v>376</v>
      </c>
      <c r="G231" s="226"/>
      <c r="H231" s="230">
        <v>7.5</v>
      </c>
      <c r="I231" s="231"/>
      <c r="J231" s="226"/>
      <c r="K231" s="226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126</v>
      </c>
      <c r="AU231" s="236" t="s">
        <v>79</v>
      </c>
      <c r="AV231" s="13" t="s">
        <v>79</v>
      </c>
      <c r="AW231" s="13" t="s">
        <v>33</v>
      </c>
      <c r="AX231" s="13" t="s">
        <v>77</v>
      </c>
      <c r="AY231" s="236" t="s">
        <v>117</v>
      </c>
    </row>
    <row r="232" spans="1:65" s="2" customFormat="1" ht="16.5" customHeight="1">
      <c r="A232" s="39"/>
      <c r="B232" s="40"/>
      <c r="C232" s="212" t="s">
        <v>377</v>
      </c>
      <c r="D232" s="212" t="s">
        <v>119</v>
      </c>
      <c r="E232" s="213" t="s">
        <v>378</v>
      </c>
      <c r="F232" s="214" t="s">
        <v>379</v>
      </c>
      <c r="G232" s="215" t="s">
        <v>122</v>
      </c>
      <c r="H232" s="216">
        <v>7.5</v>
      </c>
      <c r="I232" s="217"/>
      <c r="J232" s="218">
        <f>ROUND(I232*H232,2)</f>
        <v>0</v>
      </c>
      <c r="K232" s="214" t="s">
        <v>123</v>
      </c>
      <c r="L232" s="45"/>
      <c r="M232" s="219" t="s">
        <v>19</v>
      </c>
      <c r="N232" s="220" t="s">
        <v>43</v>
      </c>
      <c r="O232" s="85"/>
      <c r="P232" s="221">
        <f>O232*H232</f>
        <v>0</v>
      </c>
      <c r="Q232" s="221">
        <v>0</v>
      </c>
      <c r="R232" s="221">
        <f>Q232*H232</f>
        <v>0</v>
      </c>
      <c r="S232" s="221">
        <v>0</v>
      </c>
      <c r="T232" s="222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3" t="s">
        <v>124</v>
      </c>
      <c r="AT232" s="223" t="s">
        <v>119</v>
      </c>
      <c r="AU232" s="223" t="s">
        <v>79</v>
      </c>
      <c r="AY232" s="18" t="s">
        <v>117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18" t="s">
        <v>77</v>
      </c>
      <c r="BK232" s="224">
        <f>ROUND(I232*H232,2)</f>
        <v>0</v>
      </c>
      <c r="BL232" s="18" t="s">
        <v>124</v>
      </c>
      <c r="BM232" s="223" t="s">
        <v>380</v>
      </c>
    </row>
    <row r="233" spans="1:51" s="14" customFormat="1" ht="12">
      <c r="A233" s="14"/>
      <c r="B233" s="237"/>
      <c r="C233" s="238"/>
      <c r="D233" s="227" t="s">
        <v>126</v>
      </c>
      <c r="E233" s="239" t="s">
        <v>19</v>
      </c>
      <c r="F233" s="240" t="s">
        <v>375</v>
      </c>
      <c r="G233" s="238"/>
      <c r="H233" s="239" t="s">
        <v>19</v>
      </c>
      <c r="I233" s="241"/>
      <c r="J233" s="238"/>
      <c r="K233" s="238"/>
      <c r="L233" s="242"/>
      <c r="M233" s="243"/>
      <c r="N233" s="244"/>
      <c r="O233" s="244"/>
      <c r="P233" s="244"/>
      <c r="Q233" s="244"/>
      <c r="R233" s="244"/>
      <c r="S233" s="244"/>
      <c r="T233" s="24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6" t="s">
        <v>126</v>
      </c>
      <c r="AU233" s="246" t="s">
        <v>79</v>
      </c>
      <c r="AV233" s="14" t="s">
        <v>77</v>
      </c>
      <c r="AW233" s="14" t="s">
        <v>33</v>
      </c>
      <c r="AX233" s="14" t="s">
        <v>72</v>
      </c>
      <c r="AY233" s="246" t="s">
        <v>117</v>
      </c>
    </row>
    <row r="234" spans="1:51" s="13" customFormat="1" ht="12">
      <c r="A234" s="13"/>
      <c r="B234" s="225"/>
      <c r="C234" s="226"/>
      <c r="D234" s="227" t="s">
        <v>126</v>
      </c>
      <c r="E234" s="228" t="s">
        <v>19</v>
      </c>
      <c r="F234" s="229" t="s">
        <v>381</v>
      </c>
      <c r="G234" s="226"/>
      <c r="H234" s="230">
        <v>7.5</v>
      </c>
      <c r="I234" s="231"/>
      <c r="J234" s="226"/>
      <c r="K234" s="226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126</v>
      </c>
      <c r="AU234" s="236" t="s">
        <v>79</v>
      </c>
      <c r="AV234" s="13" t="s">
        <v>79</v>
      </c>
      <c r="AW234" s="13" t="s">
        <v>33</v>
      </c>
      <c r="AX234" s="13" t="s">
        <v>77</v>
      </c>
      <c r="AY234" s="236" t="s">
        <v>117</v>
      </c>
    </row>
    <row r="235" spans="1:65" s="2" customFormat="1" ht="21.75" customHeight="1">
      <c r="A235" s="39"/>
      <c r="B235" s="40"/>
      <c r="C235" s="212" t="s">
        <v>382</v>
      </c>
      <c r="D235" s="212" t="s">
        <v>119</v>
      </c>
      <c r="E235" s="213" t="s">
        <v>383</v>
      </c>
      <c r="F235" s="214" t="s">
        <v>384</v>
      </c>
      <c r="G235" s="215" t="s">
        <v>122</v>
      </c>
      <c r="H235" s="216">
        <v>36.21</v>
      </c>
      <c r="I235" s="217"/>
      <c r="J235" s="218">
        <f>ROUND(I235*H235,2)</f>
        <v>0</v>
      </c>
      <c r="K235" s="214" t="s">
        <v>123</v>
      </c>
      <c r="L235" s="45"/>
      <c r="M235" s="219" t="s">
        <v>19</v>
      </c>
      <c r="N235" s="220" t="s">
        <v>43</v>
      </c>
      <c r="O235" s="85"/>
      <c r="P235" s="221">
        <f>O235*H235</f>
        <v>0</v>
      </c>
      <c r="Q235" s="221">
        <v>0.1231</v>
      </c>
      <c r="R235" s="221">
        <f>Q235*H235</f>
        <v>4.457451</v>
      </c>
      <c r="S235" s="221">
        <v>0</v>
      </c>
      <c r="T235" s="222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3" t="s">
        <v>124</v>
      </c>
      <c r="AT235" s="223" t="s">
        <v>119</v>
      </c>
      <c r="AU235" s="223" t="s">
        <v>79</v>
      </c>
      <c r="AY235" s="18" t="s">
        <v>117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8" t="s">
        <v>77</v>
      </c>
      <c r="BK235" s="224">
        <f>ROUND(I235*H235,2)</f>
        <v>0</v>
      </c>
      <c r="BL235" s="18" t="s">
        <v>124</v>
      </c>
      <c r="BM235" s="223" t="s">
        <v>385</v>
      </c>
    </row>
    <row r="236" spans="1:51" s="13" customFormat="1" ht="12">
      <c r="A236" s="13"/>
      <c r="B236" s="225"/>
      <c r="C236" s="226"/>
      <c r="D236" s="227" t="s">
        <v>126</v>
      </c>
      <c r="E236" s="228" t="s">
        <v>19</v>
      </c>
      <c r="F236" s="229" t="s">
        <v>386</v>
      </c>
      <c r="G236" s="226"/>
      <c r="H236" s="230">
        <v>36.21</v>
      </c>
      <c r="I236" s="231"/>
      <c r="J236" s="226"/>
      <c r="K236" s="226"/>
      <c r="L236" s="232"/>
      <c r="M236" s="233"/>
      <c r="N236" s="234"/>
      <c r="O236" s="234"/>
      <c r="P236" s="234"/>
      <c r="Q236" s="234"/>
      <c r="R236" s="234"/>
      <c r="S236" s="234"/>
      <c r="T236" s="23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6" t="s">
        <v>126</v>
      </c>
      <c r="AU236" s="236" t="s">
        <v>79</v>
      </c>
      <c r="AV236" s="13" t="s">
        <v>79</v>
      </c>
      <c r="AW236" s="13" t="s">
        <v>33</v>
      </c>
      <c r="AX236" s="13" t="s">
        <v>77</v>
      </c>
      <c r="AY236" s="236" t="s">
        <v>117</v>
      </c>
    </row>
    <row r="237" spans="1:65" s="2" customFormat="1" ht="21.75" customHeight="1">
      <c r="A237" s="39"/>
      <c r="B237" s="40"/>
      <c r="C237" s="212" t="s">
        <v>387</v>
      </c>
      <c r="D237" s="212" t="s">
        <v>119</v>
      </c>
      <c r="E237" s="213" t="s">
        <v>388</v>
      </c>
      <c r="F237" s="214" t="s">
        <v>389</v>
      </c>
      <c r="G237" s="215" t="s">
        <v>130</v>
      </c>
      <c r="H237" s="216">
        <v>3.621</v>
      </c>
      <c r="I237" s="217"/>
      <c r="J237" s="218">
        <f>ROUND(I237*H237,2)</f>
        <v>0</v>
      </c>
      <c r="K237" s="214" t="s">
        <v>123</v>
      </c>
      <c r="L237" s="45"/>
      <c r="M237" s="219" t="s">
        <v>19</v>
      </c>
      <c r="N237" s="220" t="s">
        <v>43</v>
      </c>
      <c r="O237" s="85"/>
      <c r="P237" s="221">
        <f>O237*H237</f>
        <v>0</v>
      </c>
      <c r="Q237" s="221">
        <v>1.98</v>
      </c>
      <c r="R237" s="221">
        <f>Q237*H237</f>
        <v>7.16958</v>
      </c>
      <c r="S237" s="221">
        <v>0</v>
      </c>
      <c r="T237" s="222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3" t="s">
        <v>124</v>
      </c>
      <c r="AT237" s="223" t="s">
        <v>119</v>
      </c>
      <c r="AU237" s="223" t="s">
        <v>79</v>
      </c>
      <c r="AY237" s="18" t="s">
        <v>117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8" t="s">
        <v>77</v>
      </c>
      <c r="BK237" s="224">
        <f>ROUND(I237*H237,2)</f>
        <v>0</v>
      </c>
      <c r="BL237" s="18" t="s">
        <v>124</v>
      </c>
      <c r="BM237" s="223" t="s">
        <v>390</v>
      </c>
    </row>
    <row r="238" spans="1:51" s="13" customFormat="1" ht="12">
      <c r="A238" s="13"/>
      <c r="B238" s="225"/>
      <c r="C238" s="226"/>
      <c r="D238" s="227" t="s">
        <v>126</v>
      </c>
      <c r="E238" s="228" t="s">
        <v>19</v>
      </c>
      <c r="F238" s="229" t="s">
        <v>391</v>
      </c>
      <c r="G238" s="226"/>
      <c r="H238" s="230">
        <v>3.621</v>
      </c>
      <c r="I238" s="231"/>
      <c r="J238" s="226"/>
      <c r="K238" s="226"/>
      <c r="L238" s="232"/>
      <c r="M238" s="233"/>
      <c r="N238" s="234"/>
      <c r="O238" s="234"/>
      <c r="P238" s="234"/>
      <c r="Q238" s="234"/>
      <c r="R238" s="234"/>
      <c r="S238" s="234"/>
      <c r="T238" s="23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6" t="s">
        <v>126</v>
      </c>
      <c r="AU238" s="236" t="s">
        <v>79</v>
      </c>
      <c r="AV238" s="13" t="s">
        <v>79</v>
      </c>
      <c r="AW238" s="13" t="s">
        <v>33</v>
      </c>
      <c r="AX238" s="13" t="s">
        <v>77</v>
      </c>
      <c r="AY238" s="236" t="s">
        <v>117</v>
      </c>
    </row>
    <row r="239" spans="1:63" s="12" customFormat="1" ht="22.8" customHeight="1">
      <c r="A239" s="12"/>
      <c r="B239" s="196"/>
      <c r="C239" s="197"/>
      <c r="D239" s="198" t="s">
        <v>71</v>
      </c>
      <c r="E239" s="210" t="s">
        <v>168</v>
      </c>
      <c r="F239" s="210" t="s">
        <v>392</v>
      </c>
      <c r="G239" s="197"/>
      <c r="H239" s="197"/>
      <c r="I239" s="200"/>
      <c r="J239" s="211">
        <f>BK239</f>
        <v>0</v>
      </c>
      <c r="K239" s="197"/>
      <c r="L239" s="202"/>
      <c r="M239" s="203"/>
      <c r="N239" s="204"/>
      <c r="O239" s="204"/>
      <c r="P239" s="205">
        <f>SUM(P240:P249)</f>
        <v>0</v>
      </c>
      <c r="Q239" s="204"/>
      <c r="R239" s="205">
        <f>SUM(R240:R249)</f>
        <v>14.397796799999998</v>
      </c>
      <c r="S239" s="204"/>
      <c r="T239" s="206">
        <f>SUM(T240:T249)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7" t="s">
        <v>77</v>
      </c>
      <c r="AT239" s="208" t="s">
        <v>71</v>
      </c>
      <c r="AU239" s="208" t="s">
        <v>77</v>
      </c>
      <c r="AY239" s="207" t="s">
        <v>117</v>
      </c>
      <c r="BK239" s="209">
        <f>SUM(BK240:BK249)</f>
        <v>0</v>
      </c>
    </row>
    <row r="240" spans="1:65" s="2" customFormat="1" ht="44.25" customHeight="1">
      <c r="A240" s="39"/>
      <c r="B240" s="40"/>
      <c r="C240" s="212" t="s">
        <v>393</v>
      </c>
      <c r="D240" s="212" t="s">
        <v>119</v>
      </c>
      <c r="E240" s="213" t="s">
        <v>394</v>
      </c>
      <c r="F240" s="214" t="s">
        <v>395</v>
      </c>
      <c r="G240" s="215" t="s">
        <v>229</v>
      </c>
      <c r="H240" s="216">
        <v>74.72</v>
      </c>
      <c r="I240" s="217"/>
      <c r="J240" s="218">
        <f>ROUND(I240*H240,2)</f>
        <v>0</v>
      </c>
      <c r="K240" s="214" t="s">
        <v>123</v>
      </c>
      <c r="L240" s="45"/>
      <c r="M240" s="219" t="s">
        <v>19</v>
      </c>
      <c r="N240" s="220" t="s">
        <v>43</v>
      </c>
      <c r="O240" s="85"/>
      <c r="P240" s="221">
        <f>O240*H240</f>
        <v>0</v>
      </c>
      <c r="Q240" s="221">
        <v>0.16849</v>
      </c>
      <c r="R240" s="221">
        <f>Q240*H240</f>
        <v>12.5895728</v>
      </c>
      <c r="S240" s="221">
        <v>0</v>
      </c>
      <c r="T240" s="222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3" t="s">
        <v>124</v>
      </c>
      <c r="AT240" s="223" t="s">
        <v>119</v>
      </c>
      <c r="AU240" s="223" t="s">
        <v>79</v>
      </c>
      <c r="AY240" s="18" t="s">
        <v>117</v>
      </c>
      <c r="BE240" s="224">
        <f>IF(N240="základní",J240,0)</f>
        <v>0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18" t="s">
        <v>77</v>
      </c>
      <c r="BK240" s="224">
        <f>ROUND(I240*H240,2)</f>
        <v>0</v>
      </c>
      <c r="BL240" s="18" t="s">
        <v>124</v>
      </c>
      <c r="BM240" s="223" t="s">
        <v>396</v>
      </c>
    </row>
    <row r="241" spans="1:51" s="13" customFormat="1" ht="12">
      <c r="A241" s="13"/>
      <c r="B241" s="225"/>
      <c r="C241" s="226"/>
      <c r="D241" s="227" t="s">
        <v>126</v>
      </c>
      <c r="E241" s="228" t="s">
        <v>19</v>
      </c>
      <c r="F241" s="229" t="s">
        <v>397</v>
      </c>
      <c r="G241" s="226"/>
      <c r="H241" s="230">
        <v>74.72</v>
      </c>
      <c r="I241" s="231"/>
      <c r="J241" s="226"/>
      <c r="K241" s="226"/>
      <c r="L241" s="232"/>
      <c r="M241" s="233"/>
      <c r="N241" s="234"/>
      <c r="O241" s="234"/>
      <c r="P241" s="234"/>
      <c r="Q241" s="234"/>
      <c r="R241" s="234"/>
      <c r="S241" s="234"/>
      <c r="T241" s="23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6" t="s">
        <v>126</v>
      </c>
      <c r="AU241" s="236" t="s">
        <v>79</v>
      </c>
      <c r="AV241" s="13" t="s">
        <v>79</v>
      </c>
      <c r="AW241" s="13" t="s">
        <v>33</v>
      </c>
      <c r="AX241" s="13" t="s">
        <v>77</v>
      </c>
      <c r="AY241" s="236" t="s">
        <v>117</v>
      </c>
    </row>
    <row r="242" spans="1:65" s="2" customFormat="1" ht="16.5" customHeight="1">
      <c r="A242" s="39"/>
      <c r="B242" s="40"/>
      <c r="C242" s="258" t="s">
        <v>398</v>
      </c>
      <c r="D242" s="258" t="s">
        <v>194</v>
      </c>
      <c r="E242" s="259" t="s">
        <v>399</v>
      </c>
      <c r="F242" s="260" t="s">
        <v>400</v>
      </c>
      <c r="G242" s="261" t="s">
        <v>229</v>
      </c>
      <c r="H242" s="262">
        <v>82.192</v>
      </c>
      <c r="I242" s="263"/>
      <c r="J242" s="264">
        <f>ROUND(I242*H242,2)</f>
        <v>0</v>
      </c>
      <c r="K242" s="260" t="s">
        <v>123</v>
      </c>
      <c r="L242" s="265"/>
      <c r="M242" s="266" t="s">
        <v>19</v>
      </c>
      <c r="N242" s="267" t="s">
        <v>43</v>
      </c>
      <c r="O242" s="85"/>
      <c r="P242" s="221">
        <f>O242*H242</f>
        <v>0</v>
      </c>
      <c r="Q242" s="221">
        <v>0.022</v>
      </c>
      <c r="R242" s="221">
        <f>Q242*H242</f>
        <v>1.8082239999999998</v>
      </c>
      <c r="S242" s="221">
        <v>0</v>
      </c>
      <c r="T242" s="222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3" t="s">
        <v>164</v>
      </c>
      <c r="AT242" s="223" t="s">
        <v>194</v>
      </c>
      <c r="AU242" s="223" t="s">
        <v>79</v>
      </c>
      <c r="AY242" s="18" t="s">
        <v>117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8" t="s">
        <v>77</v>
      </c>
      <c r="BK242" s="224">
        <f>ROUND(I242*H242,2)</f>
        <v>0</v>
      </c>
      <c r="BL242" s="18" t="s">
        <v>124</v>
      </c>
      <c r="BM242" s="223" t="s">
        <v>401</v>
      </c>
    </row>
    <row r="243" spans="1:51" s="13" customFormat="1" ht="12">
      <c r="A243" s="13"/>
      <c r="B243" s="225"/>
      <c r="C243" s="226"/>
      <c r="D243" s="227" t="s">
        <v>126</v>
      </c>
      <c r="E243" s="228" t="s">
        <v>19</v>
      </c>
      <c r="F243" s="229" t="s">
        <v>402</v>
      </c>
      <c r="G243" s="226"/>
      <c r="H243" s="230">
        <v>82.192</v>
      </c>
      <c r="I243" s="231"/>
      <c r="J243" s="226"/>
      <c r="K243" s="226"/>
      <c r="L243" s="232"/>
      <c r="M243" s="233"/>
      <c r="N243" s="234"/>
      <c r="O243" s="234"/>
      <c r="P243" s="234"/>
      <c r="Q243" s="234"/>
      <c r="R243" s="234"/>
      <c r="S243" s="234"/>
      <c r="T243" s="23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6" t="s">
        <v>126</v>
      </c>
      <c r="AU243" s="236" t="s">
        <v>79</v>
      </c>
      <c r="AV243" s="13" t="s">
        <v>79</v>
      </c>
      <c r="AW243" s="13" t="s">
        <v>33</v>
      </c>
      <c r="AX243" s="13" t="s">
        <v>77</v>
      </c>
      <c r="AY243" s="236" t="s">
        <v>117</v>
      </c>
    </row>
    <row r="244" spans="1:65" s="2" customFormat="1" ht="44.25" customHeight="1">
      <c r="A244" s="39"/>
      <c r="B244" s="40"/>
      <c r="C244" s="212" t="s">
        <v>403</v>
      </c>
      <c r="D244" s="212" t="s">
        <v>119</v>
      </c>
      <c r="E244" s="213" t="s">
        <v>404</v>
      </c>
      <c r="F244" s="214" t="s">
        <v>405</v>
      </c>
      <c r="G244" s="215" t="s">
        <v>122</v>
      </c>
      <c r="H244" s="216">
        <v>93.195</v>
      </c>
      <c r="I244" s="217"/>
      <c r="J244" s="218">
        <f>ROUND(I244*H244,2)</f>
        <v>0</v>
      </c>
      <c r="K244" s="214" t="s">
        <v>123</v>
      </c>
      <c r="L244" s="45"/>
      <c r="M244" s="219" t="s">
        <v>19</v>
      </c>
      <c r="N244" s="220" t="s">
        <v>43</v>
      </c>
      <c r="O244" s="85"/>
      <c r="P244" s="221">
        <f>O244*H244</f>
        <v>0</v>
      </c>
      <c r="Q244" s="221">
        <v>0</v>
      </c>
      <c r="R244" s="221">
        <f>Q244*H244</f>
        <v>0</v>
      </c>
      <c r="S244" s="221">
        <v>0</v>
      </c>
      <c r="T244" s="222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3" t="s">
        <v>124</v>
      </c>
      <c r="AT244" s="223" t="s">
        <v>119</v>
      </c>
      <c r="AU244" s="223" t="s">
        <v>79</v>
      </c>
      <c r="AY244" s="18" t="s">
        <v>117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8" t="s">
        <v>77</v>
      </c>
      <c r="BK244" s="224">
        <f>ROUND(I244*H244,2)</f>
        <v>0</v>
      </c>
      <c r="BL244" s="18" t="s">
        <v>124</v>
      </c>
      <c r="BM244" s="223" t="s">
        <v>406</v>
      </c>
    </row>
    <row r="245" spans="1:51" s="13" customFormat="1" ht="12">
      <c r="A245" s="13"/>
      <c r="B245" s="225"/>
      <c r="C245" s="226"/>
      <c r="D245" s="227" t="s">
        <v>126</v>
      </c>
      <c r="E245" s="228" t="s">
        <v>19</v>
      </c>
      <c r="F245" s="229" t="s">
        <v>407</v>
      </c>
      <c r="G245" s="226"/>
      <c r="H245" s="230">
        <v>93.195</v>
      </c>
      <c r="I245" s="231"/>
      <c r="J245" s="226"/>
      <c r="K245" s="226"/>
      <c r="L245" s="232"/>
      <c r="M245" s="233"/>
      <c r="N245" s="234"/>
      <c r="O245" s="234"/>
      <c r="P245" s="234"/>
      <c r="Q245" s="234"/>
      <c r="R245" s="234"/>
      <c r="S245" s="234"/>
      <c r="T245" s="23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6" t="s">
        <v>126</v>
      </c>
      <c r="AU245" s="236" t="s">
        <v>79</v>
      </c>
      <c r="AV245" s="13" t="s">
        <v>79</v>
      </c>
      <c r="AW245" s="13" t="s">
        <v>33</v>
      </c>
      <c r="AX245" s="13" t="s">
        <v>77</v>
      </c>
      <c r="AY245" s="236" t="s">
        <v>117</v>
      </c>
    </row>
    <row r="246" spans="1:65" s="2" customFormat="1" ht="44.25" customHeight="1">
      <c r="A246" s="39"/>
      <c r="B246" s="40"/>
      <c r="C246" s="212" t="s">
        <v>408</v>
      </c>
      <c r="D246" s="212" t="s">
        <v>119</v>
      </c>
      <c r="E246" s="213" t="s">
        <v>409</v>
      </c>
      <c r="F246" s="214" t="s">
        <v>410</v>
      </c>
      <c r="G246" s="215" t="s">
        <v>122</v>
      </c>
      <c r="H246" s="216">
        <v>93.195</v>
      </c>
      <c r="I246" s="217"/>
      <c r="J246" s="218">
        <f>ROUND(I246*H246,2)</f>
        <v>0</v>
      </c>
      <c r="K246" s="214" t="s">
        <v>123</v>
      </c>
      <c r="L246" s="45"/>
      <c r="M246" s="219" t="s">
        <v>19</v>
      </c>
      <c r="N246" s="220" t="s">
        <v>43</v>
      </c>
      <c r="O246" s="85"/>
      <c r="P246" s="221">
        <f>O246*H246</f>
        <v>0</v>
      </c>
      <c r="Q246" s="221">
        <v>0</v>
      </c>
      <c r="R246" s="221">
        <f>Q246*H246</f>
        <v>0</v>
      </c>
      <c r="S246" s="221">
        <v>0</v>
      </c>
      <c r="T246" s="222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3" t="s">
        <v>124</v>
      </c>
      <c r="AT246" s="223" t="s">
        <v>119</v>
      </c>
      <c r="AU246" s="223" t="s">
        <v>79</v>
      </c>
      <c r="AY246" s="18" t="s">
        <v>117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8" t="s">
        <v>77</v>
      </c>
      <c r="BK246" s="224">
        <f>ROUND(I246*H246,2)</f>
        <v>0</v>
      </c>
      <c r="BL246" s="18" t="s">
        <v>124</v>
      </c>
      <c r="BM246" s="223" t="s">
        <v>411</v>
      </c>
    </row>
    <row r="247" spans="1:51" s="13" customFormat="1" ht="12">
      <c r="A247" s="13"/>
      <c r="B247" s="225"/>
      <c r="C247" s="226"/>
      <c r="D247" s="227" t="s">
        <v>126</v>
      </c>
      <c r="E247" s="228" t="s">
        <v>19</v>
      </c>
      <c r="F247" s="229" t="s">
        <v>412</v>
      </c>
      <c r="G247" s="226"/>
      <c r="H247" s="230">
        <v>93.195</v>
      </c>
      <c r="I247" s="231"/>
      <c r="J247" s="226"/>
      <c r="K247" s="226"/>
      <c r="L247" s="232"/>
      <c r="M247" s="233"/>
      <c r="N247" s="234"/>
      <c r="O247" s="234"/>
      <c r="P247" s="234"/>
      <c r="Q247" s="234"/>
      <c r="R247" s="234"/>
      <c r="S247" s="234"/>
      <c r="T247" s="23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6" t="s">
        <v>126</v>
      </c>
      <c r="AU247" s="236" t="s">
        <v>79</v>
      </c>
      <c r="AV247" s="13" t="s">
        <v>79</v>
      </c>
      <c r="AW247" s="13" t="s">
        <v>33</v>
      </c>
      <c r="AX247" s="13" t="s">
        <v>77</v>
      </c>
      <c r="AY247" s="236" t="s">
        <v>117</v>
      </c>
    </row>
    <row r="248" spans="1:65" s="2" customFormat="1" ht="44.25" customHeight="1">
      <c r="A248" s="39"/>
      <c r="B248" s="40"/>
      <c r="C248" s="212" t="s">
        <v>413</v>
      </c>
      <c r="D248" s="212" t="s">
        <v>119</v>
      </c>
      <c r="E248" s="213" t="s">
        <v>414</v>
      </c>
      <c r="F248" s="214" t="s">
        <v>415</v>
      </c>
      <c r="G248" s="215" t="s">
        <v>122</v>
      </c>
      <c r="H248" s="216">
        <v>93.195</v>
      </c>
      <c r="I248" s="217"/>
      <c r="J248" s="218">
        <f>ROUND(I248*H248,2)</f>
        <v>0</v>
      </c>
      <c r="K248" s="214" t="s">
        <v>123</v>
      </c>
      <c r="L248" s="45"/>
      <c r="M248" s="219" t="s">
        <v>19</v>
      </c>
      <c r="N248" s="220" t="s">
        <v>43</v>
      </c>
      <c r="O248" s="85"/>
      <c r="P248" s="221">
        <f>O248*H248</f>
        <v>0</v>
      </c>
      <c r="Q248" s="221">
        <v>0</v>
      </c>
      <c r="R248" s="221">
        <f>Q248*H248</f>
        <v>0</v>
      </c>
      <c r="S248" s="221">
        <v>0</v>
      </c>
      <c r="T248" s="222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3" t="s">
        <v>124</v>
      </c>
      <c r="AT248" s="223" t="s">
        <v>119</v>
      </c>
      <c r="AU248" s="223" t="s">
        <v>79</v>
      </c>
      <c r="AY248" s="18" t="s">
        <v>117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8" t="s">
        <v>77</v>
      </c>
      <c r="BK248" s="224">
        <f>ROUND(I248*H248,2)</f>
        <v>0</v>
      </c>
      <c r="BL248" s="18" t="s">
        <v>124</v>
      </c>
      <c r="BM248" s="223" t="s">
        <v>416</v>
      </c>
    </row>
    <row r="249" spans="1:51" s="13" customFormat="1" ht="12">
      <c r="A249" s="13"/>
      <c r="B249" s="225"/>
      <c r="C249" s="226"/>
      <c r="D249" s="227" t="s">
        <v>126</v>
      </c>
      <c r="E249" s="228" t="s">
        <v>19</v>
      </c>
      <c r="F249" s="229" t="s">
        <v>412</v>
      </c>
      <c r="G249" s="226"/>
      <c r="H249" s="230">
        <v>93.195</v>
      </c>
      <c r="I249" s="231"/>
      <c r="J249" s="226"/>
      <c r="K249" s="226"/>
      <c r="L249" s="232"/>
      <c r="M249" s="233"/>
      <c r="N249" s="234"/>
      <c r="O249" s="234"/>
      <c r="P249" s="234"/>
      <c r="Q249" s="234"/>
      <c r="R249" s="234"/>
      <c r="S249" s="234"/>
      <c r="T249" s="23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6" t="s">
        <v>126</v>
      </c>
      <c r="AU249" s="236" t="s">
        <v>79</v>
      </c>
      <c r="AV249" s="13" t="s">
        <v>79</v>
      </c>
      <c r="AW249" s="13" t="s">
        <v>33</v>
      </c>
      <c r="AX249" s="13" t="s">
        <v>77</v>
      </c>
      <c r="AY249" s="236" t="s">
        <v>117</v>
      </c>
    </row>
    <row r="250" spans="1:63" s="12" customFormat="1" ht="22.8" customHeight="1">
      <c r="A250" s="12"/>
      <c r="B250" s="196"/>
      <c r="C250" s="197"/>
      <c r="D250" s="198" t="s">
        <v>71</v>
      </c>
      <c r="E250" s="210" t="s">
        <v>417</v>
      </c>
      <c r="F250" s="210" t="s">
        <v>418</v>
      </c>
      <c r="G250" s="197"/>
      <c r="H250" s="197"/>
      <c r="I250" s="200"/>
      <c r="J250" s="211">
        <f>BK250</f>
        <v>0</v>
      </c>
      <c r="K250" s="197"/>
      <c r="L250" s="202"/>
      <c r="M250" s="203"/>
      <c r="N250" s="204"/>
      <c r="O250" s="204"/>
      <c r="P250" s="205">
        <f>P251</f>
        <v>0</v>
      </c>
      <c r="Q250" s="204"/>
      <c r="R250" s="205">
        <f>R251</f>
        <v>0</v>
      </c>
      <c r="S250" s="204"/>
      <c r="T250" s="206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7" t="s">
        <v>77</v>
      </c>
      <c r="AT250" s="208" t="s">
        <v>71</v>
      </c>
      <c r="AU250" s="208" t="s">
        <v>77</v>
      </c>
      <c r="AY250" s="207" t="s">
        <v>117</v>
      </c>
      <c r="BK250" s="209">
        <f>BK251</f>
        <v>0</v>
      </c>
    </row>
    <row r="251" spans="1:65" s="2" customFormat="1" ht="44.25" customHeight="1">
      <c r="A251" s="39"/>
      <c r="B251" s="40"/>
      <c r="C251" s="212" t="s">
        <v>419</v>
      </c>
      <c r="D251" s="212" t="s">
        <v>119</v>
      </c>
      <c r="E251" s="213" t="s">
        <v>420</v>
      </c>
      <c r="F251" s="214" t="s">
        <v>421</v>
      </c>
      <c r="G251" s="215" t="s">
        <v>171</v>
      </c>
      <c r="H251" s="216">
        <v>228.573</v>
      </c>
      <c r="I251" s="217"/>
      <c r="J251" s="218">
        <f>ROUND(I251*H251,2)</f>
        <v>0</v>
      </c>
      <c r="K251" s="214" t="s">
        <v>123</v>
      </c>
      <c r="L251" s="45"/>
      <c r="M251" s="219" t="s">
        <v>19</v>
      </c>
      <c r="N251" s="220" t="s">
        <v>43</v>
      </c>
      <c r="O251" s="85"/>
      <c r="P251" s="221">
        <f>O251*H251</f>
        <v>0</v>
      </c>
      <c r="Q251" s="221">
        <v>0</v>
      </c>
      <c r="R251" s="221">
        <f>Q251*H251</f>
        <v>0</v>
      </c>
      <c r="S251" s="221">
        <v>0</v>
      </c>
      <c r="T251" s="222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3" t="s">
        <v>124</v>
      </c>
      <c r="AT251" s="223" t="s">
        <v>119</v>
      </c>
      <c r="AU251" s="223" t="s">
        <v>79</v>
      </c>
      <c r="AY251" s="18" t="s">
        <v>117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8" t="s">
        <v>77</v>
      </c>
      <c r="BK251" s="224">
        <f>ROUND(I251*H251,2)</f>
        <v>0</v>
      </c>
      <c r="BL251" s="18" t="s">
        <v>124</v>
      </c>
      <c r="BM251" s="223" t="s">
        <v>422</v>
      </c>
    </row>
    <row r="252" spans="1:63" s="12" customFormat="1" ht="25.9" customHeight="1">
      <c r="A252" s="12"/>
      <c r="B252" s="196"/>
      <c r="C252" s="197"/>
      <c r="D252" s="198" t="s">
        <v>71</v>
      </c>
      <c r="E252" s="199" t="s">
        <v>423</v>
      </c>
      <c r="F252" s="199" t="s">
        <v>424</v>
      </c>
      <c r="G252" s="197"/>
      <c r="H252" s="197"/>
      <c r="I252" s="200"/>
      <c r="J252" s="201">
        <f>BK252</f>
        <v>0</v>
      </c>
      <c r="K252" s="197"/>
      <c r="L252" s="202"/>
      <c r="M252" s="203"/>
      <c r="N252" s="204"/>
      <c r="O252" s="204"/>
      <c r="P252" s="205">
        <f>P253+P263+P273</f>
        <v>0</v>
      </c>
      <c r="Q252" s="204"/>
      <c r="R252" s="205">
        <f>R253+R263+R273</f>
        <v>2.00730093</v>
      </c>
      <c r="S252" s="204"/>
      <c r="T252" s="206">
        <f>T253+T263+T273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7" t="s">
        <v>79</v>
      </c>
      <c r="AT252" s="208" t="s">
        <v>71</v>
      </c>
      <c r="AU252" s="208" t="s">
        <v>72</v>
      </c>
      <c r="AY252" s="207" t="s">
        <v>117</v>
      </c>
      <c r="BK252" s="209">
        <f>BK253+BK263+BK273</f>
        <v>0</v>
      </c>
    </row>
    <row r="253" spans="1:63" s="12" customFormat="1" ht="22.8" customHeight="1">
      <c r="A253" s="12"/>
      <c r="B253" s="196"/>
      <c r="C253" s="197"/>
      <c r="D253" s="198" t="s">
        <v>71</v>
      </c>
      <c r="E253" s="210" t="s">
        <v>425</v>
      </c>
      <c r="F253" s="210" t="s">
        <v>426</v>
      </c>
      <c r="G253" s="197"/>
      <c r="H253" s="197"/>
      <c r="I253" s="200"/>
      <c r="J253" s="211">
        <f>BK253</f>
        <v>0</v>
      </c>
      <c r="K253" s="197"/>
      <c r="L253" s="202"/>
      <c r="M253" s="203"/>
      <c r="N253" s="204"/>
      <c r="O253" s="204"/>
      <c r="P253" s="205">
        <f>SUM(P254:P262)</f>
        <v>0</v>
      </c>
      <c r="Q253" s="204"/>
      <c r="R253" s="205">
        <f>SUM(R254:R262)</f>
        <v>0.14856700000000003</v>
      </c>
      <c r="S253" s="204"/>
      <c r="T253" s="206">
        <f>SUM(T254:T262)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7" t="s">
        <v>79</v>
      </c>
      <c r="AT253" s="208" t="s">
        <v>71</v>
      </c>
      <c r="AU253" s="208" t="s">
        <v>77</v>
      </c>
      <c r="AY253" s="207" t="s">
        <v>117</v>
      </c>
      <c r="BK253" s="209">
        <f>SUM(BK254:BK262)</f>
        <v>0</v>
      </c>
    </row>
    <row r="254" spans="1:65" s="2" customFormat="1" ht="21.75" customHeight="1">
      <c r="A254" s="39"/>
      <c r="B254" s="40"/>
      <c r="C254" s="212" t="s">
        <v>427</v>
      </c>
      <c r="D254" s="212" t="s">
        <v>119</v>
      </c>
      <c r="E254" s="213" t="s">
        <v>428</v>
      </c>
      <c r="F254" s="214" t="s">
        <v>429</v>
      </c>
      <c r="G254" s="215" t="s">
        <v>122</v>
      </c>
      <c r="H254" s="216">
        <v>18.9039999999999</v>
      </c>
      <c r="I254" s="217"/>
      <c r="J254" s="218">
        <f>ROUND(I254*H254,2)</f>
        <v>0</v>
      </c>
      <c r="K254" s="214" t="s">
        <v>123</v>
      </c>
      <c r="L254" s="45"/>
      <c r="M254" s="219" t="s">
        <v>19</v>
      </c>
      <c r="N254" s="220" t="s">
        <v>43</v>
      </c>
      <c r="O254" s="85"/>
      <c r="P254" s="221">
        <f>O254*H254</f>
        <v>0</v>
      </c>
      <c r="Q254" s="221">
        <v>0</v>
      </c>
      <c r="R254" s="221">
        <f>Q254*H254</f>
        <v>0</v>
      </c>
      <c r="S254" s="221">
        <v>0</v>
      </c>
      <c r="T254" s="222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3" t="s">
        <v>207</v>
      </c>
      <c r="AT254" s="223" t="s">
        <v>119</v>
      </c>
      <c r="AU254" s="223" t="s">
        <v>79</v>
      </c>
      <c r="AY254" s="18" t="s">
        <v>117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18" t="s">
        <v>77</v>
      </c>
      <c r="BK254" s="224">
        <f>ROUND(I254*H254,2)</f>
        <v>0</v>
      </c>
      <c r="BL254" s="18" t="s">
        <v>207</v>
      </c>
      <c r="BM254" s="223" t="s">
        <v>430</v>
      </c>
    </row>
    <row r="255" spans="1:65" s="2" customFormat="1" ht="21.75" customHeight="1">
      <c r="A255" s="39"/>
      <c r="B255" s="40"/>
      <c r="C255" s="212" t="s">
        <v>431</v>
      </c>
      <c r="D255" s="212" t="s">
        <v>119</v>
      </c>
      <c r="E255" s="213" t="s">
        <v>432</v>
      </c>
      <c r="F255" s="214" t="s">
        <v>433</v>
      </c>
      <c r="G255" s="215" t="s">
        <v>122</v>
      </c>
      <c r="H255" s="216">
        <v>18.904</v>
      </c>
      <c r="I255" s="217"/>
      <c r="J255" s="218">
        <f>ROUND(I255*H255,2)</f>
        <v>0</v>
      </c>
      <c r="K255" s="214" t="s">
        <v>123</v>
      </c>
      <c r="L255" s="45"/>
      <c r="M255" s="219" t="s">
        <v>19</v>
      </c>
      <c r="N255" s="220" t="s">
        <v>43</v>
      </c>
      <c r="O255" s="85"/>
      <c r="P255" s="221">
        <f>O255*H255</f>
        <v>0</v>
      </c>
      <c r="Q255" s="221">
        <v>0.0004</v>
      </c>
      <c r="R255" s="221">
        <f>Q255*H255</f>
        <v>0.0075616</v>
      </c>
      <c r="S255" s="221">
        <v>0</v>
      </c>
      <c r="T255" s="222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3" t="s">
        <v>207</v>
      </c>
      <c r="AT255" s="223" t="s">
        <v>119</v>
      </c>
      <c r="AU255" s="223" t="s">
        <v>79</v>
      </c>
      <c r="AY255" s="18" t="s">
        <v>117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8" t="s">
        <v>77</v>
      </c>
      <c r="BK255" s="224">
        <f>ROUND(I255*H255,2)</f>
        <v>0</v>
      </c>
      <c r="BL255" s="18" t="s">
        <v>207</v>
      </c>
      <c r="BM255" s="223" t="s">
        <v>434</v>
      </c>
    </row>
    <row r="256" spans="1:51" s="13" customFormat="1" ht="12">
      <c r="A256" s="13"/>
      <c r="B256" s="225"/>
      <c r="C256" s="226"/>
      <c r="D256" s="227" t="s">
        <v>126</v>
      </c>
      <c r="E256" s="228" t="s">
        <v>19</v>
      </c>
      <c r="F256" s="229" t="s">
        <v>435</v>
      </c>
      <c r="G256" s="226"/>
      <c r="H256" s="230">
        <v>18.904</v>
      </c>
      <c r="I256" s="231"/>
      <c r="J256" s="226"/>
      <c r="K256" s="226"/>
      <c r="L256" s="232"/>
      <c r="M256" s="233"/>
      <c r="N256" s="234"/>
      <c r="O256" s="234"/>
      <c r="P256" s="234"/>
      <c r="Q256" s="234"/>
      <c r="R256" s="234"/>
      <c r="S256" s="234"/>
      <c r="T256" s="23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6" t="s">
        <v>126</v>
      </c>
      <c r="AU256" s="236" t="s">
        <v>79</v>
      </c>
      <c r="AV256" s="13" t="s">
        <v>79</v>
      </c>
      <c r="AW256" s="13" t="s">
        <v>33</v>
      </c>
      <c r="AX256" s="13" t="s">
        <v>77</v>
      </c>
      <c r="AY256" s="236" t="s">
        <v>117</v>
      </c>
    </row>
    <row r="257" spans="1:65" s="2" customFormat="1" ht="16.5" customHeight="1">
      <c r="A257" s="39"/>
      <c r="B257" s="40"/>
      <c r="C257" s="258" t="s">
        <v>436</v>
      </c>
      <c r="D257" s="258" t="s">
        <v>194</v>
      </c>
      <c r="E257" s="259" t="s">
        <v>437</v>
      </c>
      <c r="F257" s="260" t="s">
        <v>438</v>
      </c>
      <c r="G257" s="261" t="s">
        <v>171</v>
      </c>
      <c r="H257" s="262">
        <v>0.006</v>
      </c>
      <c r="I257" s="263"/>
      <c r="J257" s="264">
        <f>ROUND(I257*H257,2)</f>
        <v>0</v>
      </c>
      <c r="K257" s="260" t="s">
        <v>123</v>
      </c>
      <c r="L257" s="265"/>
      <c r="M257" s="266" t="s">
        <v>19</v>
      </c>
      <c r="N257" s="267" t="s">
        <v>43</v>
      </c>
      <c r="O257" s="85"/>
      <c r="P257" s="221">
        <f>O257*H257</f>
        <v>0</v>
      </c>
      <c r="Q257" s="221">
        <v>1</v>
      </c>
      <c r="R257" s="221">
        <f>Q257*H257</f>
        <v>0.006</v>
      </c>
      <c r="S257" s="221">
        <v>0</v>
      </c>
      <c r="T257" s="222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3" t="s">
        <v>301</v>
      </c>
      <c r="AT257" s="223" t="s">
        <v>194</v>
      </c>
      <c r="AU257" s="223" t="s">
        <v>79</v>
      </c>
      <c r="AY257" s="18" t="s">
        <v>117</v>
      </c>
      <c r="BE257" s="224">
        <f>IF(N257="základní",J257,0)</f>
        <v>0</v>
      </c>
      <c r="BF257" s="224">
        <f>IF(N257="snížená",J257,0)</f>
        <v>0</v>
      </c>
      <c r="BG257" s="224">
        <f>IF(N257="zákl. přenesená",J257,0)</f>
        <v>0</v>
      </c>
      <c r="BH257" s="224">
        <f>IF(N257="sníž. přenesená",J257,0)</f>
        <v>0</v>
      </c>
      <c r="BI257" s="224">
        <f>IF(N257="nulová",J257,0)</f>
        <v>0</v>
      </c>
      <c r="BJ257" s="18" t="s">
        <v>77</v>
      </c>
      <c r="BK257" s="224">
        <f>ROUND(I257*H257,2)</f>
        <v>0</v>
      </c>
      <c r="BL257" s="18" t="s">
        <v>207</v>
      </c>
      <c r="BM257" s="223" t="s">
        <v>439</v>
      </c>
    </row>
    <row r="258" spans="1:51" s="13" customFormat="1" ht="12">
      <c r="A258" s="13"/>
      <c r="B258" s="225"/>
      <c r="C258" s="226"/>
      <c r="D258" s="227" t="s">
        <v>126</v>
      </c>
      <c r="E258" s="228" t="s">
        <v>19</v>
      </c>
      <c r="F258" s="229" t="s">
        <v>440</v>
      </c>
      <c r="G258" s="226"/>
      <c r="H258" s="230">
        <v>0.006</v>
      </c>
      <c r="I258" s="231"/>
      <c r="J258" s="226"/>
      <c r="K258" s="226"/>
      <c r="L258" s="232"/>
      <c r="M258" s="233"/>
      <c r="N258" s="234"/>
      <c r="O258" s="234"/>
      <c r="P258" s="234"/>
      <c r="Q258" s="234"/>
      <c r="R258" s="234"/>
      <c r="S258" s="234"/>
      <c r="T258" s="23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6" t="s">
        <v>126</v>
      </c>
      <c r="AU258" s="236" t="s">
        <v>79</v>
      </c>
      <c r="AV258" s="13" t="s">
        <v>79</v>
      </c>
      <c r="AW258" s="13" t="s">
        <v>33</v>
      </c>
      <c r="AX258" s="13" t="s">
        <v>77</v>
      </c>
      <c r="AY258" s="236" t="s">
        <v>117</v>
      </c>
    </row>
    <row r="259" spans="1:65" s="2" customFormat="1" ht="33" customHeight="1">
      <c r="A259" s="39"/>
      <c r="B259" s="40"/>
      <c r="C259" s="258" t="s">
        <v>441</v>
      </c>
      <c r="D259" s="258" t="s">
        <v>194</v>
      </c>
      <c r="E259" s="259" t="s">
        <v>442</v>
      </c>
      <c r="F259" s="260" t="s">
        <v>443</v>
      </c>
      <c r="G259" s="261" t="s">
        <v>122</v>
      </c>
      <c r="H259" s="262">
        <v>25.001</v>
      </c>
      <c r="I259" s="263"/>
      <c r="J259" s="264">
        <f>ROUND(I259*H259,2)</f>
        <v>0</v>
      </c>
      <c r="K259" s="260" t="s">
        <v>123</v>
      </c>
      <c r="L259" s="265"/>
      <c r="M259" s="266" t="s">
        <v>19</v>
      </c>
      <c r="N259" s="267" t="s">
        <v>43</v>
      </c>
      <c r="O259" s="85"/>
      <c r="P259" s="221">
        <f>O259*H259</f>
        <v>0</v>
      </c>
      <c r="Q259" s="221">
        <v>0.0054</v>
      </c>
      <c r="R259" s="221">
        <f>Q259*H259</f>
        <v>0.13500540000000003</v>
      </c>
      <c r="S259" s="221">
        <v>0</v>
      </c>
      <c r="T259" s="222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3" t="s">
        <v>301</v>
      </c>
      <c r="AT259" s="223" t="s">
        <v>194</v>
      </c>
      <c r="AU259" s="223" t="s">
        <v>79</v>
      </c>
      <c r="AY259" s="18" t="s">
        <v>117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8" t="s">
        <v>77</v>
      </c>
      <c r="BK259" s="224">
        <f>ROUND(I259*H259,2)</f>
        <v>0</v>
      </c>
      <c r="BL259" s="18" t="s">
        <v>207</v>
      </c>
      <c r="BM259" s="223" t="s">
        <v>444</v>
      </c>
    </row>
    <row r="260" spans="1:51" s="13" customFormat="1" ht="12">
      <c r="A260" s="13"/>
      <c r="B260" s="225"/>
      <c r="C260" s="226"/>
      <c r="D260" s="227" t="s">
        <v>126</v>
      </c>
      <c r="E260" s="228" t="s">
        <v>19</v>
      </c>
      <c r="F260" s="229" t="s">
        <v>445</v>
      </c>
      <c r="G260" s="226"/>
      <c r="H260" s="230">
        <v>21.74</v>
      </c>
      <c r="I260" s="231"/>
      <c r="J260" s="226"/>
      <c r="K260" s="226"/>
      <c r="L260" s="232"/>
      <c r="M260" s="233"/>
      <c r="N260" s="234"/>
      <c r="O260" s="234"/>
      <c r="P260" s="234"/>
      <c r="Q260" s="234"/>
      <c r="R260" s="234"/>
      <c r="S260" s="234"/>
      <c r="T260" s="23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6" t="s">
        <v>126</v>
      </c>
      <c r="AU260" s="236" t="s">
        <v>79</v>
      </c>
      <c r="AV260" s="13" t="s">
        <v>79</v>
      </c>
      <c r="AW260" s="13" t="s">
        <v>33</v>
      </c>
      <c r="AX260" s="13" t="s">
        <v>77</v>
      </c>
      <c r="AY260" s="236" t="s">
        <v>117</v>
      </c>
    </row>
    <row r="261" spans="1:51" s="13" customFormat="1" ht="12">
      <c r="A261" s="13"/>
      <c r="B261" s="225"/>
      <c r="C261" s="226"/>
      <c r="D261" s="227" t="s">
        <v>126</v>
      </c>
      <c r="E261" s="226"/>
      <c r="F261" s="229" t="s">
        <v>446</v>
      </c>
      <c r="G261" s="226"/>
      <c r="H261" s="230">
        <v>25.001</v>
      </c>
      <c r="I261" s="231"/>
      <c r="J261" s="226"/>
      <c r="K261" s="226"/>
      <c r="L261" s="232"/>
      <c r="M261" s="233"/>
      <c r="N261" s="234"/>
      <c r="O261" s="234"/>
      <c r="P261" s="234"/>
      <c r="Q261" s="234"/>
      <c r="R261" s="234"/>
      <c r="S261" s="234"/>
      <c r="T261" s="23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6" t="s">
        <v>126</v>
      </c>
      <c r="AU261" s="236" t="s">
        <v>79</v>
      </c>
      <c r="AV261" s="13" t="s">
        <v>79</v>
      </c>
      <c r="AW261" s="13" t="s">
        <v>4</v>
      </c>
      <c r="AX261" s="13" t="s">
        <v>77</v>
      </c>
      <c r="AY261" s="236" t="s">
        <v>117</v>
      </c>
    </row>
    <row r="262" spans="1:65" s="2" customFormat="1" ht="44.25" customHeight="1">
      <c r="A262" s="39"/>
      <c r="B262" s="40"/>
      <c r="C262" s="212" t="s">
        <v>447</v>
      </c>
      <c r="D262" s="212" t="s">
        <v>119</v>
      </c>
      <c r="E262" s="213" t="s">
        <v>448</v>
      </c>
      <c r="F262" s="214" t="s">
        <v>449</v>
      </c>
      <c r="G262" s="215" t="s">
        <v>171</v>
      </c>
      <c r="H262" s="216">
        <v>0.149</v>
      </c>
      <c r="I262" s="217"/>
      <c r="J262" s="218">
        <f>ROUND(I262*H262,2)</f>
        <v>0</v>
      </c>
      <c r="K262" s="214" t="s">
        <v>123</v>
      </c>
      <c r="L262" s="45"/>
      <c r="M262" s="219" t="s">
        <v>19</v>
      </c>
      <c r="N262" s="220" t="s">
        <v>43</v>
      </c>
      <c r="O262" s="85"/>
      <c r="P262" s="221">
        <f>O262*H262</f>
        <v>0</v>
      </c>
      <c r="Q262" s="221">
        <v>0</v>
      </c>
      <c r="R262" s="221">
        <f>Q262*H262</f>
        <v>0</v>
      </c>
      <c r="S262" s="221">
        <v>0</v>
      </c>
      <c r="T262" s="222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3" t="s">
        <v>207</v>
      </c>
      <c r="AT262" s="223" t="s">
        <v>119</v>
      </c>
      <c r="AU262" s="223" t="s">
        <v>79</v>
      </c>
      <c r="AY262" s="18" t="s">
        <v>117</v>
      </c>
      <c r="BE262" s="224">
        <f>IF(N262="základní",J262,0)</f>
        <v>0</v>
      </c>
      <c r="BF262" s="224">
        <f>IF(N262="snížená",J262,0)</f>
        <v>0</v>
      </c>
      <c r="BG262" s="224">
        <f>IF(N262="zákl. přenesená",J262,0)</f>
        <v>0</v>
      </c>
      <c r="BH262" s="224">
        <f>IF(N262="sníž. přenesená",J262,0)</f>
        <v>0</v>
      </c>
      <c r="BI262" s="224">
        <f>IF(N262="nulová",J262,0)</f>
        <v>0</v>
      </c>
      <c r="BJ262" s="18" t="s">
        <v>77</v>
      </c>
      <c r="BK262" s="224">
        <f>ROUND(I262*H262,2)</f>
        <v>0</v>
      </c>
      <c r="BL262" s="18" t="s">
        <v>207</v>
      </c>
      <c r="BM262" s="223" t="s">
        <v>450</v>
      </c>
    </row>
    <row r="263" spans="1:63" s="12" customFormat="1" ht="22.8" customHeight="1">
      <c r="A263" s="12"/>
      <c r="B263" s="196"/>
      <c r="C263" s="197"/>
      <c r="D263" s="198" t="s">
        <v>71</v>
      </c>
      <c r="E263" s="210" t="s">
        <v>451</v>
      </c>
      <c r="F263" s="210" t="s">
        <v>452</v>
      </c>
      <c r="G263" s="197"/>
      <c r="H263" s="197"/>
      <c r="I263" s="200"/>
      <c r="J263" s="211">
        <f>BK263</f>
        <v>0</v>
      </c>
      <c r="K263" s="197"/>
      <c r="L263" s="202"/>
      <c r="M263" s="203"/>
      <c r="N263" s="204"/>
      <c r="O263" s="204"/>
      <c r="P263" s="205">
        <f>SUM(P264:P272)</f>
        <v>0</v>
      </c>
      <c r="Q263" s="204"/>
      <c r="R263" s="205">
        <f>SUM(R264:R272)</f>
        <v>1.8412529</v>
      </c>
      <c r="S263" s="204"/>
      <c r="T263" s="206">
        <f>SUM(T264:T272)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7" t="s">
        <v>79</v>
      </c>
      <c r="AT263" s="208" t="s">
        <v>71</v>
      </c>
      <c r="AU263" s="208" t="s">
        <v>77</v>
      </c>
      <c r="AY263" s="207" t="s">
        <v>117</v>
      </c>
      <c r="BK263" s="209">
        <f>SUM(BK264:BK272)</f>
        <v>0</v>
      </c>
    </row>
    <row r="264" spans="1:65" s="2" customFormat="1" ht="21.75" customHeight="1">
      <c r="A264" s="39"/>
      <c r="B264" s="40"/>
      <c r="C264" s="212" t="s">
        <v>453</v>
      </c>
      <c r="D264" s="212" t="s">
        <v>119</v>
      </c>
      <c r="E264" s="213" t="s">
        <v>454</v>
      </c>
      <c r="F264" s="214" t="s">
        <v>455</v>
      </c>
      <c r="G264" s="215" t="s">
        <v>122</v>
      </c>
      <c r="H264" s="216">
        <v>28.296</v>
      </c>
      <c r="I264" s="217"/>
      <c r="J264" s="218">
        <f>ROUND(I264*H264,2)</f>
        <v>0</v>
      </c>
      <c r="K264" s="214" t="s">
        <v>19</v>
      </c>
      <c r="L264" s="45"/>
      <c r="M264" s="219" t="s">
        <v>19</v>
      </c>
      <c r="N264" s="220" t="s">
        <v>43</v>
      </c>
      <c r="O264" s="85"/>
      <c r="P264" s="221">
        <f>O264*H264</f>
        <v>0</v>
      </c>
      <c r="Q264" s="221">
        <v>0</v>
      </c>
      <c r="R264" s="221">
        <f>Q264*H264</f>
        <v>0</v>
      </c>
      <c r="S264" s="221">
        <v>0</v>
      </c>
      <c r="T264" s="222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3" t="s">
        <v>207</v>
      </c>
      <c r="AT264" s="223" t="s">
        <v>119</v>
      </c>
      <c r="AU264" s="223" t="s">
        <v>79</v>
      </c>
      <c r="AY264" s="18" t="s">
        <v>117</v>
      </c>
      <c r="BE264" s="224">
        <f>IF(N264="základní",J264,0)</f>
        <v>0</v>
      </c>
      <c r="BF264" s="224">
        <f>IF(N264="snížená",J264,0)</f>
        <v>0</v>
      </c>
      <c r="BG264" s="224">
        <f>IF(N264="zákl. přenesená",J264,0)</f>
        <v>0</v>
      </c>
      <c r="BH264" s="224">
        <f>IF(N264="sníž. přenesená",J264,0)</f>
        <v>0</v>
      </c>
      <c r="BI264" s="224">
        <f>IF(N264="nulová",J264,0)</f>
        <v>0</v>
      </c>
      <c r="BJ264" s="18" t="s">
        <v>77</v>
      </c>
      <c r="BK264" s="224">
        <f>ROUND(I264*H264,2)</f>
        <v>0</v>
      </c>
      <c r="BL264" s="18" t="s">
        <v>207</v>
      </c>
      <c r="BM264" s="223" t="s">
        <v>456</v>
      </c>
    </row>
    <row r="265" spans="1:51" s="13" customFormat="1" ht="12">
      <c r="A265" s="13"/>
      <c r="B265" s="225"/>
      <c r="C265" s="226"/>
      <c r="D265" s="227" t="s">
        <v>126</v>
      </c>
      <c r="E265" s="228" t="s">
        <v>19</v>
      </c>
      <c r="F265" s="229" t="s">
        <v>457</v>
      </c>
      <c r="G265" s="226"/>
      <c r="H265" s="230">
        <v>28.296</v>
      </c>
      <c r="I265" s="231"/>
      <c r="J265" s="226"/>
      <c r="K265" s="226"/>
      <c r="L265" s="232"/>
      <c r="M265" s="233"/>
      <c r="N265" s="234"/>
      <c r="O265" s="234"/>
      <c r="P265" s="234"/>
      <c r="Q265" s="234"/>
      <c r="R265" s="234"/>
      <c r="S265" s="234"/>
      <c r="T265" s="23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6" t="s">
        <v>126</v>
      </c>
      <c r="AU265" s="236" t="s">
        <v>79</v>
      </c>
      <c r="AV265" s="13" t="s">
        <v>79</v>
      </c>
      <c r="AW265" s="13" t="s">
        <v>33</v>
      </c>
      <c r="AX265" s="13" t="s">
        <v>77</v>
      </c>
      <c r="AY265" s="236" t="s">
        <v>117</v>
      </c>
    </row>
    <row r="266" spans="1:65" s="2" customFormat="1" ht="16.5" customHeight="1">
      <c r="A266" s="39"/>
      <c r="B266" s="40"/>
      <c r="C266" s="258" t="s">
        <v>458</v>
      </c>
      <c r="D266" s="258" t="s">
        <v>194</v>
      </c>
      <c r="E266" s="259" t="s">
        <v>459</v>
      </c>
      <c r="F266" s="260" t="s">
        <v>460</v>
      </c>
      <c r="G266" s="261" t="s">
        <v>288</v>
      </c>
      <c r="H266" s="262">
        <v>305.597</v>
      </c>
      <c r="I266" s="263"/>
      <c r="J266" s="264">
        <f>ROUND(I266*H266,2)</f>
        <v>0</v>
      </c>
      <c r="K266" s="260" t="s">
        <v>19</v>
      </c>
      <c r="L266" s="265"/>
      <c r="M266" s="266" t="s">
        <v>19</v>
      </c>
      <c r="N266" s="267" t="s">
        <v>43</v>
      </c>
      <c r="O266" s="85"/>
      <c r="P266" s="221">
        <f>O266*H266</f>
        <v>0</v>
      </c>
      <c r="Q266" s="221">
        <v>0.0037</v>
      </c>
      <c r="R266" s="221">
        <f>Q266*H266</f>
        <v>1.1307089</v>
      </c>
      <c r="S266" s="221">
        <v>0</v>
      </c>
      <c r="T266" s="222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3" t="s">
        <v>301</v>
      </c>
      <c r="AT266" s="223" t="s">
        <v>194</v>
      </c>
      <c r="AU266" s="223" t="s">
        <v>79</v>
      </c>
      <c r="AY266" s="18" t="s">
        <v>117</v>
      </c>
      <c r="BE266" s="224">
        <f>IF(N266="základní",J266,0)</f>
        <v>0</v>
      </c>
      <c r="BF266" s="224">
        <f>IF(N266="snížená",J266,0)</f>
        <v>0</v>
      </c>
      <c r="BG266" s="224">
        <f>IF(N266="zákl. přenesená",J266,0)</f>
        <v>0</v>
      </c>
      <c r="BH266" s="224">
        <f>IF(N266="sníž. přenesená",J266,0)</f>
        <v>0</v>
      </c>
      <c r="BI266" s="224">
        <f>IF(N266="nulová",J266,0)</f>
        <v>0</v>
      </c>
      <c r="BJ266" s="18" t="s">
        <v>77</v>
      </c>
      <c r="BK266" s="224">
        <f>ROUND(I266*H266,2)</f>
        <v>0</v>
      </c>
      <c r="BL266" s="18" t="s">
        <v>207</v>
      </c>
      <c r="BM266" s="223" t="s">
        <v>461</v>
      </c>
    </row>
    <row r="267" spans="1:51" s="13" customFormat="1" ht="12">
      <c r="A267" s="13"/>
      <c r="B267" s="225"/>
      <c r="C267" s="226"/>
      <c r="D267" s="227" t="s">
        <v>126</v>
      </c>
      <c r="E267" s="228" t="s">
        <v>19</v>
      </c>
      <c r="F267" s="229" t="s">
        <v>462</v>
      </c>
      <c r="G267" s="226"/>
      <c r="H267" s="230">
        <v>305.597</v>
      </c>
      <c r="I267" s="231"/>
      <c r="J267" s="226"/>
      <c r="K267" s="226"/>
      <c r="L267" s="232"/>
      <c r="M267" s="233"/>
      <c r="N267" s="234"/>
      <c r="O267" s="234"/>
      <c r="P267" s="234"/>
      <c r="Q267" s="234"/>
      <c r="R267" s="234"/>
      <c r="S267" s="234"/>
      <c r="T267" s="23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6" t="s">
        <v>126</v>
      </c>
      <c r="AU267" s="236" t="s">
        <v>79</v>
      </c>
      <c r="AV267" s="13" t="s">
        <v>79</v>
      </c>
      <c r="AW267" s="13" t="s">
        <v>33</v>
      </c>
      <c r="AX267" s="13" t="s">
        <v>77</v>
      </c>
      <c r="AY267" s="236" t="s">
        <v>117</v>
      </c>
    </row>
    <row r="268" spans="1:65" s="2" customFormat="1" ht="21.75" customHeight="1">
      <c r="A268" s="39"/>
      <c r="B268" s="40"/>
      <c r="C268" s="212" t="s">
        <v>463</v>
      </c>
      <c r="D268" s="212" t="s">
        <v>119</v>
      </c>
      <c r="E268" s="213" t="s">
        <v>464</v>
      </c>
      <c r="F268" s="214" t="s">
        <v>465</v>
      </c>
      <c r="G268" s="215" t="s">
        <v>229</v>
      </c>
      <c r="H268" s="216">
        <v>39.3</v>
      </c>
      <c r="I268" s="217"/>
      <c r="J268" s="218">
        <f>ROUND(I268*H268,2)</f>
        <v>0</v>
      </c>
      <c r="K268" s="214" t="s">
        <v>123</v>
      </c>
      <c r="L268" s="45"/>
      <c r="M268" s="219" t="s">
        <v>19</v>
      </c>
      <c r="N268" s="220" t="s">
        <v>43</v>
      </c>
      <c r="O268" s="85"/>
      <c r="P268" s="221">
        <f>O268*H268</f>
        <v>0</v>
      </c>
      <c r="Q268" s="221">
        <v>0.008</v>
      </c>
      <c r="R268" s="221">
        <f>Q268*H268</f>
        <v>0.31439999999999996</v>
      </c>
      <c r="S268" s="221">
        <v>0</v>
      </c>
      <c r="T268" s="222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3" t="s">
        <v>207</v>
      </c>
      <c r="AT268" s="223" t="s">
        <v>119</v>
      </c>
      <c r="AU268" s="223" t="s">
        <v>79</v>
      </c>
      <c r="AY268" s="18" t="s">
        <v>117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18" t="s">
        <v>77</v>
      </c>
      <c r="BK268" s="224">
        <f>ROUND(I268*H268,2)</f>
        <v>0</v>
      </c>
      <c r="BL268" s="18" t="s">
        <v>207</v>
      </c>
      <c r="BM268" s="223" t="s">
        <v>466</v>
      </c>
    </row>
    <row r="269" spans="1:51" s="13" customFormat="1" ht="12">
      <c r="A269" s="13"/>
      <c r="B269" s="225"/>
      <c r="C269" s="226"/>
      <c r="D269" s="227" t="s">
        <v>126</v>
      </c>
      <c r="E269" s="228" t="s">
        <v>19</v>
      </c>
      <c r="F269" s="229" t="s">
        <v>467</v>
      </c>
      <c r="G269" s="226"/>
      <c r="H269" s="230">
        <v>39.3</v>
      </c>
      <c r="I269" s="231"/>
      <c r="J269" s="226"/>
      <c r="K269" s="226"/>
      <c r="L269" s="232"/>
      <c r="M269" s="233"/>
      <c r="N269" s="234"/>
      <c r="O269" s="234"/>
      <c r="P269" s="234"/>
      <c r="Q269" s="234"/>
      <c r="R269" s="234"/>
      <c r="S269" s="234"/>
      <c r="T269" s="23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6" t="s">
        <v>126</v>
      </c>
      <c r="AU269" s="236" t="s">
        <v>79</v>
      </c>
      <c r="AV269" s="13" t="s">
        <v>79</v>
      </c>
      <c r="AW269" s="13" t="s">
        <v>33</v>
      </c>
      <c r="AX269" s="13" t="s">
        <v>77</v>
      </c>
      <c r="AY269" s="236" t="s">
        <v>117</v>
      </c>
    </row>
    <row r="270" spans="1:65" s="2" customFormat="1" ht="16.5" customHeight="1">
      <c r="A270" s="39"/>
      <c r="B270" s="40"/>
      <c r="C270" s="258" t="s">
        <v>468</v>
      </c>
      <c r="D270" s="258" t="s">
        <v>194</v>
      </c>
      <c r="E270" s="259" t="s">
        <v>469</v>
      </c>
      <c r="F270" s="260" t="s">
        <v>470</v>
      </c>
      <c r="G270" s="261" t="s">
        <v>288</v>
      </c>
      <c r="H270" s="262">
        <v>123.795</v>
      </c>
      <c r="I270" s="263"/>
      <c r="J270" s="264">
        <f>ROUND(I270*H270,2)</f>
        <v>0</v>
      </c>
      <c r="K270" s="260" t="s">
        <v>123</v>
      </c>
      <c r="L270" s="265"/>
      <c r="M270" s="266" t="s">
        <v>19</v>
      </c>
      <c r="N270" s="267" t="s">
        <v>43</v>
      </c>
      <c r="O270" s="85"/>
      <c r="P270" s="221">
        <f>O270*H270</f>
        <v>0</v>
      </c>
      <c r="Q270" s="221">
        <v>0.0032</v>
      </c>
      <c r="R270" s="221">
        <f>Q270*H270</f>
        <v>0.39614400000000005</v>
      </c>
      <c r="S270" s="221">
        <v>0</v>
      </c>
      <c r="T270" s="222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3" t="s">
        <v>301</v>
      </c>
      <c r="AT270" s="223" t="s">
        <v>194</v>
      </c>
      <c r="AU270" s="223" t="s">
        <v>79</v>
      </c>
      <c r="AY270" s="18" t="s">
        <v>117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18" t="s">
        <v>77</v>
      </c>
      <c r="BK270" s="224">
        <f>ROUND(I270*H270,2)</f>
        <v>0</v>
      </c>
      <c r="BL270" s="18" t="s">
        <v>207</v>
      </c>
      <c r="BM270" s="223" t="s">
        <v>471</v>
      </c>
    </row>
    <row r="271" spans="1:51" s="13" customFormat="1" ht="12">
      <c r="A271" s="13"/>
      <c r="B271" s="225"/>
      <c r="C271" s="226"/>
      <c r="D271" s="227" t="s">
        <v>126</v>
      </c>
      <c r="E271" s="228" t="s">
        <v>19</v>
      </c>
      <c r="F271" s="229" t="s">
        <v>472</v>
      </c>
      <c r="G271" s="226"/>
      <c r="H271" s="230">
        <v>123.795</v>
      </c>
      <c r="I271" s="231"/>
      <c r="J271" s="226"/>
      <c r="K271" s="226"/>
      <c r="L271" s="232"/>
      <c r="M271" s="233"/>
      <c r="N271" s="234"/>
      <c r="O271" s="234"/>
      <c r="P271" s="234"/>
      <c r="Q271" s="234"/>
      <c r="R271" s="234"/>
      <c r="S271" s="234"/>
      <c r="T271" s="23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6" t="s">
        <v>126</v>
      </c>
      <c r="AU271" s="236" t="s">
        <v>79</v>
      </c>
      <c r="AV271" s="13" t="s">
        <v>79</v>
      </c>
      <c r="AW271" s="13" t="s">
        <v>33</v>
      </c>
      <c r="AX271" s="13" t="s">
        <v>77</v>
      </c>
      <c r="AY271" s="236" t="s">
        <v>117</v>
      </c>
    </row>
    <row r="272" spans="1:65" s="2" customFormat="1" ht="33" customHeight="1">
      <c r="A272" s="39"/>
      <c r="B272" s="40"/>
      <c r="C272" s="212" t="s">
        <v>473</v>
      </c>
      <c r="D272" s="212" t="s">
        <v>119</v>
      </c>
      <c r="E272" s="213" t="s">
        <v>474</v>
      </c>
      <c r="F272" s="214" t="s">
        <v>475</v>
      </c>
      <c r="G272" s="215" t="s">
        <v>171</v>
      </c>
      <c r="H272" s="216">
        <v>1.841</v>
      </c>
      <c r="I272" s="217"/>
      <c r="J272" s="218">
        <f>ROUND(I272*H272,2)</f>
        <v>0</v>
      </c>
      <c r="K272" s="214" t="s">
        <v>123</v>
      </c>
      <c r="L272" s="45"/>
      <c r="M272" s="219" t="s">
        <v>19</v>
      </c>
      <c r="N272" s="220" t="s">
        <v>43</v>
      </c>
      <c r="O272" s="85"/>
      <c r="P272" s="221">
        <f>O272*H272</f>
        <v>0</v>
      </c>
      <c r="Q272" s="221">
        <v>0</v>
      </c>
      <c r="R272" s="221">
        <f>Q272*H272</f>
        <v>0</v>
      </c>
      <c r="S272" s="221">
        <v>0</v>
      </c>
      <c r="T272" s="222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3" t="s">
        <v>207</v>
      </c>
      <c r="AT272" s="223" t="s">
        <v>119</v>
      </c>
      <c r="AU272" s="223" t="s">
        <v>79</v>
      </c>
      <c r="AY272" s="18" t="s">
        <v>117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8" t="s">
        <v>77</v>
      </c>
      <c r="BK272" s="224">
        <f>ROUND(I272*H272,2)</f>
        <v>0</v>
      </c>
      <c r="BL272" s="18" t="s">
        <v>207</v>
      </c>
      <c r="BM272" s="223" t="s">
        <v>476</v>
      </c>
    </row>
    <row r="273" spans="1:63" s="12" customFormat="1" ht="22.8" customHeight="1">
      <c r="A273" s="12"/>
      <c r="B273" s="196"/>
      <c r="C273" s="197"/>
      <c r="D273" s="198" t="s">
        <v>71</v>
      </c>
      <c r="E273" s="210" t="s">
        <v>477</v>
      </c>
      <c r="F273" s="210" t="s">
        <v>478</v>
      </c>
      <c r="G273" s="197"/>
      <c r="H273" s="197"/>
      <c r="I273" s="200"/>
      <c r="J273" s="211">
        <f>BK273</f>
        <v>0</v>
      </c>
      <c r="K273" s="197"/>
      <c r="L273" s="202"/>
      <c r="M273" s="203"/>
      <c r="N273" s="204"/>
      <c r="O273" s="204"/>
      <c r="P273" s="205">
        <f>SUM(P274:P278)</f>
        <v>0</v>
      </c>
      <c r="Q273" s="204"/>
      <c r="R273" s="205">
        <f>SUM(R274:R278)</f>
        <v>0.017481029999999998</v>
      </c>
      <c r="S273" s="204"/>
      <c r="T273" s="206">
        <f>SUM(T274:T278)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07" t="s">
        <v>79</v>
      </c>
      <c r="AT273" s="208" t="s">
        <v>71</v>
      </c>
      <c r="AU273" s="208" t="s">
        <v>77</v>
      </c>
      <c r="AY273" s="207" t="s">
        <v>117</v>
      </c>
      <c r="BK273" s="209">
        <f>SUM(BK274:BK278)</f>
        <v>0</v>
      </c>
    </row>
    <row r="274" spans="1:65" s="2" customFormat="1" ht="21.75" customHeight="1">
      <c r="A274" s="39"/>
      <c r="B274" s="40"/>
      <c r="C274" s="212" t="s">
        <v>479</v>
      </c>
      <c r="D274" s="212" t="s">
        <v>119</v>
      </c>
      <c r="E274" s="213" t="s">
        <v>480</v>
      </c>
      <c r="F274" s="214" t="s">
        <v>481</v>
      </c>
      <c r="G274" s="215" t="s">
        <v>122</v>
      </c>
      <c r="H274" s="216">
        <v>83.243</v>
      </c>
      <c r="I274" s="217"/>
      <c r="J274" s="218">
        <f>ROUND(I274*H274,2)</f>
        <v>0</v>
      </c>
      <c r="K274" s="214" t="s">
        <v>123</v>
      </c>
      <c r="L274" s="45"/>
      <c r="M274" s="219" t="s">
        <v>19</v>
      </c>
      <c r="N274" s="220" t="s">
        <v>43</v>
      </c>
      <c r="O274" s="85"/>
      <c r="P274" s="221">
        <f>O274*H274</f>
        <v>0</v>
      </c>
      <c r="Q274" s="221">
        <v>0.00021</v>
      </c>
      <c r="R274" s="221">
        <f>Q274*H274</f>
        <v>0.017481029999999998</v>
      </c>
      <c r="S274" s="221">
        <v>0</v>
      </c>
      <c r="T274" s="222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3" t="s">
        <v>207</v>
      </c>
      <c r="AT274" s="223" t="s">
        <v>119</v>
      </c>
      <c r="AU274" s="223" t="s">
        <v>79</v>
      </c>
      <c r="AY274" s="18" t="s">
        <v>117</v>
      </c>
      <c r="BE274" s="224">
        <f>IF(N274="základní",J274,0)</f>
        <v>0</v>
      </c>
      <c r="BF274" s="224">
        <f>IF(N274="snížená",J274,0)</f>
        <v>0</v>
      </c>
      <c r="BG274" s="224">
        <f>IF(N274="zákl. přenesená",J274,0)</f>
        <v>0</v>
      </c>
      <c r="BH274" s="224">
        <f>IF(N274="sníž. přenesená",J274,0)</f>
        <v>0</v>
      </c>
      <c r="BI274" s="224">
        <f>IF(N274="nulová",J274,0)</f>
        <v>0</v>
      </c>
      <c r="BJ274" s="18" t="s">
        <v>77</v>
      </c>
      <c r="BK274" s="224">
        <f>ROUND(I274*H274,2)</f>
        <v>0</v>
      </c>
      <c r="BL274" s="18" t="s">
        <v>207</v>
      </c>
      <c r="BM274" s="223" t="s">
        <v>482</v>
      </c>
    </row>
    <row r="275" spans="1:51" s="13" customFormat="1" ht="12">
      <c r="A275" s="13"/>
      <c r="B275" s="225"/>
      <c r="C275" s="226"/>
      <c r="D275" s="227" t="s">
        <v>126</v>
      </c>
      <c r="E275" s="228" t="s">
        <v>19</v>
      </c>
      <c r="F275" s="229" t="s">
        <v>483</v>
      </c>
      <c r="G275" s="226"/>
      <c r="H275" s="230">
        <v>99.293</v>
      </c>
      <c r="I275" s="231"/>
      <c r="J275" s="226"/>
      <c r="K275" s="226"/>
      <c r="L275" s="232"/>
      <c r="M275" s="233"/>
      <c r="N275" s="234"/>
      <c r="O275" s="234"/>
      <c r="P275" s="234"/>
      <c r="Q275" s="234"/>
      <c r="R275" s="234"/>
      <c r="S275" s="234"/>
      <c r="T275" s="23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6" t="s">
        <v>126</v>
      </c>
      <c r="AU275" s="236" t="s">
        <v>79</v>
      </c>
      <c r="AV275" s="13" t="s">
        <v>79</v>
      </c>
      <c r="AW275" s="13" t="s">
        <v>33</v>
      </c>
      <c r="AX275" s="13" t="s">
        <v>72</v>
      </c>
      <c r="AY275" s="236" t="s">
        <v>117</v>
      </c>
    </row>
    <row r="276" spans="1:51" s="13" customFormat="1" ht="12">
      <c r="A276" s="13"/>
      <c r="B276" s="225"/>
      <c r="C276" s="226"/>
      <c r="D276" s="227" t="s">
        <v>126</v>
      </c>
      <c r="E276" s="228" t="s">
        <v>19</v>
      </c>
      <c r="F276" s="229" t="s">
        <v>484</v>
      </c>
      <c r="G276" s="226"/>
      <c r="H276" s="230">
        <v>-31.05</v>
      </c>
      <c r="I276" s="231"/>
      <c r="J276" s="226"/>
      <c r="K276" s="226"/>
      <c r="L276" s="232"/>
      <c r="M276" s="233"/>
      <c r="N276" s="234"/>
      <c r="O276" s="234"/>
      <c r="P276" s="234"/>
      <c r="Q276" s="234"/>
      <c r="R276" s="234"/>
      <c r="S276" s="234"/>
      <c r="T276" s="23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6" t="s">
        <v>126</v>
      </c>
      <c r="AU276" s="236" t="s">
        <v>79</v>
      </c>
      <c r="AV276" s="13" t="s">
        <v>79</v>
      </c>
      <c r="AW276" s="13" t="s">
        <v>33</v>
      </c>
      <c r="AX276" s="13" t="s">
        <v>72</v>
      </c>
      <c r="AY276" s="236" t="s">
        <v>117</v>
      </c>
    </row>
    <row r="277" spans="1:51" s="13" customFormat="1" ht="12">
      <c r="A277" s="13"/>
      <c r="B277" s="225"/>
      <c r="C277" s="226"/>
      <c r="D277" s="227" t="s">
        <v>126</v>
      </c>
      <c r="E277" s="228" t="s">
        <v>19</v>
      </c>
      <c r="F277" s="229" t="s">
        <v>485</v>
      </c>
      <c r="G277" s="226"/>
      <c r="H277" s="230">
        <v>15</v>
      </c>
      <c r="I277" s="231"/>
      <c r="J277" s="226"/>
      <c r="K277" s="226"/>
      <c r="L277" s="232"/>
      <c r="M277" s="233"/>
      <c r="N277" s="234"/>
      <c r="O277" s="234"/>
      <c r="P277" s="234"/>
      <c r="Q277" s="234"/>
      <c r="R277" s="234"/>
      <c r="S277" s="234"/>
      <c r="T277" s="23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6" t="s">
        <v>126</v>
      </c>
      <c r="AU277" s="236" t="s">
        <v>79</v>
      </c>
      <c r="AV277" s="13" t="s">
        <v>79</v>
      </c>
      <c r="AW277" s="13" t="s">
        <v>33</v>
      </c>
      <c r="AX277" s="13" t="s">
        <v>72</v>
      </c>
      <c r="AY277" s="236" t="s">
        <v>117</v>
      </c>
    </row>
    <row r="278" spans="1:51" s="15" customFormat="1" ht="12">
      <c r="A278" s="15"/>
      <c r="B278" s="247"/>
      <c r="C278" s="248"/>
      <c r="D278" s="227" t="s">
        <v>126</v>
      </c>
      <c r="E278" s="249" t="s">
        <v>19</v>
      </c>
      <c r="F278" s="250" t="s">
        <v>153</v>
      </c>
      <c r="G278" s="248"/>
      <c r="H278" s="251">
        <v>83.24300000000001</v>
      </c>
      <c r="I278" s="252"/>
      <c r="J278" s="248"/>
      <c r="K278" s="248"/>
      <c r="L278" s="253"/>
      <c r="M278" s="254"/>
      <c r="N278" s="255"/>
      <c r="O278" s="255"/>
      <c r="P278" s="255"/>
      <c r="Q278" s="255"/>
      <c r="R278" s="255"/>
      <c r="S278" s="255"/>
      <c r="T278" s="256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7" t="s">
        <v>126</v>
      </c>
      <c r="AU278" s="257" t="s">
        <v>79</v>
      </c>
      <c r="AV278" s="15" t="s">
        <v>124</v>
      </c>
      <c r="AW278" s="15" t="s">
        <v>33</v>
      </c>
      <c r="AX278" s="15" t="s">
        <v>77</v>
      </c>
      <c r="AY278" s="257" t="s">
        <v>117</v>
      </c>
    </row>
    <row r="279" spans="1:63" s="12" customFormat="1" ht="25.9" customHeight="1">
      <c r="A279" s="12"/>
      <c r="B279" s="196"/>
      <c r="C279" s="197"/>
      <c r="D279" s="198" t="s">
        <v>71</v>
      </c>
      <c r="E279" s="199" t="s">
        <v>486</v>
      </c>
      <c r="F279" s="199" t="s">
        <v>487</v>
      </c>
      <c r="G279" s="197"/>
      <c r="H279" s="197"/>
      <c r="I279" s="200"/>
      <c r="J279" s="201">
        <f>BK279</f>
        <v>0</v>
      </c>
      <c r="K279" s="197"/>
      <c r="L279" s="202"/>
      <c r="M279" s="203"/>
      <c r="N279" s="204"/>
      <c r="O279" s="204"/>
      <c r="P279" s="205">
        <f>P280+P282+P284</f>
        <v>0</v>
      </c>
      <c r="Q279" s="204"/>
      <c r="R279" s="205">
        <f>R280+R282+R284</f>
        <v>0</v>
      </c>
      <c r="S279" s="204"/>
      <c r="T279" s="206">
        <f>T280+T282+T284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7" t="s">
        <v>143</v>
      </c>
      <c r="AT279" s="208" t="s">
        <v>71</v>
      </c>
      <c r="AU279" s="208" t="s">
        <v>72</v>
      </c>
      <c r="AY279" s="207" t="s">
        <v>117</v>
      </c>
      <c r="BK279" s="209">
        <f>BK280+BK282+BK284</f>
        <v>0</v>
      </c>
    </row>
    <row r="280" spans="1:63" s="12" customFormat="1" ht="22.8" customHeight="1">
      <c r="A280" s="12"/>
      <c r="B280" s="196"/>
      <c r="C280" s="197"/>
      <c r="D280" s="198" t="s">
        <v>71</v>
      </c>
      <c r="E280" s="210" t="s">
        <v>488</v>
      </c>
      <c r="F280" s="210" t="s">
        <v>489</v>
      </c>
      <c r="G280" s="197"/>
      <c r="H280" s="197"/>
      <c r="I280" s="200"/>
      <c r="J280" s="211">
        <f>BK280</f>
        <v>0</v>
      </c>
      <c r="K280" s="197"/>
      <c r="L280" s="202"/>
      <c r="M280" s="203"/>
      <c r="N280" s="204"/>
      <c r="O280" s="204"/>
      <c r="P280" s="205">
        <f>P281</f>
        <v>0</v>
      </c>
      <c r="Q280" s="204"/>
      <c r="R280" s="205">
        <f>R281</f>
        <v>0</v>
      </c>
      <c r="S280" s="204"/>
      <c r="T280" s="206">
        <f>T281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7" t="s">
        <v>143</v>
      </c>
      <c r="AT280" s="208" t="s">
        <v>71</v>
      </c>
      <c r="AU280" s="208" t="s">
        <v>77</v>
      </c>
      <c r="AY280" s="207" t="s">
        <v>117</v>
      </c>
      <c r="BK280" s="209">
        <f>BK281</f>
        <v>0</v>
      </c>
    </row>
    <row r="281" spans="1:65" s="2" customFormat="1" ht="16.5" customHeight="1">
      <c r="A281" s="39"/>
      <c r="B281" s="40"/>
      <c r="C281" s="212" t="s">
        <v>490</v>
      </c>
      <c r="D281" s="212" t="s">
        <v>119</v>
      </c>
      <c r="E281" s="213" t="s">
        <v>491</v>
      </c>
      <c r="F281" s="214" t="s">
        <v>489</v>
      </c>
      <c r="G281" s="215" t="s">
        <v>492</v>
      </c>
      <c r="H281" s="216">
        <v>1</v>
      </c>
      <c r="I281" s="217"/>
      <c r="J281" s="218">
        <f>ROUND(I281*H281,2)</f>
        <v>0</v>
      </c>
      <c r="K281" s="214" t="s">
        <v>123</v>
      </c>
      <c r="L281" s="45"/>
      <c r="M281" s="219" t="s">
        <v>19</v>
      </c>
      <c r="N281" s="220" t="s">
        <v>43</v>
      </c>
      <c r="O281" s="85"/>
      <c r="P281" s="221">
        <f>O281*H281</f>
        <v>0</v>
      </c>
      <c r="Q281" s="221">
        <v>0</v>
      </c>
      <c r="R281" s="221">
        <f>Q281*H281</f>
        <v>0</v>
      </c>
      <c r="S281" s="221">
        <v>0</v>
      </c>
      <c r="T281" s="222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3" t="s">
        <v>493</v>
      </c>
      <c r="AT281" s="223" t="s">
        <v>119</v>
      </c>
      <c r="AU281" s="223" t="s">
        <v>79</v>
      </c>
      <c r="AY281" s="18" t="s">
        <v>117</v>
      </c>
      <c r="BE281" s="224">
        <f>IF(N281="základní",J281,0)</f>
        <v>0</v>
      </c>
      <c r="BF281" s="224">
        <f>IF(N281="snížená",J281,0)</f>
        <v>0</v>
      </c>
      <c r="BG281" s="224">
        <f>IF(N281="zákl. přenesená",J281,0)</f>
        <v>0</v>
      </c>
      <c r="BH281" s="224">
        <f>IF(N281="sníž. přenesená",J281,0)</f>
        <v>0</v>
      </c>
      <c r="BI281" s="224">
        <f>IF(N281="nulová",J281,0)</f>
        <v>0</v>
      </c>
      <c r="BJ281" s="18" t="s">
        <v>77</v>
      </c>
      <c r="BK281" s="224">
        <f>ROUND(I281*H281,2)</f>
        <v>0</v>
      </c>
      <c r="BL281" s="18" t="s">
        <v>493</v>
      </c>
      <c r="BM281" s="223" t="s">
        <v>494</v>
      </c>
    </row>
    <row r="282" spans="1:63" s="12" customFormat="1" ht="22.8" customHeight="1">
      <c r="A282" s="12"/>
      <c r="B282" s="196"/>
      <c r="C282" s="197"/>
      <c r="D282" s="198" t="s">
        <v>71</v>
      </c>
      <c r="E282" s="210" t="s">
        <v>495</v>
      </c>
      <c r="F282" s="210" t="s">
        <v>496</v>
      </c>
      <c r="G282" s="197"/>
      <c r="H282" s="197"/>
      <c r="I282" s="200"/>
      <c r="J282" s="211">
        <f>BK282</f>
        <v>0</v>
      </c>
      <c r="K282" s="197"/>
      <c r="L282" s="202"/>
      <c r="M282" s="203"/>
      <c r="N282" s="204"/>
      <c r="O282" s="204"/>
      <c r="P282" s="205">
        <f>P283</f>
        <v>0</v>
      </c>
      <c r="Q282" s="204"/>
      <c r="R282" s="205">
        <f>R283</f>
        <v>0</v>
      </c>
      <c r="S282" s="204"/>
      <c r="T282" s="206">
        <f>T283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07" t="s">
        <v>143</v>
      </c>
      <c r="AT282" s="208" t="s">
        <v>71</v>
      </c>
      <c r="AU282" s="208" t="s">
        <v>77</v>
      </c>
      <c r="AY282" s="207" t="s">
        <v>117</v>
      </c>
      <c r="BK282" s="209">
        <f>BK283</f>
        <v>0</v>
      </c>
    </row>
    <row r="283" spans="1:65" s="2" customFormat="1" ht="16.5" customHeight="1">
      <c r="A283" s="39"/>
      <c r="B283" s="40"/>
      <c r="C283" s="212" t="s">
        <v>497</v>
      </c>
      <c r="D283" s="212" t="s">
        <v>119</v>
      </c>
      <c r="E283" s="213" t="s">
        <v>498</v>
      </c>
      <c r="F283" s="214" t="s">
        <v>496</v>
      </c>
      <c r="G283" s="215" t="s">
        <v>492</v>
      </c>
      <c r="H283" s="216">
        <v>1</v>
      </c>
      <c r="I283" s="217"/>
      <c r="J283" s="218">
        <f>ROUND(I283*H283,2)</f>
        <v>0</v>
      </c>
      <c r="K283" s="214" t="s">
        <v>123</v>
      </c>
      <c r="L283" s="45"/>
      <c r="M283" s="219" t="s">
        <v>19</v>
      </c>
      <c r="N283" s="220" t="s">
        <v>43</v>
      </c>
      <c r="O283" s="85"/>
      <c r="P283" s="221">
        <f>O283*H283</f>
        <v>0</v>
      </c>
      <c r="Q283" s="221">
        <v>0</v>
      </c>
      <c r="R283" s="221">
        <f>Q283*H283</f>
        <v>0</v>
      </c>
      <c r="S283" s="221">
        <v>0</v>
      </c>
      <c r="T283" s="222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3" t="s">
        <v>493</v>
      </c>
      <c r="AT283" s="223" t="s">
        <v>119</v>
      </c>
      <c r="AU283" s="223" t="s">
        <v>79</v>
      </c>
      <c r="AY283" s="18" t="s">
        <v>117</v>
      </c>
      <c r="BE283" s="224">
        <f>IF(N283="základní",J283,0)</f>
        <v>0</v>
      </c>
      <c r="BF283" s="224">
        <f>IF(N283="snížená",J283,0)</f>
        <v>0</v>
      </c>
      <c r="BG283" s="224">
        <f>IF(N283="zákl. přenesená",J283,0)</f>
        <v>0</v>
      </c>
      <c r="BH283" s="224">
        <f>IF(N283="sníž. přenesená",J283,0)</f>
        <v>0</v>
      </c>
      <c r="BI283" s="224">
        <f>IF(N283="nulová",J283,0)</f>
        <v>0</v>
      </c>
      <c r="BJ283" s="18" t="s">
        <v>77</v>
      </c>
      <c r="BK283" s="224">
        <f>ROUND(I283*H283,2)</f>
        <v>0</v>
      </c>
      <c r="BL283" s="18" t="s">
        <v>493</v>
      </c>
      <c r="BM283" s="223" t="s">
        <v>499</v>
      </c>
    </row>
    <row r="284" spans="1:63" s="12" customFormat="1" ht="22.8" customHeight="1">
      <c r="A284" s="12"/>
      <c r="B284" s="196"/>
      <c r="C284" s="197"/>
      <c r="D284" s="198" t="s">
        <v>71</v>
      </c>
      <c r="E284" s="210" t="s">
        <v>500</v>
      </c>
      <c r="F284" s="210" t="s">
        <v>501</v>
      </c>
      <c r="G284" s="197"/>
      <c r="H284" s="197"/>
      <c r="I284" s="200"/>
      <c r="J284" s="211">
        <f>BK284</f>
        <v>0</v>
      </c>
      <c r="K284" s="197"/>
      <c r="L284" s="202"/>
      <c r="M284" s="203"/>
      <c r="N284" s="204"/>
      <c r="O284" s="204"/>
      <c r="P284" s="205">
        <f>P285</f>
        <v>0</v>
      </c>
      <c r="Q284" s="204"/>
      <c r="R284" s="205">
        <f>R285</f>
        <v>0</v>
      </c>
      <c r="S284" s="204"/>
      <c r="T284" s="206">
        <f>T285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7" t="s">
        <v>143</v>
      </c>
      <c r="AT284" s="208" t="s">
        <v>71</v>
      </c>
      <c r="AU284" s="208" t="s">
        <v>77</v>
      </c>
      <c r="AY284" s="207" t="s">
        <v>117</v>
      </c>
      <c r="BK284" s="209">
        <f>BK285</f>
        <v>0</v>
      </c>
    </row>
    <row r="285" spans="1:65" s="2" customFormat="1" ht="16.5" customHeight="1">
      <c r="A285" s="39"/>
      <c r="B285" s="40"/>
      <c r="C285" s="212" t="s">
        <v>502</v>
      </c>
      <c r="D285" s="212" t="s">
        <v>119</v>
      </c>
      <c r="E285" s="213" t="s">
        <v>503</v>
      </c>
      <c r="F285" s="214" t="s">
        <v>501</v>
      </c>
      <c r="G285" s="215" t="s">
        <v>492</v>
      </c>
      <c r="H285" s="216">
        <v>1</v>
      </c>
      <c r="I285" s="217"/>
      <c r="J285" s="218">
        <f>ROUND(I285*H285,2)</f>
        <v>0</v>
      </c>
      <c r="K285" s="214" t="s">
        <v>123</v>
      </c>
      <c r="L285" s="45"/>
      <c r="M285" s="268" t="s">
        <v>19</v>
      </c>
      <c r="N285" s="269" t="s">
        <v>43</v>
      </c>
      <c r="O285" s="270"/>
      <c r="P285" s="271">
        <f>O285*H285</f>
        <v>0</v>
      </c>
      <c r="Q285" s="271">
        <v>0</v>
      </c>
      <c r="R285" s="271">
        <f>Q285*H285</f>
        <v>0</v>
      </c>
      <c r="S285" s="271">
        <v>0</v>
      </c>
      <c r="T285" s="272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3" t="s">
        <v>493</v>
      </c>
      <c r="AT285" s="223" t="s">
        <v>119</v>
      </c>
      <c r="AU285" s="223" t="s">
        <v>79</v>
      </c>
      <c r="AY285" s="18" t="s">
        <v>117</v>
      </c>
      <c r="BE285" s="224">
        <f>IF(N285="základní",J285,0)</f>
        <v>0</v>
      </c>
      <c r="BF285" s="224">
        <f>IF(N285="snížená",J285,0)</f>
        <v>0</v>
      </c>
      <c r="BG285" s="224">
        <f>IF(N285="zákl. přenesená",J285,0)</f>
        <v>0</v>
      </c>
      <c r="BH285" s="224">
        <f>IF(N285="sníž. přenesená",J285,0)</f>
        <v>0</v>
      </c>
      <c r="BI285" s="224">
        <f>IF(N285="nulová",J285,0)</f>
        <v>0</v>
      </c>
      <c r="BJ285" s="18" t="s">
        <v>77</v>
      </c>
      <c r="BK285" s="224">
        <f>ROUND(I285*H285,2)</f>
        <v>0</v>
      </c>
      <c r="BL285" s="18" t="s">
        <v>493</v>
      </c>
      <c r="BM285" s="223" t="s">
        <v>504</v>
      </c>
    </row>
    <row r="286" spans="1:31" s="2" customFormat="1" ht="6.95" customHeight="1">
      <c r="A286" s="39"/>
      <c r="B286" s="60"/>
      <c r="C286" s="61"/>
      <c r="D286" s="61"/>
      <c r="E286" s="61"/>
      <c r="F286" s="61"/>
      <c r="G286" s="61"/>
      <c r="H286" s="61"/>
      <c r="I286" s="161"/>
      <c r="J286" s="61"/>
      <c r="K286" s="61"/>
      <c r="L286" s="45"/>
      <c r="M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</row>
  </sheetData>
  <sheetProtection password="CC35" sheet="1" objects="1" scenarios="1" formatColumns="0" formatRows="0" autoFilter="0"/>
  <autoFilter ref="C89:K285"/>
  <mergeCells count="6">
    <mergeCell ref="E7:H7"/>
    <mergeCell ref="E16:H16"/>
    <mergeCell ref="E25:H25"/>
    <mergeCell ref="E46:H46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6" customFormat="1" ht="45" customHeight="1">
      <c r="B3" s="277"/>
      <c r="C3" s="278" t="s">
        <v>505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506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507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508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509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510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511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512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513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514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515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76</v>
      </c>
      <c r="F18" s="284" t="s">
        <v>516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517</v>
      </c>
      <c r="F19" s="284" t="s">
        <v>518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519</v>
      </c>
      <c r="F20" s="284" t="s">
        <v>520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521</v>
      </c>
      <c r="F21" s="284" t="s">
        <v>522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523</v>
      </c>
      <c r="F22" s="284" t="s">
        <v>524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525</v>
      </c>
      <c r="F23" s="284" t="s">
        <v>526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527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528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529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530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531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532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533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534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535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103</v>
      </c>
      <c r="F36" s="284"/>
      <c r="G36" s="284" t="s">
        <v>536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537</v>
      </c>
      <c r="F37" s="284"/>
      <c r="G37" s="284" t="s">
        <v>538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53</v>
      </c>
      <c r="F38" s="284"/>
      <c r="G38" s="284" t="s">
        <v>539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54</v>
      </c>
      <c r="F39" s="284"/>
      <c r="G39" s="284" t="s">
        <v>540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104</v>
      </c>
      <c r="F40" s="284"/>
      <c r="G40" s="284" t="s">
        <v>541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105</v>
      </c>
      <c r="F41" s="284"/>
      <c r="G41" s="284" t="s">
        <v>542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543</v>
      </c>
      <c r="F42" s="284"/>
      <c r="G42" s="284" t="s">
        <v>544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545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546</v>
      </c>
      <c r="F44" s="284"/>
      <c r="G44" s="284" t="s">
        <v>547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107</v>
      </c>
      <c r="F45" s="284"/>
      <c r="G45" s="284" t="s">
        <v>548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549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550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551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552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553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554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555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556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557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558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559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560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561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562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563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564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565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566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567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568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569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570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571</v>
      </c>
      <c r="D76" s="302"/>
      <c r="E76" s="302"/>
      <c r="F76" s="302" t="s">
        <v>572</v>
      </c>
      <c r="G76" s="303"/>
      <c r="H76" s="302" t="s">
        <v>54</v>
      </c>
      <c r="I76" s="302" t="s">
        <v>57</v>
      </c>
      <c r="J76" s="302" t="s">
        <v>573</v>
      </c>
      <c r="K76" s="301"/>
    </row>
    <row r="77" spans="2:11" s="1" customFormat="1" ht="17.25" customHeight="1">
      <c r="B77" s="299"/>
      <c r="C77" s="304" t="s">
        <v>574</v>
      </c>
      <c r="D77" s="304"/>
      <c r="E77" s="304"/>
      <c r="F77" s="305" t="s">
        <v>575</v>
      </c>
      <c r="G77" s="306"/>
      <c r="H77" s="304"/>
      <c r="I77" s="304"/>
      <c r="J77" s="304" t="s">
        <v>576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53</v>
      </c>
      <c r="D79" s="307"/>
      <c r="E79" s="307"/>
      <c r="F79" s="309" t="s">
        <v>577</v>
      </c>
      <c r="G79" s="308"/>
      <c r="H79" s="287" t="s">
        <v>578</v>
      </c>
      <c r="I79" s="287" t="s">
        <v>579</v>
      </c>
      <c r="J79" s="287">
        <v>20</v>
      </c>
      <c r="K79" s="301"/>
    </row>
    <row r="80" spans="2:11" s="1" customFormat="1" ht="15" customHeight="1">
      <c r="B80" s="299"/>
      <c r="C80" s="287" t="s">
        <v>580</v>
      </c>
      <c r="D80" s="287"/>
      <c r="E80" s="287"/>
      <c r="F80" s="309" t="s">
        <v>577</v>
      </c>
      <c r="G80" s="308"/>
      <c r="H80" s="287" t="s">
        <v>581</v>
      </c>
      <c r="I80" s="287" t="s">
        <v>579</v>
      </c>
      <c r="J80" s="287">
        <v>120</v>
      </c>
      <c r="K80" s="301"/>
    </row>
    <row r="81" spans="2:11" s="1" customFormat="1" ht="15" customHeight="1">
      <c r="B81" s="310"/>
      <c r="C81" s="287" t="s">
        <v>582</v>
      </c>
      <c r="D81" s="287"/>
      <c r="E81" s="287"/>
      <c r="F81" s="309" t="s">
        <v>583</v>
      </c>
      <c r="G81" s="308"/>
      <c r="H81" s="287" t="s">
        <v>584</v>
      </c>
      <c r="I81" s="287" t="s">
        <v>579</v>
      </c>
      <c r="J81" s="287">
        <v>50</v>
      </c>
      <c r="K81" s="301"/>
    </row>
    <row r="82" spans="2:11" s="1" customFormat="1" ht="15" customHeight="1">
      <c r="B82" s="310"/>
      <c r="C82" s="287" t="s">
        <v>585</v>
      </c>
      <c r="D82" s="287"/>
      <c r="E82" s="287"/>
      <c r="F82" s="309" t="s">
        <v>577</v>
      </c>
      <c r="G82" s="308"/>
      <c r="H82" s="287" t="s">
        <v>586</v>
      </c>
      <c r="I82" s="287" t="s">
        <v>587</v>
      </c>
      <c r="J82" s="287"/>
      <c r="K82" s="301"/>
    </row>
    <row r="83" spans="2:11" s="1" customFormat="1" ht="15" customHeight="1">
      <c r="B83" s="310"/>
      <c r="C83" s="311" t="s">
        <v>588</v>
      </c>
      <c r="D83" s="311"/>
      <c r="E83" s="311"/>
      <c r="F83" s="312" t="s">
        <v>583</v>
      </c>
      <c r="G83" s="311"/>
      <c r="H83" s="311" t="s">
        <v>589</v>
      </c>
      <c r="I83" s="311" t="s">
        <v>579</v>
      </c>
      <c r="J83" s="311">
        <v>15</v>
      </c>
      <c r="K83" s="301"/>
    </row>
    <row r="84" spans="2:11" s="1" customFormat="1" ht="15" customHeight="1">
      <c r="B84" s="310"/>
      <c r="C84" s="311" t="s">
        <v>590</v>
      </c>
      <c r="D84" s="311"/>
      <c r="E84" s="311"/>
      <c r="F84" s="312" t="s">
        <v>583</v>
      </c>
      <c r="G84" s="311"/>
      <c r="H84" s="311" t="s">
        <v>591</v>
      </c>
      <c r="I84" s="311" t="s">
        <v>579</v>
      </c>
      <c r="J84" s="311">
        <v>15</v>
      </c>
      <c r="K84" s="301"/>
    </row>
    <row r="85" spans="2:11" s="1" customFormat="1" ht="15" customHeight="1">
      <c r="B85" s="310"/>
      <c r="C85" s="311" t="s">
        <v>592</v>
      </c>
      <c r="D85" s="311"/>
      <c r="E85" s="311"/>
      <c r="F85" s="312" t="s">
        <v>583</v>
      </c>
      <c r="G85" s="311"/>
      <c r="H85" s="311" t="s">
        <v>593</v>
      </c>
      <c r="I85" s="311" t="s">
        <v>579</v>
      </c>
      <c r="J85" s="311">
        <v>20</v>
      </c>
      <c r="K85" s="301"/>
    </row>
    <row r="86" spans="2:11" s="1" customFormat="1" ht="15" customHeight="1">
      <c r="B86" s="310"/>
      <c r="C86" s="311" t="s">
        <v>594</v>
      </c>
      <c r="D86" s="311"/>
      <c r="E86" s="311"/>
      <c r="F86" s="312" t="s">
        <v>583</v>
      </c>
      <c r="G86" s="311"/>
      <c r="H86" s="311" t="s">
        <v>595</v>
      </c>
      <c r="I86" s="311" t="s">
        <v>579</v>
      </c>
      <c r="J86" s="311">
        <v>20</v>
      </c>
      <c r="K86" s="301"/>
    </row>
    <row r="87" spans="2:11" s="1" customFormat="1" ht="15" customHeight="1">
      <c r="B87" s="310"/>
      <c r="C87" s="287" t="s">
        <v>596</v>
      </c>
      <c r="D87" s="287"/>
      <c r="E87" s="287"/>
      <c r="F87" s="309" t="s">
        <v>583</v>
      </c>
      <c r="G87" s="308"/>
      <c r="H87" s="287" t="s">
        <v>597</v>
      </c>
      <c r="I87" s="287" t="s">
        <v>579</v>
      </c>
      <c r="J87" s="287">
        <v>50</v>
      </c>
      <c r="K87" s="301"/>
    </row>
    <row r="88" spans="2:11" s="1" customFormat="1" ht="15" customHeight="1">
      <c r="B88" s="310"/>
      <c r="C88" s="287" t="s">
        <v>598</v>
      </c>
      <c r="D88" s="287"/>
      <c r="E88" s="287"/>
      <c r="F88" s="309" t="s">
        <v>583</v>
      </c>
      <c r="G88" s="308"/>
      <c r="H88" s="287" t="s">
        <v>599</v>
      </c>
      <c r="I88" s="287" t="s">
        <v>579</v>
      </c>
      <c r="J88" s="287">
        <v>20</v>
      </c>
      <c r="K88" s="301"/>
    </row>
    <row r="89" spans="2:11" s="1" customFormat="1" ht="15" customHeight="1">
      <c r="B89" s="310"/>
      <c r="C89" s="287" t="s">
        <v>600</v>
      </c>
      <c r="D89" s="287"/>
      <c r="E89" s="287"/>
      <c r="F89" s="309" t="s">
        <v>583</v>
      </c>
      <c r="G89" s="308"/>
      <c r="H89" s="287" t="s">
        <v>601</v>
      </c>
      <c r="I89" s="287" t="s">
        <v>579</v>
      </c>
      <c r="J89" s="287">
        <v>20</v>
      </c>
      <c r="K89" s="301"/>
    </row>
    <row r="90" spans="2:11" s="1" customFormat="1" ht="15" customHeight="1">
      <c r="B90" s="310"/>
      <c r="C90" s="287" t="s">
        <v>602</v>
      </c>
      <c r="D90" s="287"/>
      <c r="E90" s="287"/>
      <c r="F90" s="309" t="s">
        <v>583</v>
      </c>
      <c r="G90" s="308"/>
      <c r="H90" s="287" t="s">
        <v>603</v>
      </c>
      <c r="I90" s="287" t="s">
        <v>579</v>
      </c>
      <c r="J90" s="287">
        <v>50</v>
      </c>
      <c r="K90" s="301"/>
    </row>
    <row r="91" spans="2:11" s="1" customFormat="1" ht="15" customHeight="1">
      <c r="B91" s="310"/>
      <c r="C91" s="287" t="s">
        <v>604</v>
      </c>
      <c r="D91" s="287"/>
      <c r="E91" s="287"/>
      <c r="F91" s="309" t="s">
        <v>583</v>
      </c>
      <c r="G91" s="308"/>
      <c r="H91" s="287" t="s">
        <v>604</v>
      </c>
      <c r="I91" s="287" t="s">
        <v>579</v>
      </c>
      <c r="J91" s="287">
        <v>50</v>
      </c>
      <c r="K91" s="301"/>
    </row>
    <row r="92" spans="2:11" s="1" customFormat="1" ht="15" customHeight="1">
      <c r="B92" s="310"/>
      <c r="C92" s="287" t="s">
        <v>605</v>
      </c>
      <c r="D92" s="287"/>
      <c r="E92" s="287"/>
      <c r="F92" s="309" t="s">
        <v>583</v>
      </c>
      <c r="G92" s="308"/>
      <c r="H92" s="287" t="s">
        <v>606</v>
      </c>
      <c r="I92" s="287" t="s">
        <v>579</v>
      </c>
      <c r="J92" s="287">
        <v>255</v>
      </c>
      <c r="K92" s="301"/>
    </row>
    <row r="93" spans="2:11" s="1" customFormat="1" ht="15" customHeight="1">
      <c r="B93" s="310"/>
      <c r="C93" s="287" t="s">
        <v>607</v>
      </c>
      <c r="D93" s="287"/>
      <c r="E93" s="287"/>
      <c r="F93" s="309" t="s">
        <v>577</v>
      </c>
      <c r="G93" s="308"/>
      <c r="H93" s="287" t="s">
        <v>608</v>
      </c>
      <c r="I93" s="287" t="s">
        <v>609</v>
      </c>
      <c r="J93" s="287"/>
      <c r="K93" s="301"/>
    </row>
    <row r="94" spans="2:11" s="1" customFormat="1" ht="15" customHeight="1">
      <c r="B94" s="310"/>
      <c r="C94" s="287" t="s">
        <v>610</v>
      </c>
      <c r="D94" s="287"/>
      <c r="E94" s="287"/>
      <c r="F94" s="309" t="s">
        <v>577</v>
      </c>
      <c r="G94" s="308"/>
      <c r="H94" s="287" t="s">
        <v>611</v>
      </c>
      <c r="I94" s="287" t="s">
        <v>612</v>
      </c>
      <c r="J94" s="287"/>
      <c r="K94" s="301"/>
    </row>
    <row r="95" spans="2:11" s="1" customFormat="1" ht="15" customHeight="1">
      <c r="B95" s="310"/>
      <c r="C95" s="287" t="s">
        <v>613</v>
      </c>
      <c r="D95" s="287"/>
      <c r="E95" s="287"/>
      <c r="F95" s="309" t="s">
        <v>577</v>
      </c>
      <c r="G95" s="308"/>
      <c r="H95" s="287" t="s">
        <v>613</v>
      </c>
      <c r="I95" s="287" t="s">
        <v>612</v>
      </c>
      <c r="J95" s="287"/>
      <c r="K95" s="301"/>
    </row>
    <row r="96" spans="2:11" s="1" customFormat="1" ht="15" customHeight="1">
      <c r="B96" s="310"/>
      <c r="C96" s="287" t="s">
        <v>38</v>
      </c>
      <c r="D96" s="287"/>
      <c r="E96" s="287"/>
      <c r="F96" s="309" t="s">
        <v>577</v>
      </c>
      <c r="G96" s="308"/>
      <c r="H96" s="287" t="s">
        <v>614</v>
      </c>
      <c r="I96" s="287" t="s">
        <v>612</v>
      </c>
      <c r="J96" s="287"/>
      <c r="K96" s="301"/>
    </row>
    <row r="97" spans="2:11" s="1" customFormat="1" ht="15" customHeight="1">
      <c r="B97" s="310"/>
      <c r="C97" s="287" t="s">
        <v>48</v>
      </c>
      <c r="D97" s="287"/>
      <c r="E97" s="287"/>
      <c r="F97" s="309" t="s">
        <v>577</v>
      </c>
      <c r="G97" s="308"/>
      <c r="H97" s="287" t="s">
        <v>615</v>
      </c>
      <c r="I97" s="287" t="s">
        <v>612</v>
      </c>
      <c r="J97" s="287"/>
      <c r="K97" s="301"/>
    </row>
    <row r="98" spans="2:11" s="1" customFormat="1" ht="15" customHeight="1">
      <c r="B98" s="313"/>
      <c r="C98" s="314"/>
      <c r="D98" s="314"/>
      <c r="E98" s="314"/>
      <c r="F98" s="314"/>
      <c r="G98" s="314"/>
      <c r="H98" s="314"/>
      <c r="I98" s="314"/>
      <c r="J98" s="314"/>
      <c r="K98" s="315"/>
    </row>
    <row r="99" spans="2:11" s="1" customFormat="1" ht="18.75" customHeight="1">
      <c r="B99" s="316"/>
      <c r="C99" s="317"/>
      <c r="D99" s="317"/>
      <c r="E99" s="317"/>
      <c r="F99" s="317"/>
      <c r="G99" s="317"/>
      <c r="H99" s="317"/>
      <c r="I99" s="317"/>
      <c r="J99" s="317"/>
      <c r="K99" s="316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616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571</v>
      </c>
      <c r="D103" s="302"/>
      <c r="E103" s="302"/>
      <c r="F103" s="302" t="s">
        <v>572</v>
      </c>
      <c r="G103" s="303"/>
      <c r="H103" s="302" t="s">
        <v>54</v>
      </c>
      <c r="I103" s="302" t="s">
        <v>57</v>
      </c>
      <c r="J103" s="302" t="s">
        <v>573</v>
      </c>
      <c r="K103" s="301"/>
    </row>
    <row r="104" spans="2:11" s="1" customFormat="1" ht="17.25" customHeight="1">
      <c r="B104" s="299"/>
      <c r="C104" s="304" t="s">
        <v>574</v>
      </c>
      <c r="D104" s="304"/>
      <c r="E104" s="304"/>
      <c r="F104" s="305" t="s">
        <v>575</v>
      </c>
      <c r="G104" s="306"/>
      <c r="H104" s="304"/>
      <c r="I104" s="304"/>
      <c r="J104" s="304" t="s">
        <v>576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18"/>
      <c r="H105" s="302"/>
      <c r="I105" s="302"/>
      <c r="J105" s="302"/>
      <c r="K105" s="301"/>
    </row>
    <row r="106" spans="2:11" s="1" customFormat="1" ht="15" customHeight="1">
      <c r="B106" s="299"/>
      <c r="C106" s="287" t="s">
        <v>53</v>
      </c>
      <c r="D106" s="307"/>
      <c r="E106" s="307"/>
      <c r="F106" s="309" t="s">
        <v>577</v>
      </c>
      <c r="G106" s="318"/>
      <c r="H106" s="287" t="s">
        <v>617</v>
      </c>
      <c r="I106" s="287" t="s">
        <v>579</v>
      </c>
      <c r="J106" s="287">
        <v>20</v>
      </c>
      <c r="K106" s="301"/>
    </row>
    <row r="107" spans="2:11" s="1" customFormat="1" ht="15" customHeight="1">
      <c r="B107" s="299"/>
      <c r="C107" s="287" t="s">
        <v>580</v>
      </c>
      <c r="D107" s="287"/>
      <c r="E107" s="287"/>
      <c r="F107" s="309" t="s">
        <v>577</v>
      </c>
      <c r="G107" s="287"/>
      <c r="H107" s="287" t="s">
        <v>617</v>
      </c>
      <c r="I107" s="287" t="s">
        <v>579</v>
      </c>
      <c r="J107" s="287">
        <v>120</v>
      </c>
      <c r="K107" s="301"/>
    </row>
    <row r="108" spans="2:11" s="1" customFormat="1" ht="15" customHeight="1">
      <c r="B108" s="310"/>
      <c r="C108" s="287" t="s">
        <v>582</v>
      </c>
      <c r="D108" s="287"/>
      <c r="E108" s="287"/>
      <c r="F108" s="309" t="s">
        <v>583</v>
      </c>
      <c r="G108" s="287"/>
      <c r="H108" s="287" t="s">
        <v>617</v>
      </c>
      <c r="I108" s="287" t="s">
        <v>579</v>
      </c>
      <c r="J108" s="287">
        <v>50</v>
      </c>
      <c r="K108" s="301"/>
    </row>
    <row r="109" spans="2:11" s="1" customFormat="1" ht="15" customHeight="1">
      <c r="B109" s="310"/>
      <c r="C109" s="287" t="s">
        <v>585</v>
      </c>
      <c r="D109" s="287"/>
      <c r="E109" s="287"/>
      <c r="F109" s="309" t="s">
        <v>577</v>
      </c>
      <c r="G109" s="287"/>
      <c r="H109" s="287" t="s">
        <v>617</v>
      </c>
      <c r="I109" s="287" t="s">
        <v>587</v>
      </c>
      <c r="J109" s="287"/>
      <c r="K109" s="301"/>
    </row>
    <row r="110" spans="2:11" s="1" customFormat="1" ht="15" customHeight="1">
      <c r="B110" s="310"/>
      <c r="C110" s="287" t="s">
        <v>596</v>
      </c>
      <c r="D110" s="287"/>
      <c r="E110" s="287"/>
      <c r="F110" s="309" t="s">
        <v>583</v>
      </c>
      <c r="G110" s="287"/>
      <c r="H110" s="287" t="s">
        <v>617</v>
      </c>
      <c r="I110" s="287" t="s">
        <v>579</v>
      </c>
      <c r="J110" s="287">
        <v>50</v>
      </c>
      <c r="K110" s="301"/>
    </row>
    <row r="111" spans="2:11" s="1" customFormat="1" ht="15" customHeight="1">
      <c r="B111" s="310"/>
      <c r="C111" s="287" t="s">
        <v>604</v>
      </c>
      <c r="D111" s="287"/>
      <c r="E111" s="287"/>
      <c r="F111" s="309" t="s">
        <v>583</v>
      </c>
      <c r="G111" s="287"/>
      <c r="H111" s="287" t="s">
        <v>617</v>
      </c>
      <c r="I111" s="287" t="s">
        <v>579</v>
      </c>
      <c r="J111" s="287">
        <v>50</v>
      </c>
      <c r="K111" s="301"/>
    </row>
    <row r="112" spans="2:11" s="1" customFormat="1" ht="15" customHeight="1">
      <c r="B112" s="310"/>
      <c r="C112" s="287" t="s">
        <v>602</v>
      </c>
      <c r="D112" s="287"/>
      <c r="E112" s="287"/>
      <c r="F112" s="309" t="s">
        <v>583</v>
      </c>
      <c r="G112" s="287"/>
      <c r="H112" s="287" t="s">
        <v>617</v>
      </c>
      <c r="I112" s="287" t="s">
        <v>579</v>
      </c>
      <c r="J112" s="287">
        <v>50</v>
      </c>
      <c r="K112" s="301"/>
    </row>
    <row r="113" spans="2:11" s="1" customFormat="1" ht="15" customHeight="1">
      <c r="B113" s="310"/>
      <c r="C113" s="287" t="s">
        <v>53</v>
      </c>
      <c r="D113" s="287"/>
      <c r="E113" s="287"/>
      <c r="F113" s="309" t="s">
        <v>577</v>
      </c>
      <c r="G113" s="287"/>
      <c r="H113" s="287" t="s">
        <v>618</v>
      </c>
      <c r="I113" s="287" t="s">
        <v>579</v>
      </c>
      <c r="J113" s="287">
        <v>20</v>
      </c>
      <c r="K113" s="301"/>
    </row>
    <row r="114" spans="2:11" s="1" customFormat="1" ht="15" customHeight="1">
      <c r="B114" s="310"/>
      <c r="C114" s="287" t="s">
        <v>619</v>
      </c>
      <c r="D114" s="287"/>
      <c r="E114" s="287"/>
      <c r="F114" s="309" t="s">
        <v>577</v>
      </c>
      <c r="G114" s="287"/>
      <c r="H114" s="287" t="s">
        <v>620</v>
      </c>
      <c r="I114" s="287" t="s">
        <v>579</v>
      </c>
      <c r="J114" s="287">
        <v>120</v>
      </c>
      <c r="K114" s="301"/>
    </row>
    <row r="115" spans="2:11" s="1" customFormat="1" ht="15" customHeight="1">
      <c r="B115" s="310"/>
      <c r="C115" s="287" t="s">
        <v>38</v>
      </c>
      <c r="D115" s="287"/>
      <c r="E115" s="287"/>
      <c r="F115" s="309" t="s">
        <v>577</v>
      </c>
      <c r="G115" s="287"/>
      <c r="H115" s="287" t="s">
        <v>621</v>
      </c>
      <c r="I115" s="287" t="s">
        <v>612</v>
      </c>
      <c r="J115" s="287"/>
      <c r="K115" s="301"/>
    </row>
    <row r="116" spans="2:11" s="1" customFormat="1" ht="15" customHeight="1">
      <c r="B116" s="310"/>
      <c r="C116" s="287" t="s">
        <v>48</v>
      </c>
      <c r="D116" s="287"/>
      <c r="E116" s="287"/>
      <c r="F116" s="309" t="s">
        <v>577</v>
      </c>
      <c r="G116" s="287"/>
      <c r="H116" s="287" t="s">
        <v>622</v>
      </c>
      <c r="I116" s="287" t="s">
        <v>612</v>
      </c>
      <c r="J116" s="287"/>
      <c r="K116" s="301"/>
    </row>
    <row r="117" spans="2:11" s="1" customFormat="1" ht="15" customHeight="1">
      <c r="B117" s="310"/>
      <c r="C117" s="287" t="s">
        <v>57</v>
      </c>
      <c r="D117" s="287"/>
      <c r="E117" s="287"/>
      <c r="F117" s="309" t="s">
        <v>577</v>
      </c>
      <c r="G117" s="287"/>
      <c r="H117" s="287" t="s">
        <v>623</v>
      </c>
      <c r="I117" s="287" t="s">
        <v>624</v>
      </c>
      <c r="J117" s="287"/>
      <c r="K117" s="301"/>
    </row>
    <row r="118" spans="2:11" s="1" customFormat="1" ht="15" customHeight="1">
      <c r="B118" s="313"/>
      <c r="C118" s="319"/>
      <c r="D118" s="319"/>
      <c r="E118" s="319"/>
      <c r="F118" s="319"/>
      <c r="G118" s="319"/>
      <c r="H118" s="319"/>
      <c r="I118" s="319"/>
      <c r="J118" s="319"/>
      <c r="K118" s="315"/>
    </row>
    <row r="119" spans="2:11" s="1" customFormat="1" ht="18.75" customHeight="1">
      <c r="B119" s="320"/>
      <c r="C119" s="284"/>
      <c r="D119" s="284"/>
      <c r="E119" s="284"/>
      <c r="F119" s="321"/>
      <c r="G119" s="284"/>
      <c r="H119" s="284"/>
      <c r="I119" s="284"/>
      <c r="J119" s="284"/>
      <c r="K119" s="320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2"/>
      <c r="C121" s="323"/>
      <c r="D121" s="323"/>
      <c r="E121" s="323"/>
      <c r="F121" s="323"/>
      <c r="G121" s="323"/>
      <c r="H121" s="323"/>
      <c r="I121" s="323"/>
      <c r="J121" s="323"/>
      <c r="K121" s="324"/>
    </row>
    <row r="122" spans="2:11" s="1" customFormat="1" ht="45" customHeight="1">
      <c r="B122" s="325"/>
      <c r="C122" s="278" t="s">
        <v>625</v>
      </c>
      <c r="D122" s="278"/>
      <c r="E122" s="278"/>
      <c r="F122" s="278"/>
      <c r="G122" s="278"/>
      <c r="H122" s="278"/>
      <c r="I122" s="278"/>
      <c r="J122" s="278"/>
      <c r="K122" s="326"/>
    </row>
    <row r="123" spans="2:11" s="1" customFormat="1" ht="17.25" customHeight="1">
      <c r="B123" s="327"/>
      <c r="C123" s="302" t="s">
        <v>571</v>
      </c>
      <c r="D123" s="302"/>
      <c r="E123" s="302"/>
      <c r="F123" s="302" t="s">
        <v>572</v>
      </c>
      <c r="G123" s="303"/>
      <c r="H123" s="302" t="s">
        <v>54</v>
      </c>
      <c r="I123" s="302" t="s">
        <v>57</v>
      </c>
      <c r="J123" s="302" t="s">
        <v>573</v>
      </c>
      <c r="K123" s="328"/>
    </row>
    <row r="124" spans="2:11" s="1" customFormat="1" ht="17.25" customHeight="1">
      <c r="B124" s="327"/>
      <c r="C124" s="304" t="s">
        <v>574</v>
      </c>
      <c r="D124" s="304"/>
      <c r="E124" s="304"/>
      <c r="F124" s="305" t="s">
        <v>575</v>
      </c>
      <c r="G124" s="306"/>
      <c r="H124" s="304"/>
      <c r="I124" s="304"/>
      <c r="J124" s="304" t="s">
        <v>576</v>
      </c>
      <c r="K124" s="328"/>
    </row>
    <row r="125" spans="2:11" s="1" customFormat="1" ht="5.25" customHeight="1">
      <c r="B125" s="329"/>
      <c r="C125" s="307"/>
      <c r="D125" s="307"/>
      <c r="E125" s="307"/>
      <c r="F125" s="307"/>
      <c r="G125" s="287"/>
      <c r="H125" s="307"/>
      <c r="I125" s="307"/>
      <c r="J125" s="307"/>
      <c r="K125" s="330"/>
    </row>
    <row r="126" spans="2:11" s="1" customFormat="1" ht="15" customHeight="1">
      <c r="B126" s="329"/>
      <c r="C126" s="287" t="s">
        <v>580</v>
      </c>
      <c r="D126" s="307"/>
      <c r="E126" s="307"/>
      <c r="F126" s="309" t="s">
        <v>577</v>
      </c>
      <c r="G126" s="287"/>
      <c r="H126" s="287" t="s">
        <v>617</v>
      </c>
      <c r="I126" s="287" t="s">
        <v>579</v>
      </c>
      <c r="J126" s="287">
        <v>120</v>
      </c>
      <c r="K126" s="331"/>
    </row>
    <row r="127" spans="2:11" s="1" customFormat="1" ht="15" customHeight="1">
      <c r="B127" s="329"/>
      <c r="C127" s="287" t="s">
        <v>626</v>
      </c>
      <c r="D127" s="287"/>
      <c r="E127" s="287"/>
      <c r="F127" s="309" t="s">
        <v>577</v>
      </c>
      <c r="G127" s="287"/>
      <c r="H127" s="287" t="s">
        <v>627</v>
      </c>
      <c r="I127" s="287" t="s">
        <v>579</v>
      </c>
      <c r="J127" s="287" t="s">
        <v>628</v>
      </c>
      <c r="K127" s="331"/>
    </row>
    <row r="128" spans="2:11" s="1" customFormat="1" ht="15" customHeight="1">
      <c r="B128" s="329"/>
      <c r="C128" s="287" t="s">
        <v>525</v>
      </c>
      <c r="D128" s="287"/>
      <c r="E128" s="287"/>
      <c r="F128" s="309" t="s">
        <v>577</v>
      </c>
      <c r="G128" s="287"/>
      <c r="H128" s="287" t="s">
        <v>629</v>
      </c>
      <c r="I128" s="287" t="s">
        <v>579</v>
      </c>
      <c r="J128" s="287" t="s">
        <v>628</v>
      </c>
      <c r="K128" s="331"/>
    </row>
    <row r="129" spans="2:11" s="1" customFormat="1" ht="15" customHeight="1">
      <c r="B129" s="329"/>
      <c r="C129" s="287" t="s">
        <v>588</v>
      </c>
      <c r="D129" s="287"/>
      <c r="E129" s="287"/>
      <c r="F129" s="309" t="s">
        <v>583</v>
      </c>
      <c r="G129" s="287"/>
      <c r="H129" s="287" t="s">
        <v>589</v>
      </c>
      <c r="I129" s="287" t="s">
        <v>579</v>
      </c>
      <c r="J129" s="287">
        <v>15</v>
      </c>
      <c r="K129" s="331"/>
    </row>
    <row r="130" spans="2:11" s="1" customFormat="1" ht="15" customHeight="1">
      <c r="B130" s="329"/>
      <c r="C130" s="311" t="s">
        <v>590</v>
      </c>
      <c r="D130" s="311"/>
      <c r="E130" s="311"/>
      <c r="F130" s="312" t="s">
        <v>583</v>
      </c>
      <c r="G130" s="311"/>
      <c r="H130" s="311" t="s">
        <v>591</v>
      </c>
      <c r="I130" s="311" t="s">
        <v>579</v>
      </c>
      <c r="J130" s="311">
        <v>15</v>
      </c>
      <c r="K130" s="331"/>
    </row>
    <row r="131" spans="2:11" s="1" customFormat="1" ht="15" customHeight="1">
      <c r="B131" s="329"/>
      <c r="C131" s="311" t="s">
        <v>592</v>
      </c>
      <c r="D131" s="311"/>
      <c r="E131" s="311"/>
      <c r="F131" s="312" t="s">
        <v>583</v>
      </c>
      <c r="G131" s="311"/>
      <c r="H131" s="311" t="s">
        <v>593</v>
      </c>
      <c r="I131" s="311" t="s">
        <v>579</v>
      </c>
      <c r="J131" s="311">
        <v>20</v>
      </c>
      <c r="K131" s="331"/>
    </row>
    <row r="132" spans="2:11" s="1" customFormat="1" ht="15" customHeight="1">
      <c r="B132" s="329"/>
      <c r="C132" s="311" t="s">
        <v>594</v>
      </c>
      <c r="D132" s="311"/>
      <c r="E132" s="311"/>
      <c r="F132" s="312" t="s">
        <v>583</v>
      </c>
      <c r="G132" s="311"/>
      <c r="H132" s="311" t="s">
        <v>595</v>
      </c>
      <c r="I132" s="311" t="s">
        <v>579</v>
      </c>
      <c r="J132" s="311">
        <v>20</v>
      </c>
      <c r="K132" s="331"/>
    </row>
    <row r="133" spans="2:11" s="1" customFormat="1" ht="15" customHeight="1">
      <c r="B133" s="329"/>
      <c r="C133" s="287" t="s">
        <v>582</v>
      </c>
      <c r="D133" s="287"/>
      <c r="E133" s="287"/>
      <c r="F133" s="309" t="s">
        <v>583</v>
      </c>
      <c r="G133" s="287"/>
      <c r="H133" s="287" t="s">
        <v>617</v>
      </c>
      <c r="I133" s="287" t="s">
        <v>579</v>
      </c>
      <c r="J133" s="287">
        <v>50</v>
      </c>
      <c r="K133" s="331"/>
    </row>
    <row r="134" spans="2:11" s="1" customFormat="1" ht="15" customHeight="1">
      <c r="B134" s="329"/>
      <c r="C134" s="287" t="s">
        <v>596</v>
      </c>
      <c r="D134" s="287"/>
      <c r="E134" s="287"/>
      <c r="F134" s="309" t="s">
        <v>583</v>
      </c>
      <c r="G134" s="287"/>
      <c r="H134" s="287" t="s">
        <v>617</v>
      </c>
      <c r="I134" s="287" t="s">
        <v>579</v>
      </c>
      <c r="J134" s="287">
        <v>50</v>
      </c>
      <c r="K134" s="331"/>
    </row>
    <row r="135" spans="2:11" s="1" customFormat="1" ht="15" customHeight="1">
      <c r="B135" s="329"/>
      <c r="C135" s="287" t="s">
        <v>602</v>
      </c>
      <c r="D135" s="287"/>
      <c r="E135" s="287"/>
      <c r="F135" s="309" t="s">
        <v>583</v>
      </c>
      <c r="G135" s="287"/>
      <c r="H135" s="287" t="s">
        <v>617</v>
      </c>
      <c r="I135" s="287" t="s">
        <v>579</v>
      </c>
      <c r="J135" s="287">
        <v>50</v>
      </c>
      <c r="K135" s="331"/>
    </row>
    <row r="136" spans="2:11" s="1" customFormat="1" ht="15" customHeight="1">
      <c r="B136" s="329"/>
      <c r="C136" s="287" t="s">
        <v>604</v>
      </c>
      <c r="D136" s="287"/>
      <c r="E136" s="287"/>
      <c r="F136" s="309" t="s">
        <v>583</v>
      </c>
      <c r="G136" s="287"/>
      <c r="H136" s="287" t="s">
        <v>617</v>
      </c>
      <c r="I136" s="287" t="s">
        <v>579</v>
      </c>
      <c r="J136" s="287">
        <v>50</v>
      </c>
      <c r="K136" s="331"/>
    </row>
    <row r="137" spans="2:11" s="1" customFormat="1" ht="15" customHeight="1">
      <c r="B137" s="329"/>
      <c r="C137" s="287" t="s">
        <v>605</v>
      </c>
      <c r="D137" s="287"/>
      <c r="E137" s="287"/>
      <c r="F137" s="309" t="s">
        <v>583</v>
      </c>
      <c r="G137" s="287"/>
      <c r="H137" s="287" t="s">
        <v>630</v>
      </c>
      <c r="I137" s="287" t="s">
        <v>579</v>
      </c>
      <c r="J137" s="287">
        <v>255</v>
      </c>
      <c r="K137" s="331"/>
    </row>
    <row r="138" spans="2:11" s="1" customFormat="1" ht="15" customHeight="1">
      <c r="B138" s="329"/>
      <c r="C138" s="287" t="s">
        <v>607</v>
      </c>
      <c r="D138" s="287"/>
      <c r="E138" s="287"/>
      <c r="F138" s="309" t="s">
        <v>577</v>
      </c>
      <c r="G138" s="287"/>
      <c r="H138" s="287" t="s">
        <v>631</v>
      </c>
      <c r="I138" s="287" t="s">
        <v>609</v>
      </c>
      <c r="J138" s="287"/>
      <c r="K138" s="331"/>
    </row>
    <row r="139" spans="2:11" s="1" customFormat="1" ht="15" customHeight="1">
      <c r="B139" s="329"/>
      <c r="C139" s="287" t="s">
        <v>610</v>
      </c>
      <c r="D139" s="287"/>
      <c r="E139" s="287"/>
      <c r="F139" s="309" t="s">
        <v>577</v>
      </c>
      <c r="G139" s="287"/>
      <c r="H139" s="287" t="s">
        <v>632</v>
      </c>
      <c r="I139" s="287" t="s">
        <v>612</v>
      </c>
      <c r="J139" s="287"/>
      <c r="K139" s="331"/>
    </row>
    <row r="140" spans="2:11" s="1" customFormat="1" ht="15" customHeight="1">
      <c r="B140" s="329"/>
      <c r="C140" s="287" t="s">
        <v>613</v>
      </c>
      <c r="D140" s="287"/>
      <c r="E140" s="287"/>
      <c r="F140" s="309" t="s">
        <v>577</v>
      </c>
      <c r="G140" s="287"/>
      <c r="H140" s="287" t="s">
        <v>613</v>
      </c>
      <c r="I140" s="287" t="s">
        <v>612</v>
      </c>
      <c r="J140" s="287"/>
      <c r="K140" s="331"/>
    </row>
    <row r="141" spans="2:11" s="1" customFormat="1" ht="15" customHeight="1">
      <c r="B141" s="329"/>
      <c r="C141" s="287" t="s">
        <v>38</v>
      </c>
      <c r="D141" s="287"/>
      <c r="E141" s="287"/>
      <c r="F141" s="309" t="s">
        <v>577</v>
      </c>
      <c r="G141" s="287"/>
      <c r="H141" s="287" t="s">
        <v>633</v>
      </c>
      <c r="I141" s="287" t="s">
        <v>612</v>
      </c>
      <c r="J141" s="287"/>
      <c r="K141" s="331"/>
    </row>
    <row r="142" spans="2:11" s="1" customFormat="1" ht="15" customHeight="1">
      <c r="B142" s="329"/>
      <c r="C142" s="287" t="s">
        <v>634</v>
      </c>
      <c r="D142" s="287"/>
      <c r="E142" s="287"/>
      <c r="F142" s="309" t="s">
        <v>577</v>
      </c>
      <c r="G142" s="287"/>
      <c r="H142" s="287" t="s">
        <v>635</v>
      </c>
      <c r="I142" s="287" t="s">
        <v>612</v>
      </c>
      <c r="J142" s="287"/>
      <c r="K142" s="331"/>
    </row>
    <row r="143" spans="2:11" s="1" customFormat="1" ht="15" customHeight="1">
      <c r="B143" s="332"/>
      <c r="C143" s="333"/>
      <c r="D143" s="333"/>
      <c r="E143" s="333"/>
      <c r="F143" s="333"/>
      <c r="G143" s="333"/>
      <c r="H143" s="333"/>
      <c r="I143" s="333"/>
      <c r="J143" s="333"/>
      <c r="K143" s="334"/>
    </row>
    <row r="144" spans="2:11" s="1" customFormat="1" ht="18.75" customHeight="1">
      <c r="B144" s="284"/>
      <c r="C144" s="284"/>
      <c r="D144" s="284"/>
      <c r="E144" s="284"/>
      <c r="F144" s="321"/>
      <c r="G144" s="284"/>
      <c r="H144" s="284"/>
      <c r="I144" s="284"/>
      <c r="J144" s="284"/>
      <c r="K144" s="284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636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571</v>
      </c>
      <c r="D148" s="302"/>
      <c r="E148" s="302"/>
      <c r="F148" s="302" t="s">
        <v>572</v>
      </c>
      <c r="G148" s="303"/>
      <c r="H148" s="302" t="s">
        <v>54</v>
      </c>
      <c r="I148" s="302" t="s">
        <v>57</v>
      </c>
      <c r="J148" s="302" t="s">
        <v>573</v>
      </c>
      <c r="K148" s="301"/>
    </row>
    <row r="149" spans="2:11" s="1" customFormat="1" ht="17.25" customHeight="1">
      <c r="B149" s="299"/>
      <c r="C149" s="304" t="s">
        <v>574</v>
      </c>
      <c r="D149" s="304"/>
      <c r="E149" s="304"/>
      <c r="F149" s="305" t="s">
        <v>575</v>
      </c>
      <c r="G149" s="306"/>
      <c r="H149" s="304"/>
      <c r="I149" s="304"/>
      <c r="J149" s="304" t="s">
        <v>576</v>
      </c>
      <c r="K149" s="301"/>
    </row>
    <row r="150" spans="2:11" s="1" customFormat="1" ht="5.25" customHeight="1">
      <c r="B150" s="310"/>
      <c r="C150" s="307"/>
      <c r="D150" s="307"/>
      <c r="E150" s="307"/>
      <c r="F150" s="307"/>
      <c r="G150" s="308"/>
      <c r="H150" s="307"/>
      <c r="I150" s="307"/>
      <c r="J150" s="307"/>
      <c r="K150" s="331"/>
    </row>
    <row r="151" spans="2:11" s="1" customFormat="1" ht="15" customHeight="1">
      <c r="B151" s="310"/>
      <c r="C151" s="335" t="s">
        <v>580</v>
      </c>
      <c r="D151" s="287"/>
      <c r="E151" s="287"/>
      <c r="F151" s="336" t="s">
        <v>577</v>
      </c>
      <c r="G151" s="287"/>
      <c r="H151" s="335" t="s">
        <v>617</v>
      </c>
      <c r="I151" s="335" t="s">
        <v>579</v>
      </c>
      <c r="J151" s="335">
        <v>120</v>
      </c>
      <c r="K151" s="331"/>
    </row>
    <row r="152" spans="2:11" s="1" customFormat="1" ht="15" customHeight="1">
      <c r="B152" s="310"/>
      <c r="C152" s="335" t="s">
        <v>626</v>
      </c>
      <c r="D152" s="287"/>
      <c r="E152" s="287"/>
      <c r="F152" s="336" t="s">
        <v>577</v>
      </c>
      <c r="G152" s="287"/>
      <c r="H152" s="335" t="s">
        <v>637</v>
      </c>
      <c r="I152" s="335" t="s">
        <v>579</v>
      </c>
      <c r="J152" s="335" t="s">
        <v>628</v>
      </c>
      <c r="K152" s="331"/>
    </row>
    <row r="153" spans="2:11" s="1" customFormat="1" ht="15" customHeight="1">
      <c r="B153" s="310"/>
      <c r="C153" s="335" t="s">
        <v>525</v>
      </c>
      <c r="D153" s="287"/>
      <c r="E153" s="287"/>
      <c r="F153" s="336" t="s">
        <v>577</v>
      </c>
      <c r="G153" s="287"/>
      <c r="H153" s="335" t="s">
        <v>638</v>
      </c>
      <c r="I153" s="335" t="s">
        <v>579</v>
      </c>
      <c r="J153" s="335" t="s">
        <v>628</v>
      </c>
      <c r="K153" s="331"/>
    </row>
    <row r="154" spans="2:11" s="1" customFormat="1" ht="15" customHeight="1">
      <c r="B154" s="310"/>
      <c r="C154" s="335" t="s">
        <v>582</v>
      </c>
      <c r="D154" s="287"/>
      <c r="E154" s="287"/>
      <c r="F154" s="336" t="s">
        <v>583</v>
      </c>
      <c r="G154" s="287"/>
      <c r="H154" s="335" t="s">
        <v>617</v>
      </c>
      <c r="I154" s="335" t="s">
        <v>579</v>
      </c>
      <c r="J154" s="335">
        <v>50</v>
      </c>
      <c r="K154" s="331"/>
    </row>
    <row r="155" spans="2:11" s="1" customFormat="1" ht="15" customHeight="1">
      <c r="B155" s="310"/>
      <c r="C155" s="335" t="s">
        <v>585</v>
      </c>
      <c r="D155" s="287"/>
      <c r="E155" s="287"/>
      <c r="F155" s="336" t="s">
        <v>577</v>
      </c>
      <c r="G155" s="287"/>
      <c r="H155" s="335" t="s">
        <v>617</v>
      </c>
      <c r="I155" s="335" t="s">
        <v>587</v>
      </c>
      <c r="J155" s="335"/>
      <c r="K155" s="331"/>
    </row>
    <row r="156" spans="2:11" s="1" customFormat="1" ht="15" customHeight="1">
      <c r="B156" s="310"/>
      <c r="C156" s="335" t="s">
        <v>596</v>
      </c>
      <c r="D156" s="287"/>
      <c r="E156" s="287"/>
      <c r="F156" s="336" t="s">
        <v>583</v>
      </c>
      <c r="G156" s="287"/>
      <c r="H156" s="335" t="s">
        <v>617</v>
      </c>
      <c r="I156" s="335" t="s">
        <v>579</v>
      </c>
      <c r="J156" s="335">
        <v>50</v>
      </c>
      <c r="K156" s="331"/>
    </row>
    <row r="157" spans="2:11" s="1" customFormat="1" ht="15" customHeight="1">
      <c r="B157" s="310"/>
      <c r="C157" s="335" t="s">
        <v>604</v>
      </c>
      <c r="D157" s="287"/>
      <c r="E157" s="287"/>
      <c r="F157" s="336" t="s">
        <v>583</v>
      </c>
      <c r="G157" s="287"/>
      <c r="H157" s="335" t="s">
        <v>617</v>
      </c>
      <c r="I157" s="335" t="s">
        <v>579</v>
      </c>
      <c r="J157" s="335">
        <v>50</v>
      </c>
      <c r="K157" s="331"/>
    </row>
    <row r="158" spans="2:11" s="1" customFormat="1" ht="15" customHeight="1">
      <c r="B158" s="310"/>
      <c r="C158" s="335" t="s">
        <v>602</v>
      </c>
      <c r="D158" s="287"/>
      <c r="E158" s="287"/>
      <c r="F158" s="336" t="s">
        <v>583</v>
      </c>
      <c r="G158" s="287"/>
      <c r="H158" s="335" t="s">
        <v>617</v>
      </c>
      <c r="I158" s="335" t="s">
        <v>579</v>
      </c>
      <c r="J158" s="335">
        <v>50</v>
      </c>
      <c r="K158" s="331"/>
    </row>
    <row r="159" spans="2:11" s="1" customFormat="1" ht="15" customHeight="1">
      <c r="B159" s="310"/>
      <c r="C159" s="335" t="s">
        <v>82</v>
      </c>
      <c r="D159" s="287"/>
      <c r="E159" s="287"/>
      <c r="F159" s="336" t="s">
        <v>577</v>
      </c>
      <c r="G159" s="287"/>
      <c r="H159" s="335" t="s">
        <v>639</v>
      </c>
      <c r="I159" s="335" t="s">
        <v>579</v>
      </c>
      <c r="J159" s="335" t="s">
        <v>640</v>
      </c>
      <c r="K159" s="331"/>
    </row>
    <row r="160" spans="2:11" s="1" customFormat="1" ht="15" customHeight="1">
      <c r="B160" s="310"/>
      <c r="C160" s="335" t="s">
        <v>641</v>
      </c>
      <c r="D160" s="287"/>
      <c r="E160" s="287"/>
      <c r="F160" s="336" t="s">
        <v>577</v>
      </c>
      <c r="G160" s="287"/>
      <c r="H160" s="335" t="s">
        <v>642</v>
      </c>
      <c r="I160" s="335" t="s">
        <v>612</v>
      </c>
      <c r="J160" s="335"/>
      <c r="K160" s="331"/>
    </row>
    <row r="161" spans="2:11" s="1" customFormat="1" ht="15" customHeight="1">
      <c r="B161" s="337"/>
      <c r="C161" s="319"/>
      <c r="D161" s="319"/>
      <c r="E161" s="319"/>
      <c r="F161" s="319"/>
      <c r="G161" s="319"/>
      <c r="H161" s="319"/>
      <c r="I161" s="319"/>
      <c r="J161" s="319"/>
      <c r="K161" s="338"/>
    </row>
    <row r="162" spans="2:11" s="1" customFormat="1" ht="18.75" customHeight="1">
      <c r="B162" s="284"/>
      <c r="C162" s="287"/>
      <c r="D162" s="287"/>
      <c r="E162" s="287"/>
      <c r="F162" s="309"/>
      <c r="G162" s="287"/>
      <c r="H162" s="287"/>
      <c r="I162" s="287"/>
      <c r="J162" s="287"/>
      <c r="K162" s="284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643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571</v>
      </c>
      <c r="D166" s="302"/>
      <c r="E166" s="302"/>
      <c r="F166" s="302" t="s">
        <v>572</v>
      </c>
      <c r="G166" s="339"/>
      <c r="H166" s="340" t="s">
        <v>54</v>
      </c>
      <c r="I166" s="340" t="s">
        <v>57</v>
      </c>
      <c r="J166" s="302" t="s">
        <v>573</v>
      </c>
      <c r="K166" s="279"/>
    </row>
    <row r="167" spans="2:11" s="1" customFormat="1" ht="17.25" customHeight="1">
      <c r="B167" s="280"/>
      <c r="C167" s="304" t="s">
        <v>574</v>
      </c>
      <c r="D167" s="304"/>
      <c r="E167" s="304"/>
      <c r="F167" s="305" t="s">
        <v>575</v>
      </c>
      <c r="G167" s="341"/>
      <c r="H167" s="342"/>
      <c r="I167" s="342"/>
      <c r="J167" s="304" t="s">
        <v>576</v>
      </c>
      <c r="K167" s="282"/>
    </row>
    <row r="168" spans="2:11" s="1" customFormat="1" ht="5.25" customHeight="1">
      <c r="B168" s="310"/>
      <c r="C168" s="307"/>
      <c r="D168" s="307"/>
      <c r="E168" s="307"/>
      <c r="F168" s="307"/>
      <c r="G168" s="308"/>
      <c r="H168" s="307"/>
      <c r="I168" s="307"/>
      <c r="J168" s="307"/>
      <c r="K168" s="331"/>
    </row>
    <row r="169" spans="2:11" s="1" customFormat="1" ht="15" customHeight="1">
      <c r="B169" s="310"/>
      <c r="C169" s="287" t="s">
        <v>580</v>
      </c>
      <c r="D169" s="287"/>
      <c r="E169" s="287"/>
      <c r="F169" s="309" t="s">
        <v>577</v>
      </c>
      <c r="G169" s="287"/>
      <c r="H169" s="287" t="s">
        <v>617</v>
      </c>
      <c r="I169" s="287" t="s">
        <v>579</v>
      </c>
      <c r="J169" s="287">
        <v>120</v>
      </c>
      <c r="K169" s="331"/>
    </row>
    <row r="170" spans="2:11" s="1" customFormat="1" ht="15" customHeight="1">
      <c r="B170" s="310"/>
      <c r="C170" s="287" t="s">
        <v>626</v>
      </c>
      <c r="D170" s="287"/>
      <c r="E170" s="287"/>
      <c r="F170" s="309" t="s">
        <v>577</v>
      </c>
      <c r="G170" s="287"/>
      <c r="H170" s="287" t="s">
        <v>627</v>
      </c>
      <c r="I170" s="287" t="s">
        <v>579</v>
      </c>
      <c r="J170" s="287" t="s">
        <v>628</v>
      </c>
      <c r="K170" s="331"/>
    </row>
    <row r="171" spans="2:11" s="1" customFormat="1" ht="15" customHeight="1">
      <c r="B171" s="310"/>
      <c r="C171" s="287" t="s">
        <v>525</v>
      </c>
      <c r="D171" s="287"/>
      <c r="E171" s="287"/>
      <c r="F171" s="309" t="s">
        <v>577</v>
      </c>
      <c r="G171" s="287"/>
      <c r="H171" s="287" t="s">
        <v>644</v>
      </c>
      <c r="I171" s="287" t="s">
        <v>579</v>
      </c>
      <c r="J171" s="287" t="s">
        <v>628</v>
      </c>
      <c r="K171" s="331"/>
    </row>
    <row r="172" spans="2:11" s="1" customFormat="1" ht="15" customHeight="1">
      <c r="B172" s="310"/>
      <c r="C172" s="287" t="s">
        <v>582</v>
      </c>
      <c r="D172" s="287"/>
      <c r="E172" s="287"/>
      <c r="F172" s="309" t="s">
        <v>583</v>
      </c>
      <c r="G172" s="287"/>
      <c r="H172" s="287" t="s">
        <v>644</v>
      </c>
      <c r="I172" s="287" t="s">
        <v>579</v>
      </c>
      <c r="J172" s="287">
        <v>50</v>
      </c>
      <c r="K172" s="331"/>
    </row>
    <row r="173" spans="2:11" s="1" customFormat="1" ht="15" customHeight="1">
      <c r="B173" s="310"/>
      <c r="C173" s="287" t="s">
        <v>585</v>
      </c>
      <c r="D173" s="287"/>
      <c r="E173" s="287"/>
      <c r="F173" s="309" t="s">
        <v>577</v>
      </c>
      <c r="G173" s="287"/>
      <c r="H173" s="287" t="s">
        <v>644</v>
      </c>
      <c r="I173" s="287" t="s">
        <v>587</v>
      </c>
      <c r="J173" s="287"/>
      <c r="K173" s="331"/>
    </row>
    <row r="174" spans="2:11" s="1" customFormat="1" ht="15" customHeight="1">
      <c r="B174" s="310"/>
      <c r="C174" s="287" t="s">
        <v>596</v>
      </c>
      <c r="D174" s="287"/>
      <c r="E174" s="287"/>
      <c r="F174" s="309" t="s">
        <v>583</v>
      </c>
      <c r="G174" s="287"/>
      <c r="H174" s="287" t="s">
        <v>644</v>
      </c>
      <c r="I174" s="287" t="s">
        <v>579</v>
      </c>
      <c r="J174" s="287">
        <v>50</v>
      </c>
      <c r="K174" s="331"/>
    </row>
    <row r="175" spans="2:11" s="1" customFormat="1" ht="15" customHeight="1">
      <c r="B175" s="310"/>
      <c r="C175" s="287" t="s">
        <v>604</v>
      </c>
      <c r="D175" s="287"/>
      <c r="E175" s="287"/>
      <c r="F175" s="309" t="s">
        <v>583</v>
      </c>
      <c r="G175" s="287"/>
      <c r="H175" s="287" t="s">
        <v>644</v>
      </c>
      <c r="I175" s="287" t="s">
        <v>579</v>
      </c>
      <c r="J175" s="287">
        <v>50</v>
      </c>
      <c r="K175" s="331"/>
    </row>
    <row r="176" spans="2:11" s="1" customFormat="1" ht="15" customHeight="1">
      <c r="B176" s="310"/>
      <c r="C176" s="287" t="s">
        <v>602</v>
      </c>
      <c r="D176" s="287"/>
      <c r="E176" s="287"/>
      <c r="F176" s="309" t="s">
        <v>583</v>
      </c>
      <c r="G176" s="287"/>
      <c r="H176" s="287" t="s">
        <v>644</v>
      </c>
      <c r="I176" s="287" t="s">
        <v>579</v>
      </c>
      <c r="J176" s="287">
        <v>50</v>
      </c>
      <c r="K176" s="331"/>
    </row>
    <row r="177" spans="2:11" s="1" customFormat="1" ht="15" customHeight="1">
      <c r="B177" s="310"/>
      <c r="C177" s="287" t="s">
        <v>103</v>
      </c>
      <c r="D177" s="287"/>
      <c r="E177" s="287"/>
      <c r="F177" s="309" t="s">
        <v>577</v>
      </c>
      <c r="G177" s="287"/>
      <c r="H177" s="287" t="s">
        <v>645</v>
      </c>
      <c r="I177" s="287" t="s">
        <v>646</v>
      </c>
      <c r="J177" s="287"/>
      <c r="K177" s="331"/>
    </row>
    <row r="178" spans="2:11" s="1" customFormat="1" ht="15" customHeight="1">
      <c r="B178" s="310"/>
      <c r="C178" s="287" t="s">
        <v>57</v>
      </c>
      <c r="D178" s="287"/>
      <c r="E178" s="287"/>
      <c r="F178" s="309" t="s">
        <v>577</v>
      </c>
      <c r="G178" s="287"/>
      <c r="H178" s="287" t="s">
        <v>647</v>
      </c>
      <c r="I178" s="287" t="s">
        <v>648</v>
      </c>
      <c r="J178" s="287">
        <v>1</v>
      </c>
      <c r="K178" s="331"/>
    </row>
    <row r="179" spans="2:11" s="1" customFormat="1" ht="15" customHeight="1">
      <c r="B179" s="310"/>
      <c r="C179" s="287" t="s">
        <v>53</v>
      </c>
      <c r="D179" s="287"/>
      <c r="E179" s="287"/>
      <c r="F179" s="309" t="s">
        <v>577</v>
      </c>
      <c r="G179" s="287"/>
      <c r="H179" s="287" t="s">
        <v>649</v>
      </c>
      <c r="I179" s="287" t="s">
        <v>579</v>
      </c>
      <c r="J179" s="287">
        <v>20</v>
      </c>
      <c r="K179" s="331"/>
    </row>
    <row r="180" spans="2:11" s="1" customFormat="1" ht="15" customHeight="1">
      <c r="B180" s="310"/>
      <c r="C180" s="287" t="s">
        <v>54</v>
      </c>
      <c r="D180" s="287"/>
      <c r="E180" s="287"/>
      <c r="F180" s="309" t="s">
        <v>577</v>
      </c>
      <c r="G180" s="287"/>
      <c r="H180" s="287" t="s">
        <v>650</v>
      </c>
      <c r="I180" s="287" t="s">
        <v>579</v>
      </c>
      <c r="J180" s="287">
        <v>255</v>
      </c>
      <c r="K180" s="331"/>
    </row>
    <row r="181" spans="2:11" s="1" customFormat="1" ht="15" customHeight="1">
      <c r="B181" s="310"/>
      <c r="C181" s="287" t="s">
        <v>104</v>
      </c>
      <c r="D181" s="287"/>
      <c r="E181" s="287"/>
      <c r="F181" s="309" t="s">
        <v>577</v>
      </c>
      <c r="G181" s="287"/>
      <c r="H181" s="287" t="s">
        <v>541</v>
      </c>
      <c r="I181" s="287" t="s">
        <v>579</v>
      </c>
      <c r="J181" s="287">
        <v>10</v>
      </c>
      <c r="K181" s="331"/>
    </row>
    <row r="182" spans="2:11" s="1" customFormat="1" ht="15" customHeight="1">
      <c r="B182" s="310"/>
      <c r="C182" s="287" t="s">
        <v>105</v>
      </c>
      <c r="D182" s="287"/>
      <c r="E182" s="287"/>
      <c r="F182" s="309" t="s">
        <v>577</v>
      </c>
      <c r="G182" s="287"/>
      <c r="H182" s="287" t="s">
        <v>651</v>
      </c>
      <c r="I182" s="287" t="s">
        <v>612</v>
      </c>
      <c r="J182" s="287"/>
      <c r="K182" s="331"/>
    </row>
    <row r="183" spans="2:11" s="1" customFormat="1" ht="15" customHeight="1">
      <c r="B183" s="310"/>
      <c r="C183" s="287" t="s">
        <v>652</v>
      </c>
      <c r="D183" s="287"/>
      <c r="E183" s="287"/>
      <c r="F183" s="309" t="s">
        <v>577</v>
      </c>
      <c r="G183" s="287"/>
      <c r="H183" s="287" t="s">
        <v>653</v>
      </c>
      <c r="I183" s="287" t="s">
        <v>612</v>
      </c>
      <c r="J183" s="287"/>
      <c r="K183" s="331"/>
    </row>
    <row r="184" spans="2:11" s="1" customFormat="1" ht="15" customHeight="1">
      <c r="B184" s="310"/>
      <c r="C184" s="287" t="s">
        <v>641</v>
      </c>
      <c r="D184" s="287"/>
      <c r="E184" s="287"/>
      <c r="F184" s="309" t="s">
        <v>577</v>
      </c>
      <c r="G184" s="287"/>
      <c r="H184" s="287" t="s">
        <v>654</v>
      </c>
      <c r="I184" s="287" t="s">
        <v>612</v>
      </c>
      <c r="J184" s="287"/>
      <c r="K184" s="331"/>
    </row>
    <row r="185" spans="2:11" s="1" customFormat="1" ht="15" customHeight="1">
      <c r="B185" s="310"/>
      <c r="C185" s="287" t="s">
        <v>107</v>
      </c>
      <c r="D185" s="287"/>
      <c r="E185" s="287"/>
      <c r="F185" s="309" t="s">
        <v>583</v>
      </c>
      <c r="G185" s="287"/>
      <c r="H185" s="287" t="s">
        <v>655</v>
      </c>
      <c r="I185" s="287" t="s">
        <v>579</v>
      </c>
      <c r="J185" s="287">
        <v>50</v>
      </c>
      <c r="K185" s="331"/>
    </row>
    <row r="186" spans="2:11" s="1" customFormat="1" ht="15" customHeight="1">
      <c r="B186" s="310"/>
      <c r="C186" s="287" t="s">
        <v>656</v>
      </c>
      <c r="D186" s="287"/>
      <c r="E186" s="287"/>
      <c r="F186" s="309" t="s">
        <v>583</v>
      </c>
      <c r="G186" s="287"/>
      <c r="H186" s="287" t="s">
        <v>657</v>
      </c>
      <c r="I186" s="287" t="s">
        <v>658</v>
      </c>
      <c r="J186" s="287"/>
      <c r="K186" s="331"/>
    </row>
    <row r="187" spans="2:11" s="1" customFormat="1" ht="15" customHeight="1">
      <c r="B187" s="310"/>
      <c r="C187" s="287" t="s">
        <v>659</v>
      </c>
      <c r="D187" s="287"/>
      <c r="E187" s="287"/>
      <c r="F187" s="309" t="s">
        <v>583</v>
      </c>
      <c r="G187" s="287"/>
      <c r="H187" s="287" t="s">
        <v>660</v>
      </c>
      <c r="I187" s="287" t="s">
        <v>658</v>
      </c>
      <c r="J187" s="287"/>
      <c r="K187" s="331"/>
    </row>
    <row r="188" spans="2:11" s="1" customFormat="1" ht="15" customHeight="1">
      <c r="B188" s="310"/>
      <c r="C188" s="287" t="s">
        <v>661</v>
      </c>
      <c r="D188" s="287"/>
      <c r="E188" s="287"/>
      <c r="F188" s="309" t="s">
        <v>583</v>
      </c>
      <c r="G188" s="287"/>
      <c r="H188" s="287" t="s">
        <v>662</v>
      </c>
      <c r="I188" s="287" t="s">
        <v>658</v>
      </c>
      <c r="J188" s="287"/>
      <c r="K188" s="331"/>
    </row>
    <row r="189" spans="2:11" s="1" customFormat="1" ht="15" customHeight="1">
      <c r="B189" s="310"/>
      <c r="C189" s="343" t="s">
        <v>663</v>
      </c>
      <c r="D189" s="287"/>
      <c r="E189" s="287"/>
      <c r="F189" s="309" t="s">
        <v>583</v>
      </c>
      <c r="G189" s="287"/>
      <c r="H189" s="287" t="s">
        <v>664</v>
      </c>
      <c r="I189" s="287" t="s">
        <v>665</v>
      </c>
      <c r="J189" s="344" t="s">
        <v>666</v>
      </c>
      <c r="K189" s="331"/>
    </row>
    <row r="190" spans="2:11" s="1" customFormat="1" ht="15" customHeight="1">
      <c r="B190" s="310"/>
      <c r="C190" s="294" t="s">
        <v>42</v>
      </c>
      <c r="D190" s="287"/>
      <c r="E190" s="287"/>
      <c r="F190" s="309" t="s">
        <v>577</v>
      </c>
      <c r="G190" s="287"/>
      <c r="H190" s="284" t="s">
        <v>667</v>
      </c>
      <c r="I190" s="287" t="s">
        <v>668</v>
      </c>
      <c r="J190" s="287"/>
      <c r="K190" s="331"/>
    </row>
    <row r="191" spans="2:11" s="1" customFormat="1" ht="15" customHeight="1">
      <c r="B191" s="310"/>
      <c r="C191" s="294" t="s">
        <v>669</v>
      </c>
      <c r="D191" s="287"/>
      <c r="E191" s="287"/>
      <c r="F191" s="309" t="s">
        <v>577</v>
      </c>
      <c r="G191" s="287"/>
      <c r="H191" s="287" t="s">
        <v>670</v>
      </c>
      <c r="I191" s="287" t="s">
        <v>612</v>
      </c>
      <c r="J191" s="287"/>
      <c r="K191" s="331"/>
    </row>
    <row r="192" spans="2:11" s="1" customFormat="1" ht="15" customHeight="1">
      <c r="B192" s="310"/>
      <c r="C192" s="294" t="s">
        <v>671</v>
      </c>
      <c r="D192" s="287"/>
      <c r="E192" s="287"/>
      <c r="F192" s="309" t="s">
        <v>577</v>
      </c>
      <c r="G192" s="287"/>
      <c r="H192" s="287" t="s">
        <v>672</v>
      </c>
      <c r="I192" s="287" t="s">
        <v>612</v>
      </c>
      <c r="J192" s="287"/>
      <c r="K192" s="331"/>
    </row>
    <row r="193" spans="2:11" s="1" customFormat="1" ht="15" customHeight="1">
      <c r="B193" s="310"/>
      <c r="C193" s="294" t="s">
        <v>673</v>
      </c>
      <c r="D193" s="287"/>
      <c r="E193" s="287"/>
      <c r="F193" s="309" t="s">
        <v>583</v>
      </c>
      <c r="G193" s="287"/>
      <c r="H193" s="287" t="s">
        <v>674</v>
      </c>
      <c r="I193" s="287" t="s">
        <v>612</v>
      </c>
      <c r="J193" s="287"/>
      <c r="K193" s="331"/>
    </row>
    <row r="194" spans="2:11" s="1" customFormat="1" ht="15" customHeight="1">
      <c r="B194" s="337"/>
      <c r="C194" s="345"/>
      <c r="D194" s="319"/>
      <c r="E194" s="319"/>
      <c r="F194" s="319"/>
      <c r="G194" s="319"/>
      <c r="H194" s="319"/>
      <c r="I194" s="319"/>
      <c r="J194" s="319"/>
      <c r="K194" s="338"/>
    </row>
    <row r="195" spans="2:11" s="1" customFormat="1" ht="18.75" customHeight="1">
      <c r="B195" s="284"/>
      <c r="C195" s="287"/>
      <c r="D195" s="287"/>
      <c r="E195" s="287"/>
      <c r="F195" s="309"/>
      <c r="G195" s="287"/>
      <c r="H195" s="287"/>
      <c r="I195" s="287"/>
      <c r="J195" s="287"/>
      <c r="K195" s="284"/>
    </row>
    <row r="196" spans="2:11" s="1" customFormat="1" ht="18.75" customHeight="1">
      <c r="B196" s="284"/>
      <c r="C196" s="287"/>
      <c r="D196" s="287"/>
      <c r="E196" s="287"/>
      <c r="F196" s="309"/>
      <c r="G196" s="287"/>
      <c r="H196" s="287"/>
      <c r="I196" s="287"/>
      <c r="J196" s="287"/>
      <c r="K196" s="284"/>
    </row>
    <row r="197" spans="2:11" s="1" customFormat="1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spans="2:11" s="1" customFormat="1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pans="2:11" s="1" customFormat="1" ht="21">
      <c r="B199" s="277"/>
      <c r="C199" s="278" t="s">
        <v>675</v>
      </c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5.5" customHeight="1">
      <c r="B200" s="277"/>
      <c r="C200" s="346" t="s">
        <v>676</v>
      </c>
      <c r="D200" s="346"/>
      <c r="E200" s="346"/>
      <c r="F200" s="346" t="s">
        <v>677</v>
      </c>
      <c r="G200" s="347"/>
      <c r="H200" s="346" t="s">
        <v>678</v>
      </c>
      <c r="I200" s="346"/>
      <c r="J200" s="346"/>
      <c r="K200" s="279"/>
    </row>
    <row r="201" spans="2:11" s="1" customFormat="1" ht="5.25" customHeight="1">
      <c r="B201" s="310"/>
      <c r="C201" s="307"/>
      <c r="D201" s="307"/>
      <c r="E201" s="307"/>
      <c r="F201" s="307"/>
      <c r="G201" s="287"/>
      <c r="H201" s="307"/>
      <c r="I201" s="307"/>
      <c r="J201" s="307"/>
      <c r="K201" s="331"/>
    </row>
    <row r="202" spans="2:11" s="1" customFormat="1" ht="15" customHeight="1">
      <c r="B202" s="310"/>
      <c r="C202" s="287" t="s">
        <v>668</v>
      </c>
      <c r="D202" s="287"/>
      <c r="E202" s="287"/>
      <c r="F202" s="309" t="s">
        <v>43</v>
      </c>
      <c r="G202" s="287"/>
      <c r="H202" s="287" t="s">
        <v>679</v>
      </c>
      <c r="I202" s="287"/>
      <c r="J202" s="287"/>
      <c r="K202" s="331"/>
    </row>
    <row r="203" spans="2:11" s="1" customFormat="1" ht="15" customHeight="1">
      <c r="B203" s="310"/>
      <c r="C203" s="316"/>
      <c r="D203" s="287"/>
      <c r="E203" s="287"/>
      <c r="F203" s="309" t="s">
        <v>44</v>
      </c>
      <c r="G203" s="287"/>
      <c r="H203" s="287" t="s">
        <v>680</v>
      </c>
      <c r="I203" s="287"/>
      <c r="J203" s="287"/>
      <c r="K203" s="331"/>
    </row>
    <row r="204" spans="2:11" s="1" customFormat="1" ht="15" customHeight="1">
      <c r="B204" s="310"/>
      <c r="C204" s="316"/>
      <c r="D204" s="287"/>
      <c r="E204" s="287"/>
      <c r="F204" s="309" t="s">
        <v>47</v>
      </c>
      <c r="G204" s="287"/>
      <c r="H204" s="287" t="s">
        <v>681</v>
      </c>
      <c r="I204" s="287"/>
      <c r="J204" s="287"/>
      <c r="K204" s="331"/>
    </row>
    <row r="205" spans="2:11" s="1" customFormat="1" ht="15" customHeight="1">
      <c r="B205" s="310"/>
      <c r="C205" s="287"/>
      <c r="D205" s="287"/>
      <c r="E205" s="287"/>
      <c r="F205" s="309" t="s">
        <v>45</v>
      </c>
      <c r="G205" s="287"/>
      <c r="H205" s="287" t="s">
        <v>682</v>
      </c>
      <c r="I205" s="287"/>
      <c r="J205" s="287"/>
      <c r="K205" s="331"/>
    </row>
    <row r="206" spans="2:11" s="1" customFormat="1" ht="15" customHeight="1">
      <c r="B206" s="310"/>
      <c r="C206" s="287"/>
      <c r="D206" s="287"/>
      <c r="E206" s="287"/>
      <c r="F206" s="309" t="s">
        <v>46</v>
      </c>
      <c r="G206" s="287"/>
      <c r="H206" s="287" t="s">
        <v>683</v>
      </c>
      <c r="I206" s="287"/>
      <c r="J206" s="287"/>
      <c r="K206" s="331"/>
    </row>
    <row r="207" spans="2:11" s="1" customFormat="1" ht="15" customHeight="1">
      <c r="B207" s="310"/>
      <c r="C207" s="287"/>
      <c r="D207" s="287"/>
      <c r="E207" s="287"/>
      <c r="F207" s="309"/>
      <c r="G207" s="287"/>
      <c r="H207" s="287"/>
      <c r="I207" s="287"/>
      <c r="J207" s="287"/>
      <c r="K207" s="331"/>
    </row>
    <row r="208" spans="2:11" s="1" customFormat="1" ht="15" customHeight="1">
      <c r="B208" s="310"/>
      <c r="C208" s="287" t="s">
        <v>624</v>
      </c>
      <c r="D208" s="287"/>
      <c r="E208" s="287"/>
      <c r="F208" s="309" t="s">
        <v>76</v>
      </c>
      <c r="G208" s="287"/>
      <c r="H208" s="287" t="s">
        <v>684</v>
      </c>
      <c r="I208" s="287"/>
      <c r="J208" s="287"/>
      <c r="K208" s="331"/>
    </row>
    <row r="209" spans="2:11" s="1" customFormat="1" ht="15" customHeight="1">
      <c r="B209" s="310"/>
      <c r="C209" s="316"/>
      <c r="D209" s="287"/>
      <c r="E209" s="287"/>
      <c r="F209" s="309" t="s">
        <v>519</v>
      </c>
      <c r="G209" s="287"/>
      <c r="H209" s="287" t="s">
        <v>520</v>
      </c>
      <c r="I209" s="287"/>
      <c r="J209" s="287"/>
      <c r="K209" s="331"/>
    </row>
    <row r="210" spans="2:11" s="1" customFormat="1" ht="15" customHeight="1">
      <c r="B210" s="310"/>
      <c r="C210" s="287"/>
      <c r="D210" s="287"/>
      <c r="E210" s="287"/>
      <c r="F210" s="309" t="s">
        <v>517</v>
      </c>
      <c r="G210" s="287"/>
      <c r="H210" s="287" t="s">
        <v>685</v>
      </c>
      <c r="I210" s="287"/>
      <c r="J210" s="287"/>
      <c r="K210" s="331"/>
    </row>
    <row r="211" spans="2:11" s="1" customFormat="1" ht="15" customHeight="1">
      <c r="B211" s="348"/>
      <c r="C211" s="316"/>
      <c r="D211" s="316"/>
      <c r="E211" s="316"/>
      <c r="F211" s="309" t="s">
        <v>521</v>
      </c>
      <c r="G211" s="294"/>
      <c r="H211" s="335" t="s">
        <v>522</v>
      </c>
      <c r="I211" s="335"/>
      <c r="J211" s="335"/>
      <c r="K211" s="349"/>
    </row>
    <row r="212" spans="2:11" s="1" customFormat="1" ht="15" customHeight="1">
      <c r="B212" s="348"/>
      <c r="C212" s="316"/>
      <c r="D212" s="316"/>
      <c r="E212" s="316"/>
      <c r="F212" s="309" t="s">
        <v>523</v>
      </c>
      <c r="G212" s="294"/>
      <c r="H212" s="335" t="s">
        <v>686</v>
      </c>
      <c r="I212" s="335"/>
      <c r="J212" s="335"/>
      <c r="K212" s="349"/>
    </row>
    <row r="213" spans="2:11" s="1" customFormat="1" ht="15" customHeight="1">
      <c r="B213" s="348"/>
      <c r="C213" s="316"/>
      <c r="D213" s="316"/>
      <c r="E213" s="316"/>
      <c r="F213" s="350"/>
      <c r="G213" s="294"/>
      <c r="H213" s="351"/>
      <c r="I213" s="351"/>
      <c r="J213" s="351"/>
      <c r="K213" s="349"/>
    </row>
    <row r="214" spans="2:11" s="1" customFormat="1" ht="15" customHeight="1">
      <c r="B214" s="348"/>
      <c r="C214" s="287" t="s">
        <v>648</v>
      </c>
      <c r="D214" s="316"/>
      <c r="E214" s="316"/>
      <c r="F214" s="309">
        <v>1</v>
      </c>
      <c r="G214" s="294"/>
      <c r="H214" s="335" t="s">
        <v>687</v>
      </c>
      <c r="I214" s="335"/>
      <c r="J214" s="335"/>
      <c r="K214" s="349"/>
    </row>
    <row r="215" spans="2:11" s="1" customFormat="1" ht="15" customHeight="1">
      <c r="B215" s="348"/>
      <c r="C215" s="316"/>
      <c r="D215" s="316"/>
      <c r="E215" s="316"/>
      <c r="F215" s="309">
        <v>2</v>
      </c>
      <c r="G215" s="294"/>
      <c r="H215" s="335" t="s">
        <v>688</v>
      </c>
      <c r="I215" s="335"/>
      <c r="J215" s="335"/>
      <c r="K215" s="349"/>
    </row>
    <row r="216" spans="2:11" s="1" customFormat="1" ht="15" customHeight="1">
      <c r="B216" s="348"/>
      <c r="C216" s="316"/>
      <c r="D216" s="316"/>
      <c r="E216" s="316"/>
      <c r="F216" s="309">
        <v>3</v>
      </c>
      <c r="G216" s="294"/>
      <c r="H216" s="335" t="s">
        <v>689</v>
      </c>
      <c r="I216" s="335"/>
      <c r="J216" s="335"/>
      <c r="K216" s="349"/>
    </row>
    <row r="217" spans="2:11" s="1" customFormat="1" ht="15" customHeight="1">
      <c r="B217" s="348"/>
      <c r="C217" s="316"/>
      <c r="D217" s="316"/>
      <c r="E217" s="316"/>
      <c r="F217" s="309">
        <v>4</v>
      </c>
      <c r="G217" s="294"/>
      <c r="H217" s="335" t="s">
        <v>690</v>
      </c>
      <c r="I217" s="335"/>
      <c r="J217" s="335"/>
      <c r="K217" s="349"/>
    </row>
    <row r="218" spans="2:11" s="1" customFormat="1" ht="12.75" customHeight="1">
      <c r="B218" s="352"/>
      <c r="C218" s="353"/>
      <c r="D218" s="353"/>
      <c r="E218" s="353"/>
      <c r="F218" s="353"/>
      <c r="G218" s="353"/>
      <c r="H218" s="353"/>
      <c r="I218" s="353"/>
      <c r="J218" s="353"/>
      <c r="K218" s="35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Machuta Petr</dc:creator>
  <cp:keywords/>
  <dc:description/>
  <cp:lastModifiedBy>Machuta Petr</cp:lastModifiedBy>
  <dcterms:created xsi:type="dcterms:W3CDTF">2020-07-03T07:45:36Z</dcterms:created>
  <dcterms:modified xsi:type="dcterms:W3CDTF">2020-07-03T07:45:39Z</dcterms:modified>
  <cp:category/>
  <cp:version/>
  <cp:contentType/>
  <cp:contentStatus/>
</cp:coreProperties>
</file>