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<sst xmlns="http://schemas.openxmlformats.org/spreadsheetml/2006/main" count="401" uniqueCount="221">
  <si>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</si>
  <si>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</si>
  <si>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</si>
  <si>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</si>
  <si>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</si>
  <si>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</si>
  <si>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</si>
  <si>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</si>
  <si>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</si>
  <si>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</si>
  <si>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</si>
  <si>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</si>
  <si>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</si>
  <si>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</si>
  <si>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</si>
  <si>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</si>
  <si>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</si>
  <si>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</si>
  <si>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</si>
  <si>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</si>
  <si>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</si>
  <si>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</si>
  <si>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</si>
  <si>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</si>
  <si>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</si>
  <si>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</si>
  <si>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</si>
  <si>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</si>
  <si>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</si>
  <si>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</si>
  <si>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Poznámka:</t>
  </si>
  <si>
    <t>Kód</t>
  </si>
  <si>
    <t>0</t>
  </si>
  <si>
    <t>001111117VD</t>
  </si>
  <si>
    <t>61</t>
  </si>
  <si>
    <t>612100020RA0</t>
  </si>
  <si>
    <t>62</t>
  </si>
  <si>
    <t>627452111R00</t>
  </si>
  <si>
    <t>767</t>
  </si>
  <si>
    <t>767995133VD</t>
  </si>
  <si>
    <t>784</t>
  </si>
  <si>
    <t>784402802R00</t>
  </si>
  <si>
    <t>784496925R00</t>
  </si>
  <si>
    <t>784115512R00</t>
  </si>
  <si>
    <t>784191301R00</t>
  </si>
  <si>
    <t>94</t>
  </si>
  <si>
    <t>941955004R00</t>
  </si>
  <si>
    <t>95</t>
  </si>
  <si>
    <t>952901114R00</t>
  </si>
  <si>
    <t>97</t>
  </si>
  <si>
    <t>970231250R00</t>
  </si>
  <si>
    <t>971033241R00</t>
  </si>
  <si>
    <t>H99</t>
  </si>
  <si>
    <t>999281108R00</t>
  </si>
  <si>
    <t>S</t>
  </si>
  <si>
    <t>979011211R00</t>
  </si>
  <si>
    <t>979011219R00</t>
  </si>
  <si>
    <t>979082212R00</t>
  </si>
  <si>
    <t>979087113R00</t>
  </si>
  <si>
    <t>979081111R00</t>
  </si>
  <si>
    <t>979081121R00</t>
  </si>
  <si>
    <t>979999999R00</t>
  </si>
  <si>
    <t>012VD</t>
  </si>
  <si>
    <t>012111111VD</t>
  </si>
  <si>
    <t>012111113VD</t>
  </si>
  <si>
    <t>012111114VD</t>
  </si>
  <si>
    <t>Výměna střešní krytiny na spojovacím krčku budovy bakalářských studií v Litvínově</t>
  </si>
  <si>
    <t>D.1.1. ARCHITEKTONICKO STAVEBNÍ ŘEŠENÍ - SO 01-B</t>
  </si>
  <si>
    <t>č.p. 637, ulice Ukrajinská, Litvínov</t>
  </si>
  <si>
    <t>Zkrácený popis</t>
  </si>
  <si>
    <t>Rozměry</t>
  </si>
  <si>
    <t>Všeobecné konstrukce a práce</t>
  </si>
  <si>
    <t>Použití plošiny pro opravu obkladu</t>
  </si>
  <si>
    <t>1;ST4;   </t>
  </si>
  <si>
    <t>Úprava povrchů vnitřní</t>
  </si>
  <si>
    <t>Začištění otvoru</t>
  </si>
  <si>
    <t>0,15*4*2;ST1;   </t>
  </si>
  <si>
    <t>Úprava povrchů vnější</t>
  </si>
  <si>
    <t>Oprava obkladu z pásků se zatřením spár včetně proškrábání</t>
  </si>
  <si>
    <t>3;ST4;   </t>
  </si>
  <si>
    <t>Konstrukce doplňkové stavební (zámečnické)</t>
  </si>
  <si>
    <t>Montáž a dodávka větrací mřížky 150x150mm</t>
  </si>
  <si>
    <t>1;ST2;   </t>
  </si>
  <si>
    <t>osazení větrací mřížky do otvoru 150 x 150 mm se síťkou proti hmyzu na exterierové straně,   </t>
  </si>
  <si>
    <t>na interiérové straně regulační žáluzie - ovládání pomocí řetízku, respektive táhla.   </t>
  </si>
  <si>
    <t>Malby</t>
  </si>
  <si>
    <t>Odstranění malby oškrábáním v místnosti H do 5 m</t>
  </si>
  <si>
    <t>2,385*4,258;ST3;   </t>
  </si>
  <si>
    <t>Odstranění plísní prostředkem Savo</t>
  </si>
  <si>
    <t>10,15533;viz odstranění;   </t>
  </si>
  <si>
    <t>Malba protiplísňová, bílá, bez penetrace, 2 x</t>
  </si>
  <si>
    <t>Penetrace podkladu protiplísňová 1x</t>
  </si>
  <si>
    <t>Lešení a stavební výtahy</t>
  </si>
  <si>
    <t>Lešení lehké pomocné, výška podlahy do 3,5 m</t>
  </si>
  <si>
    <t>2,385*1;ST3;   </t>
  </si>
  <si>
    <t>Různé dokončovací konstrukce a práce na pozemních stavbách</t>
  </si>
  <si>
    <t>Vyčištění budov o výšce podlaží nad 4 m</t>
  </si>
  <si>
    <t>2,5*6*3;schodiště;   </t>
  </si>
  <si>
    <t>Prorážení otvorů a ostatní bourací práce</t>
  </si>
  <si>
    <t>Řezání cihelného zdiva hl. řezu 250 mm</t>
  </si>
  <si>
    <t>0,15*4;ST1;   </t>
  </si>
  <si>
    <t>Vybourání otv. zeď cihel. 0,0225 m2, tl. 30cm, MVC</t>
  </si>
  <si>
    <t>1;ST1;   </t>
  </si>
  <si>
    <t>Ostatní přesuny hmot</t>
  </si>
  <si>
    <t>Přesun hmot pro opravy a údržbu do výšky 12 m</t>
  </si>
  <si>
    <t>0,07593;viz hmotnost;   </t>
  </si>
  <si>
    <t>Přesuny sutí</t>
  </si>
  <si>
    <t>Svislá doprava suti a vybour. hmot za 2.NP nošením</t>
  </si>
  <si>
    <t>0,00828;viz hmotnost;   </t>
  </si>
  <si>
    <t>Přípl.k svislé dopr.suti za každé další NP nošením</t>
  </si>
  <si>
    <t>Vodorovná doprava suti po suchu do 50 m</t>
  </si>
  <si>
    <t>Nakládání vybour.hmot na doprav.prostředky</t>
  </si>
  <si>
    <t>Odvoz suti a vybour. hmot na skládku do 1 km</t>
  </si>
  <si>
    <t>Příplatek k odvozu za každý další 1 km</t>
  </si>
  <si>
    <t>0,00828*19;viz hmotnost-odvoz celkem do 20km;   </t>
  </si>
  <si>
    <t>Poplatek za skládku</t>
  </si>
  <si>
    <t>vrn</t>
  </si>
  <si>
    <t>Zařízení staveniště</t>
  </si>
  <si>
    <t>Provozní vlivy</t>
  </si>
  <si>
    <t>Technický dozor investora</t>
  </si>
  <si>
    <t>Doba výstavby:</t>
  </si>
  <si>
    <t>Začátek výstavby:</t>
  </si>
  <si>
    <t>Konec výstavby:</t>
  </si>
  <si>
    <t>Zpracováno dne:</t>
  </si>
  <si>
    <t>15.07.2020</t>
  </si>
  <si>
    <t>MJ</t>
  </si>
  <si>
    <t>kompl</t>
  </si>
  <si>
    <t>m</t>
  </si>
  <si>
    <t>m2</t>
  </si>
  <si>
    <t>kus</t>
  </si>
  <si>
    <t>t</t>
  </si>
  <si>
    <t>%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</si>
  <si>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</si>
  <si>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</si>
  <si>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</si>
  <si>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</si>
  <si>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</si>
  <si>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</si>
  <si>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</si>
  <si>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Litvínov</t>
  </si>
  <si>
    <t>SDP LITVÍNOV, spol. s.r.o.</t>
  </si>
  <si>
    <t> </t>
  </si>
  <si>
    <t>Kamila Možná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</si>
  <si>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</si>
  <si>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</si>
  <si>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</si>
  <si>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</si>
  <si>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</si>
  <si>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</si>
  <si>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</si>
  <si>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</si>
  <si>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</si>
  <si>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</si>
  <si>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</si>
  <si>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</si>
  <si>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</si>
  <si>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</si>
  <si>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</si>
  <si>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</si>
  <si>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</si>
  <si>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</si>
  <si>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61_</t>
  </si>
  <si>
    <t>62_</t>
  </si>
  <si>
    <t>767_</t>
  </si>
  <si>
    <t>784_</t>
  </si>
  <si>
    <t>94_</t>
  </si>
  <si>
    <t>95_</t>
  </si>
  <si>
    <t>97_</t>
  </si>
  <si>
    <t>H99_</t>
  </si>
  <si>
    <t>S_</t>
  </si>
  <si>
    <t>012VD_</t>
  </si>
  <si>
    <t>6_</t>
  </si>
  <si>
    <t>76_</t>
  </si>
  <si>
    <t>78_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</si>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</sst>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7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3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9" fontId="1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2" fillId="0" borderId="17" xfId="0" applyNumberFormat="1" applyFont="1" applyFill="1" applyBorder="1" applyAlignment="1" applyProtection="1">
      <alignment horizontal="right" vertical="center"/>
      <protection/>
    </xf>
    <xf numFmtId="49" fontId="12" fillId="0" borderId="17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1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49" fontId="11" fillId="3" borderId="25" xfId="0" applyNumberFormat="1" applyFont="1" applyFill="1" applyBorder="1" applyAlignment="1" applyProtection="1">
      <alignment horizontal="left" vertical="center"/>
      <protection/>
    </xf>
    <xf numFmtId="0" fontId="11" fillId="3" borderId="36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48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0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1.140625" style="0" customWidth="1"/>
    <col min="6" max="6" width="5.85156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25" max="62" width="12.140625" style="0" hidden="1" customWidth="1"/>
  </cols>
  <sheetData>
    <row r="1" spans="1:12" ht="72.9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2.75">
      <c r="A2" s="55" t="s">
        <v>1</v>
      </c>
      <c r="B2" s="56"/>
      <c r="C2" s="59" t="s">
        <v>66</v>
      </c>
      <c r="D2" s="61" t="s">
        <v>120</v>
      </c>
      <c r="E2" s="56"/>
      <c r="F2" s="61" t="s">
        <v>6</v>
      </c>
      <c r="G2" s="56"/>
      <c r="H2" s="62" t="s">
        <v>133</v>
      </c>
      <c r="I2" s="62" t="s">
        <v>139</v>
      </c>
      <c r="J2" s="56"/>
      <c r="K2" s="56"/>
      <c r="L2" s="63"/>
      <c r="M2" s="28"/>
    </row>
    <row r="3" spans="1:13" ht="12.75">
      <c r="A3" s="57"/>
      <c r="B3" s="58"/>
      <c r="C3" s="60"/>
      <c r="D3" s="58"/>
      <c r="E3" s="58"/>
      <c r="F3" s="58"/>
      <c r="G3" s="58"/>
      <c r="H3" s="58"/>
      <c r="I3" s="58"/>
      <c r="J3" s="58"/>
      <c r="K3" s="58"/>
      <c r="L3" s="64"/>
      <c r="M3" s="28"/>
    </row>
    <row r="4" spans="1:13" ht="12.75">
      <c r="A4" s="65" t="s">
        <v>2</v>
      </c>
      <c r="B4" s="58"/>
      <c r="C4" s="66" t="s">
        <v>67</v>
      </c>
      <c r="D4" s="67" t="s">
        <v>121</v>
      </c>
      <c r="E4" s="58"/>
      <c r="F4" s="67" t="s">
        <v>6</v>
      </c>
      <c r="G4" s="58"/>
      <c r="H4" s="66" t="s">
        <v>134</v>
      </c>
      <c r="I4" s="66" t="s">
        <v>140</v>
      </c>
      <c r="J4" s="58"/>
      <c r="K4" s="58"/>
      <c r="L4" s="64"/>
      <c r="M4" s="28"/>
    </row>
    <row r="5" spans="1:13" ht="12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64"/>
      <c r="M5" s="28"/>
    </row>
    <row r="6" spans="1:13" ht="12.75">
      <c r="A6" s="65" t="s">
        <v>3</v>
      </c>
      <c r="B6" s="58"/>
      <c r="C6" s="66" t="s">
        <v>68</v>
      </c>
      <c r="D6" s="67" t="s">
        <v>122</v>
      </c>
      <c r="E6" s="58"/>
      <c r="F6" s="67" t="s">
        <v>6</v>
      </c>
      <c r="G6" s="58"/>
      <c r="H6" s="66" t="s">
        <v>135</v>
      </c>
      <c r="I6" s="67" t="s">
        <v>141</v>
      </c>
      <c r="J6" s="58"/>
      <c r="K6" s="58"/>
      <c r="L6" s="64"/>
      <c r="M6" s="28"/>
    </row>
    <row r="7" spans="1:13" ht="12.75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64"/>
      <c r="M7" s="28"/>
    </row>
    <row r="8" spans="1:13" ht="12.75">
      <c r="A8" s="65" t="s">
        <v>4</v>
      </c>
      <c r="B8" s="58"/>
      <c r="C8" s="66" t="s">
        <v>6</v>
      </c>
      <c r="D8" s="67" t="s">
        <v>123</v>
      </c>
      <c r="E8" s="58"/>
      <c r="F8" s="67" t="s">
        <v>124</v>
      </c>
      <c r="G8" s="58"/>
      <c r="H8" s="66" t="s">
        <v>136</v>
      </c>
      <c r="I8" s="66" t="s">
        <v>142</v>
      </c>
      <c r="J8" s="58"/>
      <c r="K8" s="58"/>
      <c r="L8" s="64"/>
      <c r="M8" s="28"/>
    </row>
    <row r="9" spans="1:13" ht="12.7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28"/>
    </row>
    <row r="10" spans="1:13" ht="12.75">
      <c r="A10" s="1" t="s">
        <v>5</v>
      </c>
      <c r="B10" s="9" t="s">
        <v>31</v>
      </c>
      <c r="C10" s="71" t="s">
        <v>69</v>
      </c>
      <c r="D10" s="72"/>
      <c r="E10" s="73"/>
      <c r="F10" s="9" t="s">
        <v>125</v>
      </c>
      <c r="G10" s="13" t="s">
        <v>132</v>
      </c>
      <c r="H10" s="17" t="s">
        <v>137</v>
      </c>
      <c r="I10" s="74" t="s">
        <v>143</v>
      </c>
      <c r="J10" s="75"/>
      <c r="K10" s="76"/>
      <c r="L10" s="22" t="s">
        <v>148</v>
      </c>
      <c r="M10" s="29"/>
    </row>
    <row r="11" spans="1:62" ht="12.75">
      <c r="A11" s="2" t="s">
        <v>6</v>
      </c>
      <c r="B11" s="10" t="s">
        <v>6</v>
      </c>
      <c r="C11" s="77" t="s">
        <v>70</v>
      </c>
      <c r="D11" s="78"/>
      <c r="E11" s="79"/>
      <c r="F11" s="10" t="s">
        <v>6</v>
      </c>
      <c r="G11" s="10" t="s">
        <v>6</v>
      </c>
      <c r="H11" s="18" t="s">
        <v>138</v>
      </c>
      <c r="I11" s="19" t="s">
        <v>144</v>
      </c>
      <c r="J11" s="20" t="s">
        <v>146</v>
      </c>
      <c r="K11" s="21" t="s">
        <v>147</v>
      </c>
      <c r="L11" s="23" t="s">
        <v>149</v>
      </c>
      <c r="M11" s="29"/>
      <c r="Z11" s="26" t="s">
        <v>151</v>
      </c>
      <c r="AA11" s="26" t="s">
        <v>152</v>
      </c>
      <c r="AB11" s="26" t="s">
        <v>153</v>
      </c>
      <c r="AC11" s="26" t="s">
        <v>154</v>
      </c>
      <c r="AD11" s="26" t="s">
        <v>155</v>
      </c>
      <c r="AE11" s="26" t="s">
        <v>156</v>
      </c>
      <c r="AF11" s="26" t="s">
        <v>157</v>
      </c>
      <c r="AG11" s="26" t="s">
        <v>158</v>
      </c>
      <c r="AH11" s="26" t="s">
        <v>159</v>
      </c>
      <c r="BH11" s="26" t="s">
        <v>176</v>
      </c>
      <c r="BI11" s="26" t="s">
        <v>177</v>
      </c>
      <c r="BJ11" s="26" t="s">
        <v>178</v>
      </c>
    </row>
    <row r="12" spans="1:47" ht="12.75">
      <c r="A12" s="3"/>
      <c r="B12" s="11" t="s">
        <v>32</v>
      </c>
      <c r="C12" s="80" t="s">
        <v>71</v>
      </c>
      <c r="D12" s="81"/>
      <c r="E12" s="81"/>
      <c r="F12" s="3" t="s">
        <v>6</v>
      </c>
      <c r="G12" s="3" t="s">
        <v>6</v>
      </c>
      <c r="H12" s="3" t="s">
        <v>6</v>
      </c>
      <c r="I12" s="32">
        <f>SUM(I13:I13)</f>
        <v>0</v>
      </c>
      <c r="J12" s="32">
        <f>SUM(J13:J13)</f>
        <v>0</v>
      </c>
      <c r="K12" s="32">
        <f>SUM(K13:K13)</f>
        <v>0</v>
      </c>
      <c r="L12" s="24"/>
      <c r="AI12" s="26"/>
      <c r="AS12" s="33">
        <f>SUM(AJ13:AJ13)</f>
        <v>0</v>
      </c>
      <c r="AT12" s="33">
        <f>SUM(AK13:AK13)</f>
        <v>0</v>
      </c>
      <c r="AU12" s="33">
        <f>SUM(AL13:AL13)</f>
        <v>0</v>
      </c>
    </row>
    <row r="13" spans="1:62" ht="12.75">
      <c r="A13" s="4" t="s">
        <v>7</v>
      </c>
      <c r="B13" s="4" t="s">
        <v>33</v>
      </c>
      <c r="C13" s="82" t="s">
        <v>72</v>
      </c>
      <c r="D13" s="83"/>
      <c r="E13" s="83"/>
      <c r="F13" s="4" t="s">
        <v>126</v>
      </c>
      <c r="G13" s="14">
        <v>1</v>
      </c>
      <c r="H13" s="14">
        <v>0</v>
      </c>
      <c r="I13" s="14">
        <f>G13*AO13</f>
        <v>0</v>
      </c>
      <c r="J13" s="14">
        <f>G13*AP13</f>
        <v>0</v>
      </c>
      <c r="K13" s="14">
        <f>G13*H13</f>
        <v>0</v>
      </c>
      <c r="L13" s="25"/>
      <c r="Z13" s="30">
        <f>IF(AQ13="5",BJ13,0)</f>
        <v>0</v>
      </c>
      <c r="AB13" s="30">
        <f>IF(AQ13="1",BH13,0)</f>
        <v>0</v>
      </c>
      <c r="AC13" s="30">
        <f>IF(AQ13="1",BI13,0)</f>
        <v>0</v>
      </c>
      <c r="AD13" s="30">
        <f>IF(AQ13="7",BH13,0)</f>
        <v>0</v>
      </c>
      <c r="AE13" s="30">
        <f>IF(AQ13="7",BI13,0)</f>
        <v>0</v>
      </c>
      <c r="AF13" s="30">
        <f>IF(AQ13="2",BH13,0)</f>
        <v>0</v>
      </c>
      <c r="AG13" s="30">
        <f>IF(AQ13="2",BI13,0)</f>
        <v>0</v>
      </c>
      <c r="AH13" s="30">
        <f>IF(AQ13="0",BJ13,0)</f>
        <v>0</v>
      </c>
      <c r="AI13" s="26"/>
      <c r="AJ13" s="14">
        <f>IF(AN13=0,K13,0)</f>
        <v>0</v>
      </c>
      <c r="AK13" s="14">
        <f>IF(AN13=15,K13,0)</f>
        <v>0</v>
      </c>
      <c r="AL13" s="14">
        <f>IF(AN13=21,K13,0)</f>
        <v>0</v>
      </c>
      <c r="AN13" s="30">
        <v>21</v>
      </c>
      <c r="AO13" s="30">
        <f>H13*0</f>
        <v>0</v>
      </c>
      <c r="AP13" s="30">
        <f>H13*(1-0)</f>
        <v>0</v>
      </c>
      <c r="AQ13" s="25" t="s">
        <v>7</v>
      </c>
      <c r="AV13" s="30">
        <f>AW13+AX13</f>
        <v>0</v>
      </c>
      <c r="AW13" s="30">
        <f>G13*AO13</f>
        <v>0</v>
      </c>
      <c r="AX13" s="30">
        <f>G13*AP13</f>
        <v>0</v>
      </c>
      <c r="AY13" s="31" t="s">
        <v>160</v>
      </c>
      <c r="AZ13" s="31" t="s">
        <v>160</v>
      </c>
      <c r="BA13" s="26" t="s">
        <v>175</v>
      </c>
      <c r="BC13" s="30">
        <f>AW13+AX13</f>
        <v>0</v>
      </c>
      <c r="BD13" s="30">
        <f>H13/(100-BE13)*100</f>
        <v>0</v>
      </c>
      <c r="BE13" s="30">
        <v>0</v>
      </c>
      <c r="BF13" s="30">
        <f>13</f>
        <v>13</v>
      </c>
      <c r="BH13" s="14">
        <f>G13*AO13</f>
        <v>0</v>
      </c>
      <c r="BI13" s="14">
        <f>G13*AP13</f>
        <v>0</v>
      </c>
      <c r="BJ13" s="14">
        <f>G13*H13</f>
        <v>0</v>
      </c>
    </row>
    <row r="14" spans="3:7" ht="12.75">
      <c r="C14" s="84" t="s">
        <v>73</v>
      </c>
      <c r="D14" s="85"/>
      <c r="E14" s="85"/>
      <c r="G14" s="15">
        <v>1</v>
      </c>
    </row>
    <row r="15" spans="1:47" ht="12.75">
      <c r="A15" s="5"/>
      <c r="B15" s="12" t="s">
        <v>34</v>
      </c>
      <c r="C15" s="86" t="s">
        <v>74</v>
      </c>
      <c r="D15" s="87"/>
      <c r="E15" s="87"/>
      <c r="F15" s="5" t="s">
        <v>6</v>
      </c>
      <c r="G15" s="5" t="s">
        <v>6</v>
      </c>
      <c r="H15" s="5" t="s">
        <v>6</v>
      </c>
      <c r="I15" s="33">
        <f>SUM(I16:I16)</f>
        <v>0</v>
      </c>
      <c r="J15" s="33">
        <f>SUM(J16:J16)</f>
        <v>0</v>
      </c>
      <c r="K15" s="33">
        <f>SUM(K16:K16)</f>
        <v>0</v>
      </c>
      <c r="L15" s="26"/>
      <c r="AI15" s="26"/>
      <c r="AS15" s="33">
        <f>SUM(AJ16:AJ16)</f>
        <v>0</v>
      </c>
      <c r="AT15" s="33">
        <f>SUM(AK16:AK16)</f>
        <v>0</v>
      </c>
      <c r="AU15" s="33">
        <f>SUM(AL16:AL16)</f>
        <v>0</v>
      </c>
    </row>
    <row r="16" spans="1:62" ht="12.75">
      <c r="A16" s="4" t="s">
        <v>8</v>
      </c>
      <c r="B16" s="4" t="s">
        <v>35</v>
      </c>
      <c r="C16" s="82" t="s">
        <v>75</v>
      </c>
      <c r="D16" s="83"/>
      <c r="E16" s="83"/>
      <c r="F16" s="4" t="s">
        <v>127</v>
      </c>
      <c r="G16" s="14">
        <v>1.2</v>
      </c>
      <c r="H16" s="14">
        <v>0</v>
      </c>
      <c r="I16" s="14">
        <f>G16*AO16</f>
        <v>0</v>
      </c>
      <c r="J16" s="14">
        <f>G16*AP16</f>
        <v>0</v>
      </c>
      <c r="K16" s="14">
        <f>G16*H16</f>
        <v>0</v>
      </c>
      <c r="L16" s="25" t="s">
        <v>150</v>
      </c>
      <c r="Z16" s="30">
        <f>IF(AQ16="5",BJ16,0)</f>
        <v>0</v>
      </c>
      <c r="AB16" s="30">
        <f>IF(AQ16="1",BH16,0)</f>
        <v>0</v>
      </c>
      <c r="AC16" s="30">
        <f>IF(AQ16="1",BI16,0)</f>
        <v>0</v>
      </c>
      <c r="AD16" s="30">
        <f>IF(AQ16="7",BH16,0)</f>
        <v>0</v>
      </c>
      <c r="AE16" s="30">
        <f>IF(AQ16="7",BI16,0)</f>
        <v>0</v>
      </c>
      <c r="AF16" s="30">
        <f>IF(AQ16="2",BH16,0)</f>
        <v>0</v>
      </c>
      <c r="AG16" s="30">
        <f>IF(AQ16="2",BI16,0)</f>
        <v>0</v>
      </c>
      <c r="AH16" s="30">
        <f>IF(AQ16="0",BJ16,0)</f>
        <v>0</v>
      </c>
      <c r="AI16" s="26"/>
      <c r="AJ16" s="14">
        <f>IF(AN16=0,K16,0)</f>
        <v>0</v>
      </c>
      <c r="AK16" s="14">
        <f>IF(AN16=15,K16,0)</f>
        <v>0</v>
      </c>
      <c r="AL16" s="14">
        <f>IF(AN16=21,K16,0)</f>
        <v>0</v>
      </c>
      <c r="AN16" s="30">
        <v>21</v>
      </c>
      <c r="AO16" s="30">
        <f>H16*0.0418872266973533</f>
        <v>0</v>
      </c>
      <c r="AP16" s="30">
        <f>H16*(1-0.0418872266973533)</f>
        <v>0</v>
      </c>
      <c r="AQ16" s="25" t="s">
        <v>7</v>
      </c>
      <c r="AV16" s="30">
        <f>AW16+AX16</f>
        <v>0</v>
      </c>
      <c r="AW16" s="30">
        <f>G16*AO16</f>
        <v>0</v>
      </c>
      <c r="AX16" s="30">
        <f>G16*AP16</f>
        <v>0</v>
      </c>
      <c r="AY16" s="31" t="s">
        <v>161</v>
      </c>
      <c r="AZ16" s="31" t="s">
        <v>171</v>
      </c>
      <c r="BA16" s="26" t="s">
        <v>175</v>
      </c>
      <c r="BC16" s="30">
        <f>AW16+AX16</f>
        <v>0</v>
      </c>
      <c r="BD16" s="30">
        <f>H16/(100-BE16)*100</f>
        <v>0</v>
      </c>
      <c r="BE16" s="30">
        <v>0</v>
      </c>
      <c r="BF16" s="30">
        <f>16</f>
        <v>16</v>
      </c>
      <c r="BH16" s="14">
        <f>G16*AO16</f>
        <v>0</v>
      </c>
      <c r="BI16" s="14">
        <f>G16*AP16</f>
        <v>0</v>
      </c>
      <c r="BJ16" s="14">
        <f>G16*H16</f>
        <v>0</v>
      </c>
    </row>
    <row r="17" spans="3:7" ht="12.75">
      <c r="C17" s="84" t="s">
        <v>76</v>
      </c>
      <c r="D17" s="85"/>
      <c r="E17" s="85"/>
      <c r="G17" s="15">
        <v>1.2</v>
      </c>
    </row>
    <row r="18" spans="1:47" ht="12.75">
      <c r="A18" s="5"/>
      <c r="B18" s="12" t="s">
        <v>36</v>
      </c>
      <c r="C18" s="86" t="s">
        <v>77</v>
      </c>
      <c r="D18" s="87"/>
      <c r="E18" s="87"/>
      <c r="F18" s="5" t="s">
        <v>6</v>
      </c>
      <c r="G18" s="5" t="s">
        <v>6</v>
      </c>
      <c r="H18" s="5" t="s">
        <v>6</v>
      </c>
      <c r="I18" s="33">
        <f>SUM(I19:I19)</f>
        <v>0</v>
      </c>
      <c r="J18" s="33">
        <f>SUM(J19:J19)</f>
        <v>0</v>
      </c>
      <c r="K18" s="33">
        <f>SUM(K19:K19)</f>
        <v>0</v>
      </c>
      <c r="L18" s="26"/>
      <c r="AI18" s="26"/>
      <c r="AS18" s="33">
        <f>SUM(AJ19:AJ19)</f>
        <v>0</v>
      </c>
      <c r="AT18" s="33">
        <f>SUM(AK19:AK19)</f>
        <v>0</v>
      </c>
      <c r="AU18" s="33">
        <f>SUM(AL19:AL19)</f>
        <v>0</v>
      </c>
    </row>
    <row r="19" spans="1:62" ht="12.75">
      <c r="A19" s="4" t="s">
        <v>9</v>
      </c>
      <c r="B19" s="4" t="s">
        <v>37</v>
      </c>
      <c r="C19" s="82" t="s">
        <v>78</v>
      </c>
      <c r="D19" s="83"/>
      <c r="E19" s="83"/>
      <c r="F19" s="4" t="s">
        <v>128</v>
      </c>
      <c r="G19" s="14">
        <v>3</v>
      </c>
      <c r="H19" s="14">
        <v>0</v>
      </c>
      <c r="I19" s="14">
        <f>G19*AO19</f>
        <v>0</v>
      </c>
      <c r="J19" s="14">
        <f>G19*AP19</f>
        <v>0</v>
      </c>
      <c r="K19" s="14">
        <f>G19*H19</f>
        <v>0</v>
      </c>
      <c r="L19" s="25" t="s">
        <v>150</v>
      </c>
      <c r="Z19" s="30">
        <f>IF(AQ19="5",BJ19,0)</f>
        <v>0</v>
      </c>
      <c r="AB19" s="30">
        <f>IF(AQ19="1",BH19,0)</f>
        <v>0</v>
      </c>
      <c r="AC19" s="30">
        <f>IF(AQ19="1",BI19,0)</f>
        <v>0</v>
      </c>
      <c r="AD19" s="30">
        <f>IF(AQ19="7",BH19,0)</f>
        <v>0</v>
      </c>
      <c r="AE19" s="30">
        <f>IF(AQ19="7",BI19,0)</f>
        <v>0</v>
      </c>
      <c r="AF19" s="30">
        <f>IF(AQ19="2",BH19,0)</f>
        <v>0</v>
      </c>
      <c r="AG19" s="30">
        <f>IF(AQ19="2",BI19,0)</f>
        <v>0</v>
      </c>
      <c r="AH19" s="30">
        <f>IF(AQ19="0",BJ19,0)</f>
        <v>0</v>
      </c>
      <c r="AI19" s="26"/>
      <c r="AJ19" s="14">
        <f>IF(AN19=0,K19,0)</f>
        <v>0</v>
      </c>
      <c r="AK19" s="14">
        <f>IF(AN19=15,K19,0)</f>
        <v>0</v>
      </c>
      <c r="AL19" s="14">
        <f>IF(AN19=21,K19,0)</f>
        <v>0</v>
      </c>
      <c r="AN19" s="30">
        <v>21</v>
      </c>
      <c r="AO19" s="30">
        <f>H19*0.0567052023121387</f>
        <v>0</v>
      </c>
      <c r="AP19" s="30">
        <f>H19*(1-0.0567052023121387)</f>
        <v>0</v>
      </c>
      <c r="AQ19" s="25" t="s">
        <v>7</v>
      </c>
      <c r="AV19" s="30">
        <f>AW19+AX19</f>
        <v>0</v>
      </c>
      <c r="AW19" s="30">
        <f>G19*AO19</f>
        <v>0</v>
      </c>
      <c r="AX19" s="30">
        <f>G19*AP19</f>
        <v>0</v>
      </c>
      <c r="AY19" s="31" t="s">
        <v>162</v>
      </c>
      <c r="AZ19" s="31" t="s">
        <v>171</v>
      </c>
      <c r="BA19" s="26" t="s">
        <v>175</v>
      </c>
      <c r="BC19" s="30">
        <f>AW19+AX19</f>
        <v>0</v>
      </c>
      <c r="BD19" s="30">
        <f>H19/(100-BE19)*100</f>
        <v>0</v>
      </c>
      <c r="BE19" s="30">
        <v>0</v>
      </c>
      <c r="BF19" s="30">
        <f>19</f>
        <v>19</v>
      </c>
      <c r="BH19" s="14">
        <f>G19*AO19</f>
        <v>0</v>
      </c>
      <c r="BI19" s="14">
        <f>G19*AP19</f>
        <v>0</v>
      </c>
      <c r="BJ19" s="14">
        <f>G19*H19</f>
        <v>0</v>
      </c>
    </row>
    <row r="20" spans="3:7" ht="12.75">
      <c r="C20" s="84" t="s">
        <v>79</v>
      </c>
      <c r="D20" s="85"/>
      <c r="E20" s="85"/>
      <c r="G20" s="15">
        <v>3</v>
      </c>
    </row>
    <row r="21" spans="1:47" ht="12.75">
      <c r="A21" s="5"/>
      <c r="B21" s="12" t="s">
        <v>38</v>
      </c>
      <c r="C21" s="86" t="s">
        <v>80</v>
      </c>
      <c r="D21" s="87"/>
      <c r="E21" s="87"/>
      <c r="F21" s="5" t="s">
        <v>6</v>
      </c>
      <c r="G21" s="5" t="s">
        <v>6</v>
      </c>
      <c r="H21" s="5" t="s">
        <v>6</v>
      </c>
      <c r="I21" s="33">
        <f>SUM(I22:I22)</f>
        <v>0</v>
      </c>
      <c r="J21" s="33">
        <f>SUM(J22:J22)</f>
        <v>0</v>
      </c>
      <c r="K21" s="33">
        <f>SUM(K22:K22)</f>
        <v>0</v>
      </c>
      <c r="L21" s="26"/>
      <c r="AI21" s="26"/>
      <c r="AS21" s="33">
        <f>SUM(AJ22:AJ22)</f>
        <v>0</v>
      </c>
      <c r="AT21" s="33">
        <f>SUM(AK22:AK22)</f>
        <v>0</v>
      </c>
      <c r="AU21" s="33">
        <f>SUM(AL22:AL22)</f>
        <v>0</v>
      </c>
    </row>
    <row r="22" spans="1:62" ht="12.75">
      <c r="A22" s="4" t="s">
        <v>10</v>
      </c>
      <c r="B22" s="4" t="s">
        <v>39</v>
      </c>
      <c r="C22" s="82" t="s">
        <v>81</v>
      </c>
      <c r="D22" s="83"/>
      <c r="E22" s="83"/>
      <c r="F22" s="4" t="s">
        <v>129</v>
      </c>
      <c r="G22" s="14">
        <v>1</v>
      </c>
      <c r="H22" s="14">
        <v>0</v>
      </c>
      <c r="I22" s="14">
        <f>G22*AO22</f>
        <v>0</v>
      </c>
      <c r="J22" s="14">
        <f>G22*AP22</f>
        <v>0</v>
      </c>
      <c r="K22" s="14">
        <f>G22*H22</f>
        <v>0</v>
      </c>
      <c r="L22" s="25"/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6"/>
      <c r="AJ22" s="14">
        <f>IF(AN22=0,K22,0)</f>
        <v>0</v>
      </c>
      <c r="AK22" s="14">
        <f>IF(AN22=15,K22,0)</f>
        <v>0</v>
      </c>
      <c r="AL22" s="14">
        <f>IF(AN22=21,K22,0)</f>
        <v>0</v>
      </c>
      <c r="AN22" s="30">
        <v>21</v>
      </c>
      <c r="AO22" s="30">
        <f>H22*0.6</f>
        <v>0</v>
      </c>
      <c r="AP22" s="30">
        <f>H22*(1-0.6)</f>
        <v>0</v>
      </c>
      <c r="AQ22" s="25" t="s">
        <v>13</v>
      </c>
      <c r="AV22" s="30">
        <f>AW22+AX22</f>
        <v>0</v>
      </c>
      <c r="AW22" s="30">
        <f>G22*AO22</f>
        <v>0</v>
      </c>
      <c r="AX22" s="30">
        <f>G22*AP22</f>
        <v>0</v>
      </c>
      <c r="AY22" s="31" t="s">
        <v>163</v>
      </c>
      <c r="AZ22" s="31" t="s">
        <v>172</v>
      </c>
      <c r="BA22" s="26" t="s">
        <v>175</v>
      </c>
      <c r="BC22" s="30">
        <f>AW22+AX22</f>
        <v>0</v>
      </c>
      <c r="BD22" s="30">
        <f>H22/(100-BE22)*100</f>
        <v>0</v>
      </c>
      <c r="BE22" s="30">
        <v>0</v>
      </c>
      <c r="BF22" s="30">
        <f>22</f>
        <v>22</v>
      </c>
      <c r="BH22" s="14">
        <f>G22*AO22</f>
        <v>0</v>
      </c>
      <c r="BI22" s="14">
        <f>G22*AP22</f>
        <v>0</v>
      </c>
      <c r="BJ22" s="14">
        <f>G22*H22</f>
        <v>0</v>
      </c>
    </row>
    <row r="23" spans="3:7" ht="12.75">
      <c r="C23" s="84" t="s">
        <v>82</v>
      </c>
      <c r="D23" s="85"/>
      <c r="E23" s="85"/>
      <c r="G23" s="15">
        <v>1</v>
      </c>
    </row>
    <row r="24" spans="3:7" ht="12.75">
      <c r="C24" s="84" t="s">
        <v>83</v>
      </c>
      <c r="D24" s="85"/>
      <c r="E24" s="85"/>
      <c r="G24" s="15">
        <v>0</v>
      </c>
    </row>
    <row r="25" spans="3:7" ht="12.75">
      <c r="C25" s="84" t="s">
        <v>84</v>
      </c>
      <c r="D25" s="85"/>
      <c r="E25" s="85"/>
      <c r="G25" s="15">
        <v>0</v>
      </c>
    </row>
    <row r="26" spans="1:47" ht="12.75">
      <c r="A26" s="5"/>
      <c r="B26" s="12" t="s">
        <v>40</v>
      </c>
      <c r="C26" s="86" t="s">
        <v>85</v>
      </c>
      <c r="D26" s="87"/>
      <c r="E26" s="87"/>
      <c r="F26" s="5" t="s">
        <v>6</v>
      </c>
      <c r="G26" s="5" t="s">
        <v>6</v>
      </c>
      <c r="H26" s="5" t="s">
        <v>6</v>
      </c>
      <c r="I26" s="33">
        <f>SUM(I27:I33)</f>
        <v>0</v>
      </c>
      <c r="J26" s="33">
        <f>SUM(J27:J33)</f>
        <v>0</v>
      </c>
      <c r="K26" s="33">
        <f>SUM(K27:K33)</f>
        <v>0</v>
      </c>
      <c r="L26" s="26"/>
      <c r="AI26" s="26"/>
      <c r="AS26" s="33">
        <f>SUM(AJ27:AJ33)</f>
        <v>0</v>
      </c>
      <c r="AT26" s="33">
        <f>SUM(AK27:AK33)</f>
        <v>0</v>
      </c>
      <c r="AU26" s="33">
        <f>SUM(AL27:AL33)</f>
        <v>0</v>
      </c>
    </row>
    <row r="27" spans="1:62" ht="12.75">
      <c r="A27" s="4" t="s">
        <v>11</v>
      </c>
      <c r="B27" s="4" t="s">
        <v>41</v>
      </c>
      <c r="C27" s="82" t="s">
        <v>86</v>
      </c>
      <c r="D27" s="83"/>
      <c r="E27" s="83"/>
      <c r="F27" s="4" t="s">
        <v>128</v>
      </c>
      <c r="G27" s="14">
        <v>10.15533</v>
      </c>
      <c r="H27" s="14">
        <v>0</v>
      </c>
      <c r="I27" s="14">
        <f>G27*AO27</f>
        <v>0</v>
      </c>
      <c r="J27" s="14">
        <f>G27*AP27</f>
        <v>0</v>
      </c>
      <c r="K27" s="14">
        <f>G27*H27</f>
        <v>0</v>
      </c>
      <c r="L27" s="25" t="s">
        <v>150</v>
      </c>
      <c r="Z27" s="30">
        <f>IF(AQ27="5",BJ27,0)</f>
        <v>0</v>
      </c>
      <c r="AB27" s="30">
        <f>IF(AQ27="1",BH27,0)</f>
        <v>0</v>
      </c>
      <c r="AC27" s="30">
        <f>IF(AQ27="1",BI27,0)</f>
        <v>0</v>
      </c>
      <c r="AD27" s="30">
        <f>IF(AQ27="7",BH27,0)</f>
        <v>0</v>
      </c>
      <c r="AE27" s="30">
        <f>IF(AQ27="7",BI27,0)</f>
        <v>0</v>
      </c>
      <c r="AF27" s="30">
        <f>IF(AQ27="2",BH27,0)</f>
        <v>0</v>
      </c>
      <c r="AG27" s="30">
        <f>IF(AQ27="2",BI27,0)</f>
        <v>0</v>
      </c>
      <c r="AH27" s="30">
        <f>IF(AQ27="0",BJ27,0)</f>
        <v>0</v>
      </c>
      <c r="AI27" s="26"/>
      <c r="AJ27" s="14">
        <f>IF(AN27=0,K27,0)</f>
        <v>0</v>
      </c>
      <c r="AK27" s="14">
        <f>IF(AN27=15,K27,0)</f>
        <v>0</v>
      </c>
      <c r="AL27" s="14">
        <f>IF(AN27=21,K27,0)</f>
        <v>0</v>
      </c>
      <c r="AN27" s="30">
        <v>21</v>
      </c>
      <c r="AO27" s="30">
        <f>H27*0.00259365958171344</f>
        <v>0</v>
      </c>
      <c r="AP27" s="30">
        <f>H27*(1-0.00259365958171344)</f>
        <v>0</v>
      </c>
      <c r="AQ27" s="25" t="s">
        <v>13</v>
      </c>
      <c r="AV27" s="30">
        <f>AW27+AX27</f>
        <v>0</v>
      </c>
      <c r="AW27" s="30">
        <f>G27*AO27</f>
        <v>0</v>
      </c>
      <c r="AX27" s="30">
        <f>G27*AP27</f>
        <v>0</v>
      </c>
      <c r="AY27" s="31" t="s">
        <v>164</v>
      </c>
      <c r="AZ27" s="31" t="s">
        <v>173</v>
      </c>
      <c r="BA27" s="26" t="s">
        <v>175</v>
      </c>
      <c r="BC27" s="30">
        <f>AW27+AX27</f>
        <v>0</v>
      </c>
      <c r="BD27" s="30">
        <f>H27/(100-BE27)*100</f>
        <v>0</v>
      </c>
      <c r="BE27" s="30">
        <v>0</v>
      </c>
      <c r="BF27" s="30">
        <f>27</f>
        <v>27</v>
      </c>
      <c r="BH27" s="14">
        <f>G27*AO27</f>
        <v>0</v>
      </c>
      <c r="BI27" s="14">
        <f>G27*AP27</f>
        <v>0</v>
      </c>
      <c r="BJ27" s="14">
        <f>G27*H27</f>
        <v>0</v>
      </c>
    </row>
    <row r="28" spans="3:7" ht="12.75">
      <c r="C28" s="84" t="s">
        <v>87</v>
      </c>
      <c r="D28" s="85"/>
      <c r="E28" s="85"/>
      <c r="G28" s="15">
        <v>10.15533</v>
      </c>
    </row>
    <row r="29" spans="1:62" ht="12.75">
      <c r="A29" s="4" t="s">
        <v>12</v>
      </c>
      <c r="B29" s="4" t="s">
        <v>42</v>
      </c>
      <c r="C29" s="82" t="s">
        <v>88</v>
      </c>
      <c r="D29" s="83"/>
      <c r="E29" s="83"/>
      <c r="F29" s="4" t="s">
        <v>128</v>
      </c>
      <c r="G29" s="14">
        <v>10.15533</v>
      </c>
      <c r="H29" s="14">
        <v>0</v>
      </c>
      <c r="I29" s="14">
        <f>G29*AO29</f>
        <v>0</v>
      </c>
      <c r="J29" s="14">
        <f>G29*AP29</f>
        <v>0</v>
      </c>
      <c r="K29" s="14">
        <f>G29*H29</f>
        <v>0</v>
      </c>
      <c r="L29" s="25" t="s">
        <v>150</v>
      </c>
      <c r="Z29" s="30">
        <f>IF(AQ29="5",BJ29,0)</f>
        <v>0</v>
      </c>
      <c r="AB29" s="30">
        <f>IF(AQ29="1",BH29,0)</f>
        <v>0</v>
      </c>
      <c r="AC29" s="30">
        <f>IF(AQ29="1",BI29,0)</f>
        <v>0</v>
      </c>
      <c r="AD29" s="30">
        <f>IF(AQ29="7",BH29,0)</f>
        <v>0</v>
      </c>
      <c r="AE29" s="30">
        <f>IF(AQ29="7",BI29,0)</f>
        <v>0</v>
      </c>
      <c r="AF29" s="30">
        <f>IF(AQ29="2",BH29,0)</f>
        <v>0</v>
      </c>
      <c r="AG29" s="30">
        <f>IF(AQ29="2",BI29,0)</f>
        <v>0</v>
      </c>
      <c r="AH29" s="30">
        <f>IF(AQ29="0",BJ29,0)</f>
        <v>0</v>
      </c>
      <c r="AI29" s="26"/>
      <c r="AJ29" s="14">
        <f>IF(AN29=0,K29,0)</f>
        <v>0</v>
      </c>
      <c r="AK29" s="14">
        <f>IF(AN29=15,K29,0)</f>
        <v>0</v>
      </c>
      <c r="AL29" s="14">
        <f>IF(AN29=21,K29,0)</f>
        <v>0</v>
      </c>
      <c r="AN29" s="30">
        <v>21</v>
      </c>
      <c r="AO29" s="30">
        <f>H29*0.240803082558689</f>
        <v>0</v>
      </c>
      <c r="AP29" s="30">
        <f>H29*(1-0.240803082558689)</f>
        <v>0</v>
      </c>
      <c r="AQ29" s="25" t="s">
        <v>13</v>
      </c>
      <c r="AV29" s="30">
        <f>AW29+AX29</f>
        <v>0</v>
      </c>
      <c r="AW29" s="30">
        <f>G29*AO29</f>
        <v>0</v>
      </c>
      <c r="AX29" s="30">
        <f>G29*AP29</f>
        <v>0</v>
      </c>
      <c r="AY29" s="31" t="s">
        <v>164</v>
      </c>
      <c r="AZ29" s="31" t="s">
        <v>173</v>
      </c>
      <c r="BA29" s="26" t="s">
        <v>175</v>
      </c>
      <c r="BC29" s="30">
        <f>AW29+AX29</f>
        <v>0</v>
      </c>
      <c r="BD29" s="30">
        <f>H29/(100-BE29)*100</f>
        <v>0</v>
      </c>
      <c r="BE29" s="30">
        <v>0</v>
      </c>
      <c r="BF29" s="30">
        <f>29</f>
        <v>29</v>
      </c>
      <c r="BH29" s="14">
        <f>G29*AO29</f>
        <v>0</v>
      </c>
      <c r="BI29" s="14">
        <f>G29*AP29</f>
        <v>0</v>
      </c>
      <c r="BJ29" s="14">
        <f>G29*H29</f>
        <v>0</v>
      </c>
    </row>
    <row r="30" spans="3:7" ht="12.75">
      <c r="C30" s="84" t="s">
        <v>89</v>
      </c>
      <c r="D30" s="85"/>
      <c r="E30" s="85"/>
      <c r="G30" s="15">
        <v>10.15533</v>
      </c>
    </row>
    <row r="31" spans="1:62" ht="12.75">
      <c r="A31" s="4" t="s">
        <v>13</v>
      </c>
      <c r="B31" s="4" t="s">
        <v>43</v>
      </c>
      <c r="C31" s="82" t="s">
        <v>90</v>
      </c>
      <c r="D31" s="83"/>
      <c r="E31" s="83"/>
      <c r="F31" s="4" t="s">
        <v>128</v>
      </c>
      <c r="G31" s="14">
        <v>10.15533</v>
      </c>
      <c r="H31" s="14">
        <v>0</v>
      </c>
      <c r="I31" s="14">
        <f>G31*AO31</f>
        <v>0</v>
      </c>
      <c r="J31" s="14">
        <f>G31*AP31</f>
        <v>0</v>
      </c>
      <c r="K31" s="14">
        <f>G31*H31</f>
        <v>0</v>
      </c>
      <c r="L31" s="25" t="s">
        <v>150</v>
      </c>
      <c r="Z31" s="30">
        <f>IF(AQ31="5",BJ31,0)</f>
        <v>0</v>
      </c>
      <c r="AB31" s="30">
        <f>IF(AQ31="1",BH31,0)</f>
        <v>0</v>
      </c>
      <c r="AC31" s="30">
        <f>IF(AQ31="1",BI31,0)</f>
        <v>0</v>
      </c>
      <c r="AD31" s="30">
        <f>IF(AQ31="7",BH31,0)</f>
        <v>0</v>
      </c>
      <c r="AE31" s="30">
        <f>IF(AQ31="7",BI31,0)</f>
        <v>0</v>
      </c>
      <c r="AF31" s="30">
        <f>IF(AQ31="2",BH31,0)</f>
        <v>0</v>
      </c>
      <c r="AG31" s="30">
        <f>IF(AQ31="2",BI31,0)</f>
        <v>0</v>
      </c>
      <c r="AH31" s="30">
        <f>IF(AQ31="0",BJ31,0)</f>
        <v>0</v>
      </c>
      <c r="AI31" s="26"/>
      <c r="AJ31" s="14">
        <f>IF(AN31=0,K31,0)</f>
        <v>0</v>
      </c>
      <c r="AK31" s="14">
        <f>IF(AN31=15,K31,0)</f>
        <v>0</v>
      </c>
      <c r="AL31" s="14">
        <f>IF(AN31=21,K31,0)</f>
        <v>0</v>
      </c>
      <c r="AN31" s="30">
        <v>21</v>
      </c>
      <c r="AO31" s="30">
        <f>H31*0.178855260169383</f>
        <v>0</v>
      </c>
      <c r="AP31" s="30">
        <f>H31*(1-0.178855260169383)</f>
        <v>0</v>
      </c>
      <c r="AQ31" s="25" t="s">
        <v>13</v>
      </c>
      <c r="AV31" s="30">
        <f>AW31+AX31</f>
        <v>0</v>
      </c>
      <c r="AW31" s="30">
        <f>G31*AO31</f>
        <v>0</v>
      </c>
      <c r="AX31" s="30">
        <f>G31*AP31</f>
        <v>0</v>
      </c>
      <c r="AY31" s="31" t="s">
        <v>164</v>
      </c>
      <c r="AZ31" s="31" t="s">
        <v>173</v>
      </c>
      <c r="BA31" s="26" t="s">
        <v>175</v>
      </c>
      <c r="BC31" s="30">
        <f>AW31+AX31</f>
        <v>0</v>
      </c>
      <c r="BD31" s="30">
        <f>H31/(100-BE31)*100</f>
        <v>0</v>
      </c>
      <c r="BE31" s="30">
        <v>0</v>
      </c>
      <c r="BF31" s="30">
        <f>31</f>
        <v>31</v>
      </c>
      <c r="BH31" s="14">
        <f>G31*AO31</f>
        <v>0</v>
      </c>
      <c r="BI31" s="14">
        <f>G31*AP31</f>
        <v>0</v>
      </c>
      <c r="BJ31" s="14">
        <f>G31*H31</f>
        <v>0</v>
      </c>
    </row>
    <row r="32" spans="3:7" ht="12.75">
      <c r="C32" s="84" t="s">
        <v>89</v>
      </c>
      <c r="D32" s="85"/>
      <c r="E32" s="85"/>
      <c r="G32" s="15">
        <v>10.15533</v>
      </c>
    </row>
    <row r="33" spans="1:62" ht="12.75">
      <c r="A33" s="4" t="s">
        <v>14</v>
      </c>
      <c r="B33" s="4" t="s">
        <v>44</v>
      </c>
      <c r="C33" s="82" t="s">
        <v>91</v>
      </c>
      <c r="D33" s="83"/>
      <c r="E33" s="83"/>
      <c r="F33" s="4" t="s">
        <v>128</v>
      </c>
      <c r="G33" s="14">
        <v>10.15533</v>
      </c>
      <c r="H33" s="14">
        <v>0</v>
      </c>
      <c r="I33" s="14">
        <f>G33*AO33</f>
        <v>0</v>
      </c>
      <c r="J33" s="14">
        <f>G33*AP33</f>
        <v>0</v>
      </c>
      <c r="K33" s="14">
        <f>G33*H33</f>
        <v>0</v>
      </c>
      <c r="L33" s="25" t="s">
        <v>150</v>
      </c>
      <c r="Z33" s="30">
        <f>IF(AQ33="5",BJ33,0)</f>
        <v>0</v>
      </c>
      <c r="AB33" s="30">
        <f>IF(AQ33="1",BH33,0)</f>
        <v>0</v>
      </c>
      <c r="AC33" s="30">
        <f>IF(AQ33="1",BI33,0)</f>
        <v>0</v>
      </c>
      <c r="AD33" s="30">
        <f>IF(AQ33="7",BH33,0)</f>
        <v>0</v>
      </c>
      <c r="AE33" s="30">
        <f>IF(AQ33="7",BI33,0)</f>
        <v>0</v>
      </c>
      <c r="AF33" s="30">
        <f>IF(AQ33="2",BH33,0)</f>
        <v>0</v>
      </c>
      <c r="AG33" s="30">
        <f>IF(AQ33="2",BI33,0)</f>
        <v>0</v>
      </c>
      <c r="AH33" s="30">
        <f>IF(AQ33="0",BJ33,0)</f>
        <v>0</v>
      </c>
      <c r="AI33" s="26"/>
      <c r="AJ33" s="14">
        <f>IF(AN33=0,K33,0)</f>
        <v>0</v>
      </c>
      <c r="AK33" s="14">
        <f>IF(AN33=15,K33,0)</f>
        <v>0</v>
      </c>
      <c r="AL33" s="14">
        <f>IF(AN33=21,K33,0)</f>
        <v>0</v>
      </c>
      <c r="AN33" s="30">
        <v>21</v>
      </c>
      <c r="AO33" s="30">
        <f>H33*0.457429035928144</f>
        <v>0</v>
      </c>
      <c r="AP33" s="30">
        <f>H33*(1-0.457429035928144)</f>
        <v>0</v>
      </c>
      <c r="AQ33" s="25" t="s">
        <v>13</v>
      </c>
      <c r="AV33" s="30">
        <f>AW33+AX33</f>
        <v>0</v>
      </c>
      <c r="AW33" s="30">
        <f>G33*AO33</f>
        <v>0</v>
      </c>
      <c r="AX33" s="30">
        <f>G33*AP33</f>
        <v>0</v>
      </c>
      <c r="AY33" s="31" t="s">
        <v>164</v>
      </c>
      <c r="AZ33" s="31" t="s">
        <v>173</v>
      </c>
      <c r="BA33" s="26" t="s">
        <v>175</v>
      </c>
      <c r="BC33" s="30">
        <f>AW33+AX33</f>
        <v>0</v>
      </c>
      <c r="BD33" s="30">
        <f>H33/(100-BE33)*100</f>
        <v>0</v>
      </c>
      <c r="BE33" s="30">
        <v>0</v>
      </c>
      <c r="BF33" s="30">
        <f>33</f>
        <v>33</v>
      </c>
      <c r="BH33" s="14">
        <f>G33*AO33</f>
        <v>0</v>
      </c>
      <c r="BI33" s="14">
        <f>G33*AP33</f>
        <v>0</v>
      </c>
      <c r="BJ33" s="14">
        <f>G33*H33</f>
        <v>0</v>
      </c>
    </row>
    <row r="34" spans="3:7" ht="12.75">
      <c r="C34" s="84" t="s">
        <v>89</v>
      </c>
      <c r="D34" s="85"/>
      <c r="E34" s="85"/>
      <c r="G34" s="15">
        <v>10.15533</v>
      </c>
    </row>
    <row r="35" spans="1:47" ht="12.75">
      <c r="A35" s="5"/>
      <c r="B35" s="12" t="s">
        <v>45</v>
      </c>
      <c r="C35" s="86" t="s">
        <v>92</v>
      </c>
      <c r="D35" s="87"/>
      <c r="E35" s="87"/>
      <c r="F35" s="5" t="s">
        <v>6</v>
      </c>
      <c r="G35" s="5" t="s">
        <v>6</v>
      </c>
      <c r="H35" s="5" t="s">
        <v>6</v>
      </c>
      <c r="I35" s="33">
        <f>SUM(I36:I36)</f>
        <v>0</v>
      </c>
      <c r="J35" s="33">
        <f>SUM(J36:J36)</f>
        <v>0</v>
      </c>
      <c r="K35" s="33">
        <f>SUM(K36:K36)</f>
        <v>0</v>
      </c>
      <c r="L35" s="26"/>
      <c r="AI35" s="26"/>
      <c r="AS35" s="33">
        <f>SUM(AJ36:AJ36)</f>
        <v>0</v>
      </c>
      <c r="AT35" s="33">
        <f>SUM(AK36:AK36)</f>
        <v>0</v>
      </c>
      <c r="AU35" s="33">
        <f>SUM(AL36:AL36)</f>
        <v>0</v>
      </c>
    </row>
    <row r="36" spans="1:62" ht="12.75">
      <c r="A36" s="4" t="s">
        <v>15</v>
      </c>
      <c r="B36" s="4" t="s">
        <v>46</v>
      </c>
      <c r="C36" s="82" t="s">
        <v>93</v>
      </c>
      <c r="D36" s="83"/>
      <c r="E36" s="83"/>
      <c r="F36" s="4" t="s">
        <v>128</v>
      </c>
      <c r="G36" s="14">
        <v>2.385</v>
      </c>
      <c r="H36" s="14">
        <v>0</v>
      </c>
      <c r="I36" s="14">
        <f>G36*AO36</f>
        <v>0</v>
      </c>
      <c r="J36" s="14">
        <f>G36*AP36</f>
        <v>0</v>
      </c>
      <c r="K36" s="14">
        <f>G36*H36</f>
        <v>0</v>
      </c>
      <c r="L36" s="25" t="s">
        <v>150</v>
      </c>
      <c r="Z36" s="30">
        <f>IF(AQ36="5",BJ36,0)</f>
        <v>0</v>
      </c>
      <c r="AB36" s="30">
        <f>IF(AQ36="1",BH36,0)</f>
        <v>0</v>
      </c>
      <c r="AC36" s="30">
        <f>IF(AQ36="1",BI36,0)</f>
        <v>0</v>
      </c>
      <c r="AD36" s="30">
        <f>IF(AQ36="7",BH36,0)</f>
        <v>0</v>
      </c>
      <c r="AE36" s="30">
        <f>IF(AQ36="7",BI36,0)</f>
        <v>0</v>
      </c>
      <c r="AF36" s="30">
        <f>IF(AQ36="2",BH36,0)</f>
        <v>0</v>
      </c>
      <c r="AG36" s="30">
        <f>IF(AQ36="2",BI36,0)</f>
        <v>0</v>
      </c>
      <c r="AH36" s="30">
        <f>IF(AQ36="0",BJ36,0)</f>
        <v>0</v>
      </c>
      <c r="AI36" s="26"/>
      <c r="AJ36" s="14">
        <f>IF(AN36=0,K36,0)</f>
        <v>0</v>
      </c>
      <c r="AK36" s="14">
        <f>IF(AN36=15,K36,0)</f>
        <v>0</v>
      </c>
      <c r="AL36" s="14">
        <f>IF(AN36=21,K36,0)</f>
        <v>0</v>
      </c>
      <c r="AN36" s="30">
        <v>21</v>
      </c>
      <c r="AO36" s="30">
        <f>H36*0.43161627365292</f>
        <v>0</v>
      </c>
      <c r="AP36" s="30">
        <f>H36*(1-0.43161627365292)</f>
        <v>0</v>
      </c>
      <c r="AQ36" s="25" t="s">
        <v>7</v>
      </c>
      <c r="AV36" s="30">
        <f>AW36+AX36</f>
        <v>0</v>
      </c>
      <c r="AW36" s="30">
        <f>G36*AO36</f>
        <v>0</v>
      </c>
      <c r="AX36" s="30">
        <f>G36*AP36</f>
        <v>0</v>
      </c>
      <c r="AY36" s="31" t="s">
        <v>165</v>
      </c>
      <c r="AZ36" s="31" t="s">
        <v>174</v>
      </c>
      <c r="BA36" s="26" t="s">
        <v>175</v>
      </c>
      <c r="BC36" s="30">
        <f>AW36+AX36</f>
        <v>0</v>
      </c>
      <c r="BD36" s="30">
        <f>H36/(100-BE36)*100</f>
        <v>0</v>
      </c>
      <c r="BE36" s="30">
        <v>0</v>
      </c>
      <c r="BF36" s="30">
        <f>36</f>
        <v>36</v>
      </c>
      <c r="BH36" s="14">
        <f>G36*AO36</f>
        <v>0</v>
      </c>
      <c r="BI36" s="14">
        <f>G36*AP36</f>
        <v>0</v>
      </c>
      <c r="BJ36" s="14">
        <f>G36*H36</f>
        <v>0</v>
      </c>
    </row>
    <row r="37" spans="3:7" ht="12.75">
      <c r="C37" s="84" t="s">
        <v>94</v>
      </c>
      <c r="D37" s="85"/>
      <c r="E37" s="85"/>
      <c r="G37" s="15">
        <v>2.385</v>
      </c>
    </row>
    <row r="38" spans="1:47" ht="12.75">
      <c r="A38" s="5"/>
      <c r="B38" s="12" t="s">
        <v>47</v>
      </c>
      <c r="C38" s="86" t="s">
        <v>95</v>
      </c>
      <c r="D38" s="87"/>
      <c r="E38" s="87"/>
      <c r="F38" s="5" t="s">
        <v>6</v>
      </c>
      <c r="G38" s="5" t="s">
        <v>6</v>
      </c>
      <c r="H38" s="5" t="s">
        <v>6</v>
      </c>
      <c r="I38" s="33">
        <f>SUM(I39:I39)</f>
        <v>0</v>
      </c>
      <c r="J38" s="33">
        <f>SUM(J39:J39)</f>
        <v>0</v>
      </c>
      <c r="K38" s="33">
        <f>SUM(K39:K39)</f>
        <v>0</v>
      </c>
      <c r="L38" s="26"/>
      <c r="AI38" s="26"/>
      <c r="AS38" s="33">
        <f>SUM(AJ39:AJ39)</f>
        <v>0</v>
      </c>
      <c r="AT38" s="33">
        <f>SUM(AK39:AK39)</f>
        <v>0</v>
      </c>
      <c r="AU38" s="33">
        <f>SUM(AL39:AL39)</f>
        <v>0</v>
      </c>
    </row>
    <row r="39" spans="1:62" ht="12.75">
      <c r="A39" s="4" t="s">
        <v>16</v>
      </c>
      <c r="B39" s="4" t="s">
        <v>48</v>
      </c>
      <c r="C39" s="82" t="s">
        <v>96</v>
      </c>
      <c r="D39" s="83"/>
      <c r="E39" s="83"/>
      <c r="F39" s="4" t="s">
        <v>128</v>
      </c>
      <c r="G39" s="14">
        <v>45</v>
      </c>
      <c r="H39" s="14">
        <v>0</v>
      </c>
      <c r="I39" s="14">
        <f>G39*AO39</f>
        <v>0</v>
      </c>
      <c r="J39" s="14">
        <f>G39*AP39</f>
        <v>0</v>
      </c>
      <c r="K39" s="14">
        <f>G39*H39</f>
        <v>0</v>
      </c>
      <c r="L39" s="25" t="s">
        <v>150</v>
      </c>
      <c r="Z39" s="30">
        <f>IF(AQ39="5",BJ39,0)</f>
        <v>0</v>
      </c>
      <c r="AB39" s="30">
        <f>IF(AQ39="1",BH39,0)</f>
        <v>0</v>
      </c>
      <c r="AC39" s="30">
        <f>IF(AQ39="1",BI39,0)</f>
        <v>0</v>
      </c>
      <c r="AD39" s="30">
        <f>IF(AQ39="7",BH39,0)</f>
        <v>0</v>
      </c>
      <c r="AE39" s="30">
        <f>IF(AQ39="7",BI39,0)</f>
        <v>0</v>
      </c>
      <c r="AF39" s="30">
        <f>IF(AQ39="2",BH39,0)</f>
        <v>0</v>
      </c>
      <c r="AG39" s="30">
        <f>IF(AQ39="2",BI39,0)</f>
        <v>0</v>
      </c>
      <c r="AH39" s="30">
        <f>IF(AQ39="0",BJ39,0)</f>
        <v>0</v>
      </c>
      <c r="AI39" s="26"/>
      <c r="AJ39" s="14">
        <f>IF(AN39=0,K39,0)</f>
        <v>0</v>
      </c>
      <c r="AK39" s="14">
        <f>IF(AN39=15,K39,0)</f>
        <v>0</v>
      </c>
      <c r="AL39" s="14">
        <f>IF(AN39=21,K39,0)</f>
        <v>0</v>
      </c>
      <c r="AN39" s="30">
        <v>21</v>
      </c>
      <c r="AO39" s="30">
        <f>H39*0.0103623188405797</f>
        <v>0</v>
      </c>
      <c r="AP39" s="30">
        <f>H39*(1-0.0103623188405797)</f>
        <v>0</v>
      </c>
      <c r="AQ39" s="25" t="s">
        <v>7</v>
      </c>
      <c r="AV39" s="30">
        <f>AW39+AX39</f>
        <v>0</v>
      </c>
      <c r="AW39" s="30">
        <f>G39*AO39</f>
        <v>0</v>
      </c>
      <c r="AX39" s="30">
        <f>G39*AP39</f>
        <v>0</v>
      </c>
      <c r="AY39" s="31" t="s">
        <v>166</v>
      </c>
      <c r="AZ39" s="31" t="s">
        <v>174</v>
      </c>
      <c r="BA39" s="26" t="s">
        <v>175</v>
      </c>
      <c r="BC39" s="30">
        <f>AW39+AX39</f>
        <v>0</v>
      </c>
      <c r="BD39" s="30">
        <f>H39/(100-BE39)*100</f>
        <v>0</v>
      </c>
      <c r="BE39" s="30">
        <v>0</v>
      </c>
      <c r="BF39" s="30">
        <f>39</f>
        <v>39</v>
      </c>
      <c r="BH39" s="14">
        <f>G39*AO39</f>
        <v>0</v>
      </c>
      <c r="BI39" s="14">
        <f>G39*AP39</f>
        <v>0</v>
      </c>
      <c r="BJ39" s="14">
        <f>G39*H39</f>
        <v>0</v>
      </c>
    </row>
    <row r="40" spans="3:7" ht="12.75">
      <c r="C40" s="84" t="s">
        <v>97</v>
      </c>
      <c r="D40" s="85"/>
      <c r="E40" s="85"/>
      <c r="G40" s="15">
        <v>45</v>
      </c>
    </row>
    <row r="41" spans="1:47" ht="12.75">
      <c r="A41" s="5"/>
      <c r="B41" s="12" t="s">
        <v>49</v>
      </c>
      <c r="C41" s="86" t="s">
        <v>98</v>
      </c>
      <c r="D41" s="87"/>
      <c r="E41" s="87"/>
      <c r="F41" s="5" t="s">
        <v>6</v>
      </c>
      <c r="G41" s="5" t="s">
        <v>6</v>
      </c>
      <c r="H41" s="5" t="s">
        <v>6</v>
      </c>
      <c r="I41" s="33">
        <f>SUM(I42:I44)</f>
        <v>0</v>
      </c>
      <c r="J41" s="33">
        <f>SUM(J42:J44)</f>
        <v>0</v>
      </c>
      <c r="K41" s="33">
        <f>SUM(K42:K44)</f>
        <v>0</v>
      </c>
      <c r="L41" s="26"/>
      <c r="AI41" s="26"/>
      <c r="AS41" s="33">
        <f>SUM(AJ42:AJ44)</f>
        <v>0</v>
      </c>
      <c r="AT41" s="33">
        <f>SUM(AK42:AK44)</f>
        <v>0</v>
      </c>
      <c r="AU41" s="33">
        <f>SUM(AL42:AL44)</f>
        <v>0</v>
      </c>
    </row>
    <row r="42" spans="1:62" ht="12.75">
      <c r="A42" s="4" t="s">
        <v>17</v>
      </c>
      <c r="B42" s="4" t="s">
        <v>50</v>
      </c>
      <c r="C42" s="82" t="s">
        <v>99</v>
      </c>
      <c r="D42" s="83"/>
      <c r="E42" s="83"/>
      <c r="F42" s="4" t="s">
        <v>127</v>
      </c>
      <c r="G42" s="14">
        <v>0.6</v>
      </c>
      <c r="H42" s="14">
        <v>0</v>
      </c>
      <c r="I42" s="14">
        <f>G42*AO42</f>
        <v>0</v>
      </c>
      <c r="J42" s="14">
        <f>G42*AP42</f>
        <v>0</v>
      </c>
      <c r="K42" s="14">
        <f>G42*H42</f>
        <v>0</v>
      </c>
      <c r="L42" s="25" t="s">
        <v>150</v>
      </c>
      <c r="Z42" s="30">
        <f>IF(AQ42="5",BJ42,0)</f>
        <v>0</v>
      </c>
      <c r="AB42" s="30">
        <f>IF(AQ42="1",BH42,0)</f>
        <v>0</v>
      </c>
      <c r="AC42" s="30">
        <f>IF(AQ42="1",BI42,0)</f>
        <v>0</v>
      </c>
      <c r="AD42" s="30">
        <f>IF(AQ42="7",BH42,0)</f>
        <v>0</v>
      </c>
      <c r="AE42" s="30">
        <f>IF(AQ42="7",BI42,0)</f>
        <v>0</v>
      </c>
      <c r="AF42" s="30">
        <f>IF(AQ42="2",BH42,0)</f>
        <v>0</v>
      </c>
      <c r="AG42" s="30">
        <f>IF(AQ42="2",BI42,0)</f>
        <v>0</v>
      </c>
      <c r="AH42" s="30">
        <f>IF(AQ42="0",BJ42,0)</f>
        <v>0</v>
      </c>
      <c r="AI42" s="26"/>
      <c r="AJ42" s="14">
        <f>IF(AN42=0,K42,0)</f>
        <v>0</v>
      </c>
      <c r="AK42" s="14">
        <f>IF(AN42=15,K42,0)</f>
        <v>0</v>
      </c>
      <c r="AL42" s="14">
        <f>IF(AN42=21,K42,0)</f>
        <v>0</v>
      </c>
      <c r="AN42" s="30">
        <v>21</v>
      </c>
      <c r="AO42" s="30">
        <f>H42*0.175175457729763</f>
        <v>0</v>
      </c>
      <c r="AP42" s="30">
        <f>H42*(1-0.175175457729763)</f>
        <v>0</v>
      </c>
      <c r="AQ42" s="25" t="s">
        <v>7</v>
      </c>
      <c r="AV42" s="30">
        <f>AW42+AX42</f>
        <v>0</v>
      </c>
      <c r="AW42" s="30">
        <f>G42*AO42</f>
        <v>0</v>
      </c>
      <c r="AX42" s="30">
        <f>G42*AP42</f>
        <v>0</v>
      </c>
      <c r="AY42" s="31" t="s">
        <v>167</v>
      </c>
      <c r="AZ42" s="31" t="s">
        <v>174</v>
      </c>
      <c r="BA42" s="26" t="s">
        <v>175</v>
      </c>
      <c r="BC42" s="30">
        <f>AW42+AX42</f>
        <v>0</v>
      </c>
      <c r="BD42" s="30">
        <f>H42/(100-BE42)*100</f>
        <v>0</v>
      </c>
      <c r="BE42" s="30">
        <v>0</v>
      </c>
      <c r="BF42" s="30">
        <f>42</f>
        <v>42</v>
      </c>
      <c r="BH42" s="14">
        <f>G42*AO42</f>
        <v>0</v>
      </c>
      <c r="BI42" s="14">
        <f>G42*AP42</f>
        <v>0</v>
      </c>
      <c r="BJ42" s="14">
        <f>G42*H42</f>
        <v>0</v>
      </c>
    </row>
    <row r="43" spans="3:7" ht="12.75">
      <c r="C43" s="84" t="s">
        <v>100</v>
      </c>
      <c r="D43" s="85"/>
      <c r="E43" s="85"/>
      <c r="G43" s="15">
        <v>0.6</v>
      </c>
    </row>
    <row r="44" spans="1:62" ht="12.75">
      <c r="A44" s="4" t="s">
        <v>18</v>
      </c>
      <c r="B44" s="4" t="s">
        <v>51</v>
      </c>
      <c r="C44" s="82" t="s">
        <v>101</v>
      </c>
      <c r="D44" s="83"/>
      <c r="E44" s="83"/>
      <c r="F44" s="4" t="s">
        <v>129</v>
      </c>
      <c r="G44" s="14">
        <v>1</v>
      </c>
      <c r="H44" s="14">
        <v>0</v>
      </c>
      <c r="I44" s="14">
        <f>G44*AO44</f>
        <v>0</v>
      </c>
      <c r="J44" s="14">
        <f>G44*AP44</f>
        <v>0</v>
      </c>
      <c r="K44" s="14">
        <f>G44*H44</f>
        <v>0</v>
      </c>
      <c r="L44" s="25" t="s">
        <v>150</v>
      </c>
      <c r="Z44" s="30">
        <f>IF(AQ44="5",BJ44,0)</f>
        <v>0</v>
      </c>
      <c r="AB44" s="30">
        <f>IF(AQ44="1",BH44,0)</f>
        <v>0</v>
      </c>
      <c r="AC44" s="30">
        <f>IF(AQ44="1",BI44,0)</f>
        <v>0</v>
      </c>
      <c r="AD44" s="30">
        <f>IF(AQ44="7",BH44,0)</f>
        <v>0</v>
      </c>
      <c r="AE44" s="30">
        <f>IF(AQ44="7",BI44,0)</f>
        <v>0</v>
      </c>
      <c r="AF44" s="30">
        <f>IF(AQ44="2",BH44,0)</f>
        <v>0</v>
      </c>
      <c r="AG44" s="30">
        <f>IF(AQ44="2",BI44,0)</f>
        <v>0</v>
      </c>
      <c r="AH44" s="30">
        <f>IF(AQ44="0",BJ44,0)</f>
        <v>0</v>
      </c>
      <c r="AI44" s="26"/>
      <c r="AJ44" s="14">
        <f>IF(AN44=0,K44,0)</f>
        <v>0</v>
      </c>
      <c r="AK44" s="14">
        <f>IF(AN44=15,K44,0)</f>
        <v>0</v>
      </c>
      <c r="AL44" s="14">
        <f>IF(AN44=21,K44,0)</f>
        <v>0</v>
      </c>
      <c r="AN44" s="30">
        <v>21</v>
      </c>
      <c r="AO44" s="30">
        <f>H44*0</f>
        <v>0</v>
      </c>
      <c r="AP44" s="30">
        <f>H44*(1-0)</f>
        <v>0</v>
      </c>
      <c r="AQ44" s="25" t="s">
        <v>7</v>
      </c>
      <c r="AV44" s="30">
        <f>AW44+AX44</f>
        <v>0</v>
      </c>
      <c r="AW44" s="30">
        <f>G44*AO44</f>
        <v>0</v>
      </c>
      <c r="AX44" s="30">
        <f>G44*AP44</f>
        <v>0</v>
      </c>
      <c r="AY44" s="31" t="s">
        <v>167</v>
      </c>
      <c r="AZ44" s="31" t="s">
        <v>174</v>
      </c>
      <c r="BA44" s="26" t="s">
        <v>175</v>
      </c>
      <c r="BC44" s="30">
        <f>AW44+AX44</f>
        <v>0</v>
      </c>
      <c r="BD44" s="30">
        <f>H44/(100-BE44)*100</f>
        <v>0</v>
      </c>
      <c r="BE44" s="30">
        <v>0</v>
      </c>
      <c r="BF44" s="30">
        <f>44</f>
        <v>44</v>
      </c>
      <c r="BH44" s="14">
        <f>G44*AO44</f>
        <v>0</v>
      </c>
      <c r="BI44" s="14">
        <f>G44*AP44</f>
        <v>0</v>
      </c>
      <c r="BJ44" s="14">
        <f>G44*H44</f>
        <v>0</v>
      </c>
    </row>
    <row r="45" spans="3:7" ht="12.75">
      <c r="C45" s="84" t="s">
        <v>102</v>
      </c>
      <c r="D45" s="85"/>
      <c r="E45" s="85"/>
      <c r="G45" s="15">
        <v>1</v>
      </c>
    </row>
    <row r="46" spans="1:47" ht="12.75">
      <c r="A46" s="5"/>
      <c r="B46" s="12" t="s">
        <v>52</v>
      </c>
      <c r="C46" s="86" t="s">
        <v>103</v>
      </c>
      <c r="D46" s="87"/>
      <c r="E46" s="87"/>
      <c r="F46" s="5" t="s">
        <v>6</v>
      </c>
      <c r="G46" s="5" t="s">
        <v>6</v>
      </c>
      <c r="H46" s="5" t="s">
        <v>6</v>
      </c>
      <c r="I46" s="33">
        <f>SUM(I47:I47)</f>
        <v>0</v>
      </c>
      <c r="J46" s="33">
        <f>SUM(J47:J47)</f>
        <v>0</v>
      </c>
      <c r="K46" s="33">
        <f>SUM(K47:K47)</f>
        <v>0</v>
      </c>
      <c r="L46" s="26"/>
      <c r="AI46" s="26"/>
      <c r="AS46" s="33">
        <f>SUM(AJ47:AJ47)</f>
        <v>0</v>
      </c>
      <c r="AT46" s="33">
        <f>SUM(AK47:AK47)</f>
        <v>0</v>
      </c>
      <c r="AU46" s="33">
        <f>SUM(AL47:AL47)</f>
        <v>0</v>
      </c>
    </row>
    <row r="47" spans="1:62" ht="12.75">
      <c r="A47" s="4" t="s">
        <v>19</v>
      </c>
      <c r="B47" s="4" t="s">
        <v>53</v>
      </c>
      <c r="C47" s="82" t="s">
        <v>104</v>
      </c>
      <c r="D47" s="83"/>
      <c r="E47" s="83"/>
      <c r="F47" s="4" t="s">
        <v>130</v>
      </c>
      <c r="G47" s="14">
        <v>0.07593</v>
      </c>
      <c r="H47" s="14">
        <v>0</v>
      </c>
      <c r="I47" s="14">
        <f>G47*AO47</f>
        <v>0</v>
      </c>
      <c r="J47" s="14">
        <f>G47*AP47</f>
        <v>0</v>
      </c>
      <c r="K47" s="14">
        <f>G47*H47</f>
        <v>0</v>
      </c>
      <c r="L47" s="25" t="s">
        <v>150</v>
      </c>
      <c r="Z47" s="30">
        <f>IF(AQ47="5",BJ47,0)</f>
        <v>0</v>
      </c>
      <c r="AB47" s="30">
        <f>IF(AQ47="1",BH47,0)</f>
        <v>0</v>
      </c>
      <c r="AC47" s="30">
        <f>IF(AQ47="1",BI47,0)</f>
        <v>0</v>
      </c>
      <c r="AD47" s="30">
        <f>IF(AQ47="7",BH47,0)</f>
        <v>0</v>
      </c>
      <c r="AE47" s="30">
        <f>IF(AQ47="7",BI47,0)</f>
        <v>0</v>
      </c>
      <c r="AF47" s="30">
        <f>IF(AQ47="2",BH47,0)</f>
        <v>0</v>
      </c>
      <c r="AG47" s="30">
        <f>IF(AQ47="2",BI47,0)</f>
        <v>0</v>
      </c>
      <c r="AH47" s="30">
        <f>IF(AQ47="0",BJ47,0)</f>
        <v>0</v>
      </c>
      <c r="AI47" s="26"/>
      <c r="AJ47" s="14">
        <f>IF(AN47=0,K47,0)</f>
        <v>0</v>
      </c>
      <c r="AK47" s="14">
        <f>IF(AN47=15,K47,0)</f>
        <v>0</v>
      </c>
      <c r="AL47" s="14">
        <f>IF(AN47=21,K47,0)</f>
        <v>0</v>
      </c>
      <c r="AN47" s="30">
        <v>21</v>
      </c>
      <c r="AO47" s="30">
        <f>H47*0</f>
        <v>0</v>
      </c>
      <c r="AP47" s="30">
        <f>H47*(1-0)</f>
        <v>0</v>
      </c>
      <c r="AQ47" s="25" t="s">
        <v>11</v>
      </c>
      <c r="AV47" s="30">
        <f>AW47+AX47</f>
        <v>0</v>
      </c>
      <c r="AW47" s="30">
        <f>G47*AO47</f>
        <v>0</v>
      </c>
      <c r="AX47" s="30">
        <f>G47*AP47</f>
        <v>0</v>
      </c>
      <c r="AY47" s="31" t="s">
        <v>168</v>
      </c>
      <c r="AZ47" s="31" t="s">
        <v>174</v>
      </c>
      <c r="BA47" s="26" t="s">
        <v>175</v>
      </c>
      <c r="BC47" s="30">
        <f>AW47+AX47</f>
        <v>0</v>
      </c>
      <c r="BD47" s="30">
        <f>H47/(100-BE47)*100</f>
        <v>0</v>
      </c>
      <c r="BE47" s="30">
        <v>0</v>
      </c>
      <c r="BF47" s="30">
        <f>47</f>
        <v>47</v>
      </c>
      <c r="BH47" s="14">
        <f>G47*AO47</f>
        <v>0</v>
      </c>
      <c r="BI47" s="14">
        <f>G47*AP47</f>
        <v>0</v>
      </c>
      <c r="BJ47" s="14">
        <f>G47*H47</f>
        <v>0</v>
      </c>
    </row>
    <row r="48" spans="3:7" ht="12.75">
      <c r="C48" s="84" t="s">
        <v>105</v>
      </c>
      <c r="D48" s="85"/>
      <c r="E48" s="85"/>
      <c r="G48" s="15">
        <v>0.07593</v>
      </c>
    </row>
    <row r="49" spans="1:47" ht="12.75">
      <c r="A49" s="5"/>
      <c r="B49" s="12" t="s">
        <v>54</v>
      </c>
      <c r="C49" s="86" t="s">
        <v>106</v>
      </c>
      <c r="D49" s="87"/>
      <c r="E49" s="87"/>
      <c r="F49" s="5" t="s">
        <v>6</v>
      </c>
      <c r="G49" s="5" t="s">
        <v>6</v>
      </c>
      <c r="H49" s="5" t="s">
        <v>6</v>
      </c>
      <c r="I49" s="33">
        <f>SUM(I50:I62)</f>
        <v>0</v>
      </c>
      <c r="J49" s="33">
        <f>SUM(J50:J62)</f>
        <v>0</v>
      </c>
      <c r="K49" s="33">
        <f>SUM(K50:K62)</f>
        <v>0</v>
      </c>
      <c r="L49" s="26"/>
      <c r="AI49" s="26"/>
      <c r="AS49" s="33">
        <f>SUM(AJ50:AJ62)</f>
        <v>0</v>
      </c>
      <c r="AT49" s="33">
        <f>SUM(AK50:AK62)</f>
        <v>0</v>
      </c>
      <c r="AU49" s="33">
        <f>SUM(AL50:AL62)</f>
        <v>0</v>
      </c>
    </row>
    <row r="50" spans="1:62" ht="12.75">
      <c r="A50" s="4" t="s">
        <v>20</v>
      </c>
      <c r="B50" s="4" t="s">
        <v>55</v>
      </c>
      <c r="C50" s="82" t="s">
        <v>107</v>
      </c>
      <c r="D50" s="83"/>
      <c r="E50" s="83"/>
      <c r="F50" s="4" t="s">
        <v>130</v>
      </c>
      <c r="G50" s="14">
        <v>0.00828</v>
      </c>
      <c r="H50" s="14">
        <v>0</v>
      </c>
      <c r="I50" s="14">
        <f>G50*AO50</f>
        <v>0</v>
      </c>
      <c r="J50" s="14">
        <f>G50*AP50</f>
        <v>0</v>
      </c>
      <c r="K50" s="14">
        <f>G50*H50</f>
        <v>0</v>
      </c>
      <c r="L50" s="25" t="s">
        <v>150</v>
      </c>
      <c r="Z50" s="30">
        <f>IF(AQ50="5",BJ50,0)</f>
        <v>0</v>
      </c>
      <c r="AB50" s="30">
        <f>IF(AQ50="1",BH50,0)</f>
        <v>0</v>
      </c>
      <c r="AC50" s="30">
        <f>IF(AQ50="1",BI50,0)</f>
        <v>0</v>
      </c>
      <c r="AD50" s="30">
        <f>IF(AQ50="7",BH50,0)</f>
        <v>0</v>
      </c>
      <c r="AE50" s="30">
        <f>IF(AQ50="7",BI50,0)</f>
        <v>0</v>
      </c>
      <c r="AF50" s="30">
        <f>IF(AQ50="2",BH50,0)</f>
        <v>0</v>
      </c>
      <c r="AG50" s="30">
        <f>IF(AQ50="2",BI50,0)</f>
        <v>0</v>
      </c>
      <c r="AH50" s="30">
        <f>IF(AQ50="0",BJ50,0)</f>
        <v>0</v>
      </c>
      <c r="AI50" s="26"/>
      <c r="AJ50" s="14">
        <f>IF(AN50=0,K50,0)</f>
        <v>0</v>
      </c>
      <c r="AK50" s="14">
        <f>IF(AN50=15,K50,0)</f>
        <v>0</v>
      </c>
      <c r="AL50" s="14">
        <f>IF(AN50=21,K50,0)</f>
        <v>0</v>
      </c>
      <c r="AN50" s="30">
        <v>21</v>
      </c>
      <c r="AO50" s="30">
        <f>H50*0</f>
        <v>0</v>
      </c>
      <c r="AP50" s="30">
        <f>H50*(1-0)</f>
        <v>0</v>
      </c>
      <c r="AQ50" s="25" t="s">
        <v>11</v>
      </c>
      <c r="AV50" s="30">
        <f>AW50+AX50</f>
        <v>0</v>
      </c>
      <c r="AW50" s="30">
        <f>G50*AO50</f>
        <v>0</v>
      </c>
      <c r="AX50" s="30">
        <f>G50*AP50</f>
        <v>0</v>
      </c>
      <c r="AY50" s="31" t="s">
        <v>169</v>
      </c>
      <c r="AZ50" s="31" t="s">
        <v>174</v>
      </c>
      <c r="BA50" s="26" t="s">
        <v>175</v>
      </c>
      <c r="BC50" s="30">
        <f>AW50+AX50</f>
        <v>0</v>
      </c>
      <c r="BD50" s="30">
        <f>H50/(100-BE50)*100</f>
        <v>0</v>
      </c>
      <c r="BE50" s="30">
        <v>0</v>
      </c>
      <c r="BF50" s="30">
        <f>50</f>
        <v>50</v>
      </c>
      <c r="BH50" s="14">
        <f>G50*AO50</f>
        <v>0</v>
      </c>
      <c r="BI50" s="14">
        <f>G50*AP50</f>
        <v>0</v>
      </c>
      <c r="BJ50" s="14">
        <f>G50*H50</f>
        <v>0</v>
      </c>
    </row>
    <row r="51" spans="3:7" ht="12.75">
      <c r="C51" s="84" t="s">
        <v>108</v>
      </c>
      <c r="D51" s="85"/>
      <c r="E51" s="85"/>
      <c r="G51" s="15">
        <v>0.00828</v>
      </c>
    </row>
    <row r="52" spans="1:62" ht="12.75">
      <c r="A52" s="4" t="s">
        <v>21</v>
      </c>
      <c r="B52" s="4" t="s">
        <v>56</v>
      </c>
      <c r="C52" s="82" t="s">
        <v>109</v>
      </c>
      <c r="D52" s="83"/>
      <c r="E52" s="83"/>
      <c r="F52" s="4" t="s">
        <v>130</v>
      </c>
      <c r="G52" s="14">
        <v>0.00828</v>
      </c>
      <c r="H52" s="14">
        <v>0</v>
      </c>
      <c r="I52" s="14">
        <f>G52*AO52</f>
        <v>0</v>
      </c>
      <c r="J52" s="14">
        <f>G52*AP52</f>
        <v>0</v>
      </c>
      <c r="K52" s="14">
        <f>G52*H52</f>
        <v>0</v>
      </c>
      <c r="L52" s="25" t="s">
        <v>150</v>
      </c>
      <c r="Z52" s="30">
        <f>IF(AQ52="5",BJ52,0)</f>
        <v>0</v>
      </c>
      <c r="AB52" s="30">
        <f>IF(AQ52="1",BH52,0)</f>
        <v>0</v>
      </c>
      <c r="AC52" s="30">
        <f>IF(AQ52="1",BI52,0)</f>
        <v>0</v>
      </c>
      <c r="AD52" s="30">
        <f>IF(AQ52="7",BH52,0)</f>
        <v>0</v>
      </c>
      <c r="AE52" s="30">
        <f>IF(AQ52="7",BI52,0)</f>
        <v>0</v>
      </c>
      <c r="AF52" s="30">
        <f>IF(AQ52="2",BH52,0)</f>
        <v>0</v>
      </c>
      <c r="AG52" s="30">
        <f>IF(AQ52="2",BI52,0)</f>
        <v>0</v>
      </c>
      <c r="AH52" s="30">
        <f>IF(AQ52="0",BJ52,0)</f>
        <v>0</v>
      </c>
      <c r="AI52" s="26"/>
      <c r="AJ52" s="14">
        <f>IF(AN52=0,K52,0)</f>
        <v>0</v>
      </c>
      <c r="AK52" s="14">
        <f>IF(AN52=15,K52,0)</f>
        <v>0</v>
      </c>
      <c r="AL52" s="14">
        <f>IF(AN52=21,K52,0)</f>
        <v>0</v>
      </c>
      <c r="AN52" s="30">
        <v>21</v>
      </c>
      <c r="AO52" s="30">
        <f>H52*0</f>
        <v>0</v>
      </c>
      <c r="AP52" s="30">
        <f>H52*(1-0)</f>
        <v>0</v>
      </c>
      <c r="AQ52" s="25" t="s">
        <v>11</v>
      </c>
      <c r="AV52" s="30">
        <f>AW52+AX52</f>
        <v>0</v>
      </c>
      <c r="AW52" s="30">
        <f>G52*AO52</f>
        <v>0</v>
      </c>
      <c r="AX52" s="30">
        <f>G52*AP52</f>
        <v>0</v>
      </c>
      <c r="AY52" s="31" t="s">
        <v>169</v>
      </c>
      <c r="AZ52" s="31" t="s">
        <v>174</v>
      </c>
      <c r="BA52" s="26" t="s">
        <v>175</v>
      </c>
      <c r="BC52" s="30">
        <f>AW52+AX52</f>
        <v>0</v>
      </c>
      <c r="BD52" s="30">
        <f>H52/(100-BE52)*100</f>
        <v>0</v>
      </c>
      <c r="BE52" s="30">
        <v>0</v>
      </c>
      <c r="BF52" s="30">
        <f>52</f>
        <v>52</v>
      </c>
      <c r="BH52" s="14">
        <f>G52*AO52</f>
        <v>0</v>
      </c>
      <c r="BI52" s="14">
        <f>G52*AP52</f>
        <v>0</v>
      </c>
      <c r="BJ52" s="14">
        <f>G52*H52</f>
        <v>0</v>
      </c>
    </row>
    <row r="53" spans="3:7" ht="12.75">
      <c r="C53" s="84" t="s">
        <v>108</v>
      </c>
      <c r="D53" s="85"/>
      <c r="E53" s="85"/>
      <c r="G53" s="15">
        <v>0.00828</v>
      </c>
    </row>
    <row r="54" spans="1:62" ht="12.75">
      <c r="A54" s="4" t="s">
        <v>22</v>
      </c>
      <c r="B54" s="4" t="s">
        <v>57</v>
      </c>
      <c r="C54" s="82" t="s">
        <v>110</v>
      </c>
      <c r="D54" s="83"/>
      <c r="E54" s="83"/>
      <c r="F54" s="4" t="s">
        <v>130</v>
      </c>
      <c r="G54" s="14">
        <v>0.00828</v>
      </c>
      <c r="H54" s="14">
        <v>0</v>
      </c>
      <c r="I54" s="14">
        <f>G54*AO54</f>
        <v>0</v>
      </c>
      <c r="J54" s="14">
        <f>G54*AP54</f>
        <v>0</v>
      </c>
      <c r="K54" s="14">
        <f>G54*H54</f>
        <v>0</v>
      </c>
      <c r="L54" s="25" t="s">
        <v>150</v>
      </c>
      <c r="Z54" s="30">
        <f>IF(AQ54="5",BJ54,0)</f>
        <v>0</v>
      </c>
      <c r="AB54" s="30">
        <f>IF(AQ54="1",BH54,0)</f>
        <v>0</v>
      </c>
      <c r="AC54" s="30">
        <f>IF(AQ54="1",BI54,0)</f>
        <v>0</v>
      </c>
      <c r="AD54" s="30">
        <f>IF(AQ54="7",BH54,0)</f>
        <v>0</v>
      </c>
      <c r="AE54" s="30">
        <f>IF(AQ54="7",BI54,0)</f>
        <v>0</v>
      </c>
      <c r="AF54" s="30">
        <f>IF(AQ54="2",BH54,0)</f>
        <v>0</v>
      </c>
      <c r="AG54" s="30">
        <f>IF(AQ54="2",BI54,0)</f>
        <v>0</v>
      </c>
      <c r="AH54" s="30">
        <f>IF(AQ54="0",BJ54,0)</f>
        <v>0</v>
      </c>
      <c r="AI54" s="26"/>
      <c r="AJ54" s="14">
        <f>IF(AN54=0,K54,0)</f>
        <v>0</v>
      </c>
      <c r="AK54" s="14">
        <f>IF(AN54=15,K54,0)</f>
        <v>0</v>
      </c>
      <c r="AL54" s="14">
        <f>IF(AN54=21,K54,0)</f>
        <v>0</v>
      </c>
      <c r="AN54" s="30">
        <v>21</v>
      </c>
      <c r="AO54" s="30">
        <f>H54*0</f>
        <v>0</v>
      </c>
      <c r="AP54" s="30">
        <f>H54*(1-0)</f>
        <v>0</v>
      </c>
      <c r="AQ54" s="25" t="s">
        <v>11</v>
      </c>
      <c r="AV54" s="30">
        <f>AW54+AX54</f>
        <v>0</v>
      </c>
      <c r="AW54" s="30">
        <f>G54*AO54</f>
        <v>0</v>
      </c>
      <c r="AX54" s="30">
        <f>G54*AP54</f>
        <v>0</v>
      </c>
      <c r="AY54" s="31" t="s">
        <v>169</v>
      </c>
      <c r="AZ54" s="31" t="s">
        <v>174</v>
      </c>
      <c r="BA54" s="26" t="s">
        <v>175</v>
      </c>
      <c r="BC54" s="30">
        <f>AW54+AX54</f>
        <v>0</v>
      </c>
      <c r="BD54" s="30">
        <f>H54/(100-BE54)*100</f>
        <v>0</v>
      </c>
      <c r="BE54" s="30">
        <v>0</v>
      </c>
      <c r="BF54" s="30">
        <f>54</f>
        <v>54</v>
      </c>
      <c r="BH54" s="14">
        <f>G54*AO54</f>
        <v>0</v>
      </c>
      <c r="BI54" s="14">
        <f>G54*AP54</f>
        <v>0</v>
      </c>
      <c r="BJ54" s="14">
        <f>G54*H54</f>
        <v>0</v>
      </c>
    </row>
    <row r="55" spans="3:7" ht="12.75">
      <c r="C55" s="84" t="s">
        <v>108</v>
      </c>
      <c r="D55" s="85"/>
      <c r="E55" s="85"/>
      <c r="G55" s="15">
        <v>0.00828</v>
      </c>
    </row>
    <row r="56" spans="1:62" ht="12.75">
      <c r="A56" s="4" t="s">
        <v>23</v>
      </c>
      <c r="B56" s="4" t="s">
        <v>58</v>
      </c>
      <c r="C56" s="82" t="s">
        <v>111</v>
      </c>
      <c r="D56" s="83"/>
      <c r="E56" s="83"/>
      <c r="F56" s="4" t="s">
        <v>130</v>
      </c>
      <c r="G56" s="14">
        <v>0.00828</v>
      </c>
      <c r="H56" s="14">
        <v>0</v>
      </c>
      <c r="I56" s="14">
        <f>G56*AO56</f>
        <v>0</v>
      </c>
      <c r="J56" s="14">
        <f>G56*AP56</f>
        <v>0</v>
      </c>
      <c r="K56" s="14">
        <f>G56*H56</f>
        <v>0</v>
      </c>
      <c r="L56" s="25" t="s">
        <v>150</v>
      </c>
      <c r="Z56" s="30">
        <f>IF(AQ56="5",BJ56,0)</f>
        <v>0</v>
      </c>
      <c r="AB56" s="30">
        <f>IF(AQ56="1",BH56,0)</f>
        <v>0</v>
      </c>
      <c r="AC56" s="30">
        <f>IF(AQ56="1",BI56,0)</f>
        <v>0</v>
      </c>
      <c r="AD56" s="30">
        <f>IF(AQ56="7",BH56,0)</f>
        <v>0</v>
      </c>
      <c r="AE56" s="30">
        <f>IF(AQ56="7",BI56,0)</f>
        <v>0</v>
      </c>
      <c r="AF56" s="30">
        <f>IF(AQ56="2",BH56,0)</f>
        <v>0</v>
      </c>
      <c r="AG56" s="30">
        <f>IF(AQ56="2",BI56,0)</f>
        <v>0</v>
      </c>
      <c r="AH56" s="30">
        <f>IF(AQ56="0",BJ56,0)</f>
        <v>0</v>
      </c>
      <c r="AI56" s="26"/>
      <c r="AJ56" s="14">
        <f>IF(AN56=0,K56,0)</f>
        <v>0</v>
      </c>
      <c r="AK56" s="14">
        <f>IF(AN56=15,K56,0)</f>
        <v>0</v>
      </c>
      <c r="AL56" s="14">
        <f>IF(AN56=21,K56,0)</f>
        <v>0</v>
      </c>
      <c r="AN56" s="30">
        <v>21</v>
      </c>
      <c r="AO56" s="30">
        <f>H56*0</f>
        <v>0</v>
      </c>
      <c r="AP56" s="30">
        <f>H56*(1-0)</f>
        <v>0</v>
      </c>
      <c r="AQ56" s="25" t="s">
        <v>11</v>
      </c>
      <c r="AV56" s="30">
        <f>AW56+AX56</f>
        <v>0</v>
      </c>
      <c r="AW56" s="30">
        <f>G56*AO56</f>
        <v>0</v>
      </c>
      <c r="AX56" s="30">
        <f>G56*AP56</f>
        <v>0</v>
      </c>
      <c r="AY56" s="31" t="s">
        <v>169</v>
      </c>
      <c r="AZ56" s="31" t="s">
        <v>174</v>
      </c>
      <c r="BA56" s="26" t="s">
        <v>175</v>
      </c>
      <c r="BC56" s="30">
        <f>AW56+AX56</f>
        <v>0</v>
      </c>
      <c r="BD56" s="30">
        <f>H56/(100-BE56)*100</f>
        <v>0</v>
      </c>
      <c r="BE56" s="30">
        <v>0</v>
      </c>
      <c r="BF56" s="30">
        <f>56</f>
        <v>56</v>
      </c>
      <c r="BH56" s="14">
        <f>G56*AO56</f>
        <v>0</v>
      </c>
      <c r="BI56" s="14">
        <f>G56*AP56</f>
        <v>0</v>
      </c>
      <c r="BJ56" s="14">
        <f>G56*H56</f>
        <v>0</v>
      </c>
    </row>
    <row r="57" spans="3:7" ht="12.75">
      <c r="C57" s="84" t="s">
        <v>108</v>
      </c>
      <c r="D57" s="85"/>
      <c r="E57" s="85"/>
      <c r="G57" s="15">
        <v>0.00828</v>
      </c>
    </row>
    <row r="58" spans="1:62" ht="12.75">
      <c r="A58" s="4" t="s">
        <v>24</v>
      </c>
      <c r="B58" s="4" t="s">
        <v>59</v>
      </c>
      <c r="C58" s="82" t="s">
        <v>112</v>
      </c>
      <c r="D58" s="83"/>
      <c r="E58" s="83"/>
      <c r="F58" s="4" t="s">
        <v>130</v>
      </c>
      <c r="G58" s="14">
        <v>0.00828</v>
      </c>
      <c r="H58" s="14">
        <v>0</v>
      </c>
      <c r="I58" s="14">
        <f>G58*AO58</f>
        <v>0</v>
      </c>
      <c r="J58" s="14">
        <f>G58*AP58</f>
        <v>0</v>
      </c>
      <c r="K58" s="14">
        <f>G58*H58</f>
        <v>0</v>
      </c>
      <c r="L58" s="25" t="s">
        <v>150</v>
      </c>
      <c r="Z58" s="30">
        <f>IF(AQ58="5",BJ58,0)</f>
        <v>0</v>
      </c>
      <c r="AB58" s="30">
        <f>IF(AQ58="1",BH58,0)</f>
        <v>0</v>
      </c>
      <c r="AC58" s="30">
        <f>IF(AQ58="1",BI58,0)</f>
        <v>0</v>
      </c>
      <c r="AD58" s="30">
        <f>IF(AQ58="7",BH58,0)</f>
        <v>0</v>
      </c>
      <c r="AE58" s="30">
        <f>IF(AQ58="7",BI58,0)</f>
        <v>0</v>
      </c>
      <c r="AF58" s="30">
        <f>IF(AQ58="2",BH58,0)</f>
        <v>0</v>
      </c>
      <c r="AG58" s="30">
        <f>IF(AQ58="2",BI58,0)</f>
        <v>0</v>
      </c>
      <c r="AH58" s="30">
        <f>IF(AQ58="0",BJ58,0)</f>
        <v>0</v>
      </c>
      <c r="AI58" s="26"/>
      <c r="AJ58" s="14">
        <f>IF(AN58=0,K58,0)</f>
        <v>0</v>
      </c>
      <c r="AK58" s="14">
        <f>IF(AN58=15,K58,0)</f>
        <v>0</v>
      </c>
      <c r="AL58" s="14">
        <f>IF(AN58=21,K58,0)</f>
        <v>0</v>
      </c>
      <c r="AN58" s="30">
        <v>21</v>
      </c>
      <c r="AO58" s="30">
        <f>H58*0</f>
        <v>0</v>
      </c>
      <c r="AP58" s="30">
        <f>H58*(1-0)</f>
        <v>0</v>
      </c>
      <c r="AQ58" s="25" t="s">
        <v>11</v>
      </c>
      <c r="AV58" s="30">
        <f>AW58+AX58</f>
        <v>0</v>
      </c>
      <c r="AW58" s="30">
        <f>G58*AO58</f>
        <v>0</v>
      </c>
      <c r="AX58" s="30">
        <f>G58*AP58</f>
        <v>0</v>
      </c>
      <c r="AY58" s="31" t="s">
        <v>169</v>
      </c>
      <c r="AZ58" s="31" t="s">
        <v>174</v>
      </c>
      <c r="BA58" s="26" t="s">
        <v>175</v>
      </c>
      <c r="BC58" s="30">
        <f>AW58+AX58</f>
        <v>0</v>
      </c>
      <c r="BD58" s="30">
        <f>H58/(100-BE58)*100</f>
        <v>0</v>
      </c>
      <c r="BE58" s="30">
        <v>0</v>
      </c>
      <c r="BF58" s="30">
        <f>58</f>
        <v>58</v>
      </c>
      <c r="BH58" s="14">
        <f>G58*AO58</f>
        <v>0</v>
      </c>
      <c r="BI58" s="14">
        <f>G58*AP58</f>
        <v>0</v>
      </c>
      <c r="BJ58" s="14">
        <f>G58*H58</f>
        <v>0</v>
      </c>
    </row>
    <row r="59" spans="3:7" ht="12.75">
      <c r="C59" s="84" t="s">
        <v>108</v>
      </c>
      <c r="D59" s="85"/>
      <c r="E59" s="85"/>
      <c r="G59" s="15">
        <v>0.00828</v>
      </c>
    </row>
    <row r="60" spans="1:62" ht="12.75">
      <c r="A60" s="4" t="s">
        <v>25</v>
      </c>
      <c r="B60" s="4" t="s">
        <v>60</v>
      </c>
      <c r="C60" s="82" t="s">
        <v>113</v>
      </c>
      <c r="D60" s="83"/>
      <c r="E60" s="83"/>
      <c r="F60" s="4" t="s">
        <v>130</v>
      </c>
      <c r="G60" s="14">
        <v>0.15732</v>
      </c>
      <c r="H60" s="14">
        <v>0</v>
      </c>
      <c r="I60" s="14">
        <f>G60*AO60</f>
        <v>0</v>
      </c>
      <c r="J60" s="14">
        <f>G60*AP60</f>
        <v>0</v>
      </c>
      <c r="K60" s="14">
        <f>G60*H60</f>
        <v>0</v>
      </c>
      <c r="L60" s="25" t="s">
        <v>150</v>
      </c>
      <c r="Z60" s="30">
        <f>IF(AQ60="5",BJ60,0)</f>
        <v>0</v>
      </c>
      <c r="AB60" s="30">
        <f>IF(AQ60="1",BH60,0)</f>
        <v>0</v>
      </c>
      <c r="AC60" s="30">
        <f>IF(AQ60="1",BI60,0)</f>
        <v>0</v>
      </c>
      <c r="AD60" s="30">
        <f>IF(AQ60="7",BH60,0)</f>
        <v>0</v>
      </c>
      <c r="AE60" s="30">
        <f>IF(AQ60="7",BI60,0)</f>
        <v>0</v>
      </c>
      <c r="AF60" s="30">
        <f>IF(AQ60="2",BH60,0)</f>
        <v>0</v>
      </c>
      <c r="AG60" s="30">
        <f>IF(AQ60="2",BI60,0)</f>
        <v>0</v>
      </c>
      <c r="AH60" s="30">
        <f>IF(AQ60="0",BJ60,0)</f>
        <v>0</v>
      </c>
      <c r="AI60" s="26"/>
      <c r="AJ60" s="14">
        <f>IF(AN60=0,K60,0)</f>
        <v>0</v>
      </c>
      <c r="AK60" s="14">
        <f>IF(AN60=15,K60,0)</f>
        <v>0</v>
      </c>
      <c r="AL60" s="14">
        <f>IF(AN60=21,K60,0)</f>
        <v>0</v>
      </c>
      <c r="AN60" s="30">
        <v>21</v>
      </c>
      <c r="AO60" s="30">
        <f>H60*0</f>
        <v>0</v>
      </c>
      <c r="AP60" s="30">
        <f>H60*(1-0)</f>
        <v>0</v>
      </c>
      <c r="AQ60" s="25" t="s">
        <v>11</v>
      </c>
      <c r="AV60" s="30">
        <f>AW60+AX60</f>
        <v>0</v>
      </c>
      <c r="AW60" s="30">
        <f>G60*AO60</f>
        <v>0</v>
      </c>
      <c r="AX60" s="30">
        <f>G60*AP60</f>
        <v>0</v>
      </c>
      <c r="AY60" s="31" t="s">
        <v>169</v>
      </c>
      <c r="AZ60" s="31" t="s">
        <v>174</v>
      </c>
      <c r="BA60" s="26" t="s">
        <v>175</v>
      </c>
      <c r="BC60" s="30">
        <f>AW60+AX60</f>
        <v>0</v>
      </c>
      <c r="BD60" s="30">
        <f>H60/(100-BE60)*100</f>
        <v>0</v>
      </c>
      <c r="BE60" s="30">
        <v>0</v>
      </c>
      <c r="BF60" s="30">
        <f>60</f>
        <v>60</v>
      </c>
      <c r="BH60" s="14">
        <f>G60*AO60</f>
        <v>0</v>
      </c>
      <c r="BI60" s="14">
        <f>G60*AP60</f>
        <v>0</v>
      </c>
      <c r="BJ60" s="14">
        <f>G60*H60</f>
        <v>0</v>
      </c>
    </row>
    <row r="61" spans="3:7" ht="12.75">
      <c r="C61" s="84" t="s">
        <v>114</v>
      </c>
      <c r="D61" s="85"/>
      <c r="E61" s="85"/>
      <c r="G61" s="15">
        <v>0.15732</v>
      </c>
    </row>
    <row r="62" spans="1:62" ht="12.75">
      <c r="A62" s="4" t="s">
        <v>26</v>
      </c>
      <c r="B62" s="4" t="s">
        <v>61</v>
      </c>
      <c r="C62" s="82" t="s">
        <v>115</v>
      </c>
      <c r="D62" s="83"/>
      <c r="E62" s="83"/>
      <c r="F62" s="4" t="s">
        <v>130</v>
      </c>
      <c r="G62" s="14">
        <v>0.00828</v>
      </c>
      <c r="H62" s="14">
        <v>0</v>
      </c>
      <c r="I62" s="14">
        <f>G62*AO62</f>
        <v>0</v>
      </c>
      <c r="J62" s="14">
        <f>G62*AP62</f>
        <v>0</v>
      </c>
      <c r="K62" s="14">
        <f>G62*H62</f>
        <v>0</v>
      </c>
      <c r="L62" s="25" t="s">
        <v>150</v>
      </c>
      <c r="Z62" s="30">
        <f>IF(AQ62="5",BJ62,0)</f>
        <v>0</v>
      </c>
      <c r="AB62" s="30">
        <f>IF(AQ62="1",BH62,0)</f>
        <v>0</v>
      </c>
      <c r="AC62" s="30">
        <f>IF(AQ62="1",BI62,0)</f>
        <v>0</v>
      </c>
      <c r="AD62" s="30">
        <f>IF(AQ62="7",BH62,0)</f>
        <v>0</v>
      </c>
      <c r="AE62" s="30">
        <f>IF(AQ62="7",BI62,0)</f>
        <v>0</v>
      </c>
      <c r="AF62" s="30">
        <f>IF(AQ62="2",BH62,0)</f>
        <v>0</v>
      </c>
      <c r="AG62" s="30">
        <f>IF(AQ62="2",BI62,0)</f>
        <v>0</v>
      </c>
      <c r="AH62" s="30">
        <f>IF(AQ62="0",BJ62,0)</f>
        <v>0</v>
      </c>
      <c r="AI62" s="26"/>
      <c r="AJ62" s="14">
        <f>IF(AN62=0,K62,0)</f>
        <v>0</v>
      </c>
      <c r="AK62" s="14">
        <f>IF(AN62=15,K62,0)</f>
        <v>0</v>
      </c>
      <c r="AL62" s="14">
        <f>IF(AN62=21,K62,0)</f>
        <v>0</v>
      </c>
      <c r="AN62" s="30">
        <v>21</v>
      </c>
      <c r="AO62" s="30">
        <f>H62*0</f>
        <v>0</v>
      </c>
      <c r="AP62" s="30">
        <f>H62*(1-0)</f>
        <v>0</v>
      </c>
      <c r="AQ62" s="25" t="s">
        <v>11</v>
      </c>
      <c r="AV62" s="30">
        <f>AW62+AX62</f>
        <v>0</v>
      </c>
      <c r="AW62" s="30">
        <f>G62*AO62</f>
        <v>0</v>
      </c>
      <c r="AX62" s="30">
        <f>G62*AP62</f>
        <v>0</v>
      </c>
      <c r="AY62" s="31" t="s">
        <v>169</v>
      </c>
      <c r="AZ62" s="31" t="s">
        <v>174</v>
      </c>
      <c r="BA62" s="26" t="s">
        <v>175</v>
      </c>
      <c r="BC62" s="30">
        <f>AW62+AX62</f>
        <v>0</v>
      </c>
      <c r="BD62" s="30">
        <f>H62/(100-BE62)*100</f>
        <v>0</v>
      </c>
      <c r="BE62" s="30">
        <v>0</v>
      </c>
      <c r="BF62" s="30">
        <f>62</f>
        <v>62</v>
      </c>
      <c r="BH62" s="14">
        <f>G62*AO62</f>
        <v>0</v>
      </c>
      <c r="BI62" s="14">
        <f>G62*AP62</f>
        <v>0</v>
      </c>
      <c r="BJ62" s="14">
        <f>G62*H62</f>
        <v>0</v>
      </c>
    </row>
    <row r="63" spans="3:7" ht="12.75">
      <c r="C63" s="84" t="s">
        <v>108</v>
      </c>
      <c r="D63" s="85"/>
      <c r="E63" s="85"/>
      <c r="G63" s="15">
        <v>0.00828</v>
      </c>
    </row>
    <row r="64" spans="1:47" ht="12.75">
      <c r="A64" s="5"/>
      <c r="B64" s="12" t="s">
        <v>62</v>
      </c>
      <c r="C64" s="86" t="s">
        <v>116</v>
      </c>
      <c r="D64" s="87"/>
      <c r="E64" s="87"/>
      <c r="F64" s="5" t="s">
        <v>6</v>
      </c>
      <c r="G64" s="5" t="s">
        <v>6</v>
      </c>
      <c r="H64" s="5" t="s">
        <v>6</v>
      </c>
      <c r="I64" s="33">
        <f>SUM(I65:I67)</f>
        <v>0</v>
      </c>
      <c r="J64" s="33">
        <f>SUM(J65:J67)</f>
        <v>0</v>
      </c>
      <c r="K64" s="33">
        <f>SUM(K65:K67)</f>
        <v>0</v>
      </c>
      <c r="L64" s="26"/>
      <c r="AI64" s="26"/>
      <c r="AS64" s="33">
        <f>SUM(AJ65:AJ67)</f>
        <v>0</v>
      </c>
      <c r="AT64" s="33">
        <f>SUM(AK65:AK67)</f>
        <v>0</v>
      </c>
      <c r="AU64" s="33">
        <f>SUM(AL65:AL67)</f>
        <v>0</v>
      </c>
    </row>
    <row r="65" spans="1:62" ht="12.75">
      <c r="A65" s="4" t="s">
        <v>27</v>
      </c>
      <c r="B65" s="4" t="s">
        <v>63</v>
      </c>
      <c r="C65" s="82" t="s">
        <v>117</v>
      </c>
      <c r="D65" s="83"/>
      <c r="E65" s="83"/>
      <c r="F65" s="4" t="s">
        <v>131</v>
      </c>
      <c r="G65" s="14">
        <v>3.25</v>
      </c>
      <c r="H65" s="14">
        <v>0</v>
      </c>
      <c r="I65" s="14">
        <f>G65*AO65</f>
        <v>0</v>
      </c>
      <c r="J65" s="14">
        <f>G65*AP65</f>
        <v>0</v>
      </c>
      <c r="K65" s="14">
        <f>G65*H65</f>
        <v>0</v>
      </c>
      <c r="L65" s="25"/>
      <c r="Z65" s="30">
        <f>IF(AQ65="5",BJ65,0)</f>
        <v>0</v>
      </c>
      <c r="AB65" s="30">
        <f>IF(AQ65="1",BH65,0)</f>
        <v>0</v>
      </c>
      <c r="AC65" s="30">
        <f>IF(AQ65="1",BI65,0)</f>
        <v>0</v>
      </c>
      <c r="AD65" s="30">
        <f>IF(AQ65="7",BH65,0)</f>
        <v>0</v>
      </c>
      <c r="AE65" s="30">
        <f>IF(AQ65="7",BI65,0)</f>
        <v>0</v>
      </c>
      <c r="AF65" s="30">
        <f>IF(AQ65="2",BH65,0)</f>
        <v>0</v>
      </c>
      <c r="AG65" s="30">
        <f>IF(AQ65="2",BI65,0)</f>
        <v>0</v>
      </c>
      <c r="AH65" s="30">
        <f>IF(AQ65="0",BJ65,0)</f>
        <v>0</v>
      </c>
      <c r="AI65" s="26"/>
      <c r="AJ65" s="14">
        <f>IF(AN65=0,K65,0)</f>
        <v>0</v>
      </c>
      <c r="AK65" s="14">
        <f>IF(AN65=15,K65,0)</f>
        <v>0</v>
      </c>
      <c r="AL65" s="14">
        <f>IF(AN65=21,K65,0)</f>
        <v>0</v>
      </c>
      <c r="AN65" s="30">
        <v>21</v>
      </c>
      <c r="AO65" s="30">
        <f>H65*0</f>
        <v>0</v>
      </c>
      <c r="AP65" s="30">
        <f>H65*(1-0)</f>
        <v>0</v>
      </c>
      <c r="AQ65" s="25" t="s">
        <v>7</v>
      </c>
      <c r="AV65" s="30">
        <f>AW65+AX65</f>
        <v>0</v>
      </c>
      <c r="AW65" s="30">
        <f>G65*AO65</f>
        <v>0</v>
      </c>
      <c r="AX65" s="30">
        <f>G65*AP65</f>
        <v>0</v>
      </c>
      <c r="AY65" s="31" t="s">
        <v>170</v>
      </c>
      <c r="AZ65" s="31" t="s">
        <v>160</v>
      </c>
      <c r="BA65" s="26" t="s">
        <v>175</v>
      </c>
      <c r="BC65" s="30">
        <f>AW65+AX65</f>
        <v>0</v>
      </c>
      <c r="BD65" s="30">
        <f>H65/(100-BE65)*100</f>
        <v>0</v>
      </c>
      <c r="BE65" s="30">
        <v>0</v>
      </c>
      <c r="BF65" s="30">
        <f>65</f>
        <v>65</v>
      </c>
      <c r="BH65" s="14">
        <f>G65*AO65</f>
        <v>0</v>
      </c>
      <c r="BI65" s="14">
        <f>G65*AP65</f>
        <v>0</v>
      </c>
      <c r="BJ65" s="14">
        <f>G65*H65</f>
        <v>0</v>
      </c>
    </row>
    <row r="66" spans="1:62" ht="12.75">
      <c r="A66" s="4" t="s">
        <v>28</v>
      </c>
      <c r="B66" s="4" t="s">
        <v>64</v>
      </c>
      <c r="C66" s="82" t="s">
        <v>118</v>
      </c>
      <c r="D66" s="83"/>
      <c r="E66" s="83"/>
      <c r="F66" s="4" t="s">
        <v>131</v>
      </c>
      <c r="G66" s="14">
        <v>1.6</v>
      </c>
      <c r="H66" s="14">
        <v>0</v>
      </c>
      <c r="I66" s="14">
        <f>G66*AO66</f>
        <v>0</v>
      </c>
      <c r="J66" s="14">
        <f>G66*AP66</f>
        <v>0</v>
      </c>
      <c r="K66" s="14">
        <f>G66*H66</f>
        <v>0</v>
      </c>
      <c r="L66" s="25"/>
      <c r="Z66" s="30">
        <f>IF(AQ66="5",BJ66,0)</f>
        <v>0</v>
      </c>
      <c r="AB66" s="30">
        <f>IF(AQ66="1",BH66,0)</f>
        <v>0</v>
      </c>
      <c r="AC66" s="30">
        <f>IF(AQ66="1",BI66,0)</f>
        <v>0</v>
      </c>
      <c r="AD66" s="30">
        <f>IF(AQ66="7",BH66,0)</f>
        <v>0</v>
      </c>
      <c r="AE66" s="30">
        <f>IF(AQ66="7",BI66,0)</f>
        <v>0</v>
      </c>
      <c r="AF66" s="30">
        <f>IF(AQ66="2",BH66,0)</f>
        <v>0</v>
      </c>
      <c r="AG66" s="30">
        <f>IF(AQ66="2",BI66,0)</f>
        <v>0</v>
      </c>
      <c r="AH66" s="30">
        <f>IF(AQ66="0",BJ66,0)</f>
        <v>0</v>
      </c>
      <c r="AI66" s="26"/>
      <c r="AJ66" s="14">
        <f>IF(AN66=0,K66,0)</f>
        <v>0</v>
      </c>
      <c r="AK66" s="14">
        <f>IF(AN66=15,K66,0)</f>
        <v>0</v>
      </c>
      <c r="AL66" s="14">
        <f>IF(AN66=21,K66,0)</f>
        <v>0</v>
      </c>
      <c r="AN66" s="30">
        <v>21</v>
      </c>
      <c r="AO66" s="30">
        <f>H66*0</f>
        <v>0</v>
      </c>
      <c r="AP66" s="30">
        <f>H66*(1-0)</f>
        <v>0</v>
      </c>
      <c r="AQ66" s="25" t="s">
        <v>7</v>
      </c>
      <c r="AV66" s="30">
        <f>AW66+AX66</f>
        <v>0</v>
      </c>
      <c r="AW66" s="30">
        <f>G66*AO66</f>
        <v>0</v>
      </c>
      <c r="AX66" s="30">
        <f>G66*AP66</f>
        <v>0</v>
      </c>
      <c r="AY66" s="31" t="s">
        <v>170</v>
      </c>
      <c r="AZ66" s="31" t="s">
        <v>160</v>
      </c>
      <c r="BA66" s="26" t="s">
        <v>175</v>
      </c>
      <c r="BC66" s="30">
        <f>AW66+AX66</f>
        <v>0</v>
      </c>
      <c r="BD66" s="30">
        <f>H66/(100-BE66)*100</f>
        <v>0</v>
      </c>
      <c r="BE66" s="30">
        <v>0</v>
      </c>
      <c r="BF66" s="30">
        <f>66</f>
        <v>66</v>
      </c>
      <c r="BH66" s="14">
        <f>G66*AO66</f>
        <v>0</v>
      </c>
      <c r="BI66" s="14">
        <f>G66*AP66</f>
        <v>0</v>
      </c>
      <c r="BJ66" s="14">
        <f>G66*H66</f>
        <v>0</v>
      </c>
    </row>
    <row r="67" spans="1:62" ht="12.75">
      <c r="A67" s="6" t="s">
        <v>29</v>
      </c>
      <c r="B67" s="6" t="s">
        <v>65</v>
      </c>
      <c r="C67" s="88" t="s">
        <v>119</v>
      </c>
      <c r="D67" s="89"/>
      <c r="E67" s="89"/>
      <c r="F67" s="6" t="s">
        <v>131</v>
      </c>
      <c r="G67" s="16">
        <v>1.5</v>
      </c>
      <c r="H67" s="16">
        <v>0</v>
      </c>
      <c r="I67" s="16">
        <f>G67*AO67</f>
        <v>0</v>
      </c>
      <c r="J67" s="16">
        <f>G67*AP67</f>
        <v>0</v>
      </c>
      <c r="K67" s="16">
        <f>G67*H67</f>
        <v>0</v>
      </c>
      <c r="L67" s="27"/>
      <c r="Z67" s="30">
        <f>IF(AQ67="5",BJ67,0)</f>
        <v>0</v>
      </c>
      <c r="AB67" s="30">
        <f>IF(AQ67="1",BH67,0)</f>
        <v>0</v>
      </c>
      <c r="AC67" s="30">
        <f>IF(AQ67="1",BI67,0)</f>
        <v>0</v>
      </c>
      <c r="AD67" s="30">
        <f>IF(AQ67="7",BH67,0)</f>
        <v>0</v>
      </c>
      <c r="AE67" s="30">
        <f>IF(AQ67="7",BI67,0)</f>
        <v>0</v>
      </c>
      <c r="AF67" s="30">
        <f>IF(AQ67="2",BH67,0)</f>
        <v>0</v>
      </c>
      <c r="AG67" s="30">
        <f>IF(AQ67="2",BI67,0)</f>
        <v>0</v>
      </c>
      <c r="AH67" s="30">
        <f>IF(AQ67="0",BJ67,0)</f>
        <v>0</v>
      </c>
      <c r="AI67" s="26"/>
      <c r="AJ67" s="14">
        <f>IF(AN67=0,K67,0)</f>
        <v>0</v>
      </c>
      <c r="AK67" s="14">
        <f>IF(AN67=15,K67,0)</f>
        <v>0</v>
      </c>
      <c r="AL67" s="14">
        <f>IF(AN67=21,K67,0)</f>
        <v>0</v>
      </c>
      <c r="AN67" s="30">
        <v>21</v>
      </c>
      <c r="AO67" s="30">
        <f>H67*0</f>
        <v>0</v>
      </c>
      <c r="AP67" s="30">
        <f>H67*(1-0)</f>
        <v>0</v>
      </c>
      <c r="AQ67" s="25" t="s">
        <v>7</v>
      </c>
      <c r="AV67" s="30">
        <f>AW67+AX67</f>
        <v>0</v>
      </c>
      <c r="AW67" s="30">
        <f>G67*AO67</f>
        <v>0</v>
      </c>
      <c r="AX67" s="30">
        <f>G67*AP67</f>
        <v>0</v>
      </c>
      <c r="AY67" s="31" t="s">
        <v>170</v>
      </c>
      <c r="AZ67" s="31" t="s">
        <v>160</v>
      </c>
      <c r="BA67" s="26" t="s">
        <v>175</v>
      </c>
      <c r="BC67" s="30">
        <f>AW67+AX67</f>
        <v>0</v>
      </c>
      <c r="BD67" s="30">
        <f>H67/(100-BE67)*100</f>
        <v>0</v>
      </c>
      <c r="BE67" s="30">
        <v>0</v>
      </c>
      <c r="BF67" s="30">
        <f>67</f>
        <v>67</v>
      </c>
      <c r="BH67" s="14">
        <f>G67*AO67</f>
        <v>0</v>
      </c>
      <c r="BI67" s="14">
        <f>G67*AP67</f>
        <v>0</v>
      </c>
      <c r="BJ67" s="14">
        <f>G67*H67</f>
        <v>0</v>
      </c>
    </row>
    <row r="68" spans="1:12" ht="12.75">
      <c r="A68" s="7"/>
      <c r="B68" s="7"/>
      <c r="C68" s="7"/>
      <c r="D68" s="7"/>
      <c r="E68" s="7"/>
      <c r="F68" s="7"/>
      <c r="G68" s="7"/>
      <c r="H68" s="7"/>
      <c r="I68" s="90" t="s">
        <v>145</v>
      </c>
      <c r="J68" s="91"/>
      <c r="K68" s="34">
        <f>K12+K15+K18+K21+K26+K35+K38+K41+K46+K49+K64</f>
        <v>0</v>
      </c>
      <c r="L68" s="7"/>
    </row>
    <row r="69" ht="11.25" customHeight="1">
      <c r="A69" s="8" t="s">
        <v>30</v>
      </c>
    </row>
    <row r="70" spans="1:12" ht="12.75">
      <c r="A70" s="6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</sheetData>
  <mergeCells count="86">
    <mergeCell ref="A70:L70"/>
    <mergeCell ref="C63:E63"/>
    <mergeCell ref="C64:E64"/>
    <mergeCell ref="C65:E65"/>
    <mergeCell ref="C66:E66"/>
    <mergeCell ref="C67:E67"/>
    <mergeCell ref="I68:J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2"/>
      <c r="B1" s="35"/>
      <c r="C1" s="92" t="s">
        <v>194</v>
      </c>
      <c r="D1" s="54"/>
      <c r="E1" s="54"/>
      <c r="F1" s="54"/>
      <c r="G1" s="54"/>
      <c r="H1" s="54"/>
      <c r="I1" s="54"/>
    </row>
    <row r="2" spans="1:10" ht="12.75">
      <c r="A2" s="55" t="s">
        <v>1</v>
      </c>
      <c r="B2" s="56"/>
      <c r="C2" s="59" t="str">
        <f>'Stavební rozpočet'!C2</f>
        <v>Výměna střešní krytiny na spojovacím krčku budovy bakalářských studií v Litvínově</v>
      </c>
      <c r="D2" s="91"/>
      <c r="E2" s="62" t="s">
        <v>133</v>
      </c>
      <c r="F2" s="62" t="str">
        <f>'Stavební rozpočet'!I2</f>
        <v>Město Litvínov</v>
      </c>
      <c r="G2" s="56"/>
      <c r="H2" s="62" t="s">
        <v>217</v>
      </c>
      <c r="I2" s="93"/>
      <c r="J2" s="28"/>
    </row>
    <row r="3" spans="1:10" ht="25.7" customHeight="1">
      <c r="A3" s="57"/>
      <c r="B3" s="58"/>
      <c r="C3" s="60"/>
      <c r="D3" s="60"/>
      <c r="E3" s="58"/>
      <c r="F3" s="58"/>
      <c r="G3" s="58"/>
      <c r="H3" s="58"/>
      <c r="I3" s="64"/>
      <c r="J3" s="28"/>
    </row>
    <row r="4" spans="1:10" ht="12.75">
      <c r="A4" s="65" t="s">
        <v>2</v>
      </c>
      <c r="B4" s="58"/>
      <c r="C4" s="66" t="str">
        <f>'Stavební rozpočet'!C4</f>
        <v>D.1.1. ARCHITEKTONICKO STAVEBNÍ ŘEŠENÍ - SO 01-B</v>
      </c>
      <c r="D4" s="58"/>
      <c r="E4" s="66" t="s">
        <v>134</v>
      </c>
      <c r="F4" s="66" t="str">
        <f>'Stavební rozpočet'!I4</f>
        <v>SDP LITVÍNOV, spol. s.r.o.</v>
      </c>
      <c r="G4" s="58"/>
      <c r="H4" s="66" t="s">
        <v>217</v>
      </c>
      <c r="I4" s="94"/>
      <c r="J4" s="28"/>
    </row>
    <row r="5" spans="1:10" ht="12.75">
      <c r="A5" s="57"/>
      <c r="B5" s="58"/>
      <c r="C5" s="58"/>
      <c r="D5" s="58"/>
      <c r="E5" s="58"/>
      <c r="F5" s="58"/>
      <c r="G5" s="58"/>
      <c r="H5" s="58"/>
      <c r="I5" s="64"/>
      <c r="J5" s="28"/>
    </row>
    <row r="6" spans="1:10" ht="12.75">
      <c r="A6" s="65" t="s">
        <v>3</v>
      </c>
      <c r="B6" s="58"/>
      <c r="C6" s="66" t="str">
        <f>'Stavební rozpočet'!C6</f>
        <v>č.p. 637, ulice Ukrajinská, Litvínov</v>
      </c>
      <c r="D6" s="58"/>
      <c r="E6" s="66" t="s">
        <v>135</v>
      </c>
      <c r="F6" s="66" t="str">
        <f>'Stavební rozpočet'!I6</f>
        <v> </v>
      </c>
      <c r="G6" s="58"/>
      <c r="H6" s="66" t="s">
        <v>217</v>
      </c>
      <c r="I6" s="94"/>
      <c r="J6" s="28"/>
    </row>
    <row r="7" spans="1:10" ht="12.75">
      <c r="A7" s="57"/>
      <c r="B7" s="58"/>
      <c r="C7" s="58"/>
      <c r="D7" s="58"/>
      <c r="E7" s="58"/>
      <c r="F7" s="58"/>
      <c r="G7" s="58"/>
      <c r="H7" s="58"/>
      <c r="I7" s="64"/>
      <c r="J7" s="28"/>
    </row>
    <row r="8" spans="1:10" ht="12.75">
      <c r="A8" s="65" t="s">
        <v>121</v>
      </c>
      <c r="B8" s="58"/>
      <c r="C8" s="66" t="str">
        <f>'Stavební rozpočet'!F4</f>
        <v xml:space="preserve"> </v>
      </c>
      <c r="D8" s="58"/>
      <c r="E8" s="66" t="s">
        <v>122</v>
      </c>
      <c r="F8" s="66" t="str">
        <f>'Stavební rozpočet'!F6</f>
        <v xml:space="preserve"> </v>
      </c>
      <c r="G8" s="58"/>
      <c r="H8" s="67" t="s">
        <v>218</v>
      </c>
      <c r="I8" s="94" t="s">
        <v>29</v>
      </c>
      <c r="J8" s="28"/>
    </row>
    <row r="9" spans="1:10" ht="12.75">
      <c r="A9" s="57"/>
      <c r="B9" s="58"/>
      <c r="C9" s="58"/>
      <c r="D9" s="58"/>
      <c r="E9" s="58"/>
      <c r="F9" s="58"/>
      <c r="G9" s="58"/>
      <c r="H9" s="58"/>
      <c r="I9" s="64"/>
      <c r="J9" s="28"/>
    </row>
    <row r="10" spans="1:10" ht="12.75">
      <c r="A10" s="65" t="s">
        <v>4</v>
      </c>
      <c r="B10" s="58"/>
      <c r="C10" s="66" t="str">
        <f>'Stavební rozpočet'!C8</f>
        <v xml:space="preserve"> </v>
      </c>
      <c r="D10" s="58"/>
      <c r="E10" s="66" t="s">
        <v>136</v>
      </c>
      <c r="F10" s="66" t="str">
        <f>'Stavební rozpočet'!I8</f>
        <v>Kamila Možná</v>
      </c>
      <c r="G10" s="58"/>
      <c r="H10" s="67" t="s">
        <v>219</v>
      </c>
      <c r="I10" s="97" t="str">
        <f>'Stavební rozpočet'!F8</f>
        <v>15.07.2020</v>
      </c>
      <c r="J10" s="28"/>
    </row>
    <row r="11" spans="1:10" ht="12.75">
      <c r="A11" s="95"/>
      <c r="B11" s="96"/>
      <c r="C11" s="96"/>
      <c r="D11" s="96"/>
      <c r="E11" s="96"/>
      <c r="F11" s="96"/>
      <c r="G11" s="96"/>
      <c r="H11" s="96"/>
      <c r="I11" s="98"/>
      <c r="J11" s="28"/>
    </row>
    <row r="12" spans="1:9" ht="23.45" customHeight="1">
      <c r="A12" s="99" t="s">
        <v>179</v>
      </c>
      <c r="B12" s="100"/>
      <c r="C12" s="100"/>
      <c r="D12" s="100"/>
      <c r="E12" s="100"/>
      <c r="F12" s="100"/>
      <c r="G12" s="100"/>
      <c r="H12" s="100"/>
      <c r="I12" s="100"/>
    </row>
    <row r="13" spans="1:10" ht="26.45" customHeight="1">
      <c r="A13" s="36" t="s">
        <v>180</v>
      </c>
      <c r="B13" s="101" t="s">
        <v>192</v>
      </c>
      <c r="C13" s="102"/>
      <c r="D13" s="36" t="s">
        <v>195</v>
      </c>
      <c r="E13" s="101" t="s">
        <v>204</v>
      </c>
      <c r="F13" s="102"/>
      <c r="G13" s="36" t="s">
        <v>205</v>
      </c>
      <c r="H13" s="101" t="s">
        <v>220</v>
      </c>
      <c r="I13" s="102"/>
      <c r="J13" s="28"/>
    </row>
    <row r="14" spans="1:10" ht="15.2" customHeight="1">
      <c r="A14" s="37" t="s">
        <v>181</v>
      </c>
      <c r="B14" s="41" t="s">
        <v>193</v>
      </c>
      <c r="C14" s="45">
        <f>SUM('Stavební rozpočet'!AB12:AB67)</f>
        <v>0</v>
      </c>
      <c r="D14" s="103" t="s">
        <v>196</v>
      </c>
      <c r="E14" s="104"/>
      <c r="F14" s="45">
        <v>0</v>
      </c>
      <c r="G14" s="103" t="s">
        <v>117</v>
      </c>
      <c r="H14" s="104"/>
      <c r="I14" s="45">
        <v>0</v>
      </c>
      <c r="J14" s="28"/>
    </row>
    <row r="15" spans="1:10" ht="15.2" customHeight="1">
      <c r="A15" s="38"/>
      <c r="B15" s="41" t="s">
        <v>146</v>
      </c>
      <c r="C15" s="45">
        <f>SUM('Stavební rozpočet'!AC12:AC67)</f>
        <v>0</v>
      </c>
      <c r="D15" s="103" t="s">
        <v>197</v>
      </c>
      <c r="E15" s="104"/>
      <c r="F15" s="45">
        <v>0</v>
      </c>
      <c r="G15" s="103" t="s">
        <v>206</v>
      </c>
      <c r="H15" s="104"/>
      <c r="I15" s="45">
        <v>0</v>
      </c>
      <c r="J15" s="28"/>
    </row>
    <row r="16" spans="1:10" ht="15.2" customHeight="1">
      <c r="A16" s="37" t="s">
        <v>182</v>
      </c>
      <c r="B16" s="41" t="s">
        <v>193</v>
      </c>
      <c r="C16" s="45">
        <f>SUM('Stavební rozpočet'!AD12:AD67)</f>
        <v>0</v>
      </c>
      <c r="D16" s="103" t="s">
        <v>198</v>
      </c>
      <c r="E16" s="104"/>
      <c r="F16" s="45">
        <v>0</v>
      </c>
      <c r="G16" s="103" t="s">
        <v>207</v>
      </c>
      <c r="H16" s="104"/>
      <c r="I16" s="45">
        <v>0</v>
      </c>
      <c r="J16" s="28"/>
    </row>
    <row r="17" spans="1:10" ht="15.2" customHeight="1">
      <c r="A17" s="38"/>
      <c r="B17" s="41" t="s">
        <v>146</v>
      </c>
      <c r="C17" s="45">
        <f>SUM('Stavební rozpočet'!AE12:AE67)</f>
        <v>0</v>
      </c>
      <c r="D17" s="103"/>
      <c r="E17" s="104"/>
      <c r="F17" s="46"/>
      <c r="G17" s="103" t="s">
        <v>118</v>
      </c>
      <c r="H17" s="104"/>
      <c r="I17" s="45">
        <v>0</v>
      </c>
      <c r="J17" s="28"/>
    </row>
    <row r="18" spans="1:10" ht="15.2" customHeight="1">
      <c r="A18" s="37" t="s">
        <v>183</v>
      </c>
      <c r="B18" s="41" t="s">
        <v>193</v>
      </c>
      <c r="C18" s="45">
        <f>SUM('Stavební rozpočet'!AF12:AF67)</f>
        <v>0</v>
      </c>
      <c r="D18" s="103"/>
      <c r="E18" s="104"/>
      <c r="F18" s="46"/>
      <c r="G18" s="103" t="s">
        <v>208</v>
      </c>
      <c r="H18" s="104"/>
      <c r="I18" s="45">
        <v>0</v>
      </c>
      <c r="J18" s="28"/>
    </row>
    <row r="19" spans="1:10" ht="15.2" customHeight="1">
      <c r="A19" s="38"/>
      <c r="B19" s="41" t="s">
        <v>146</v>
      </c>
      <c r="C19" s="45">
        <f>SUM('Stavební rozpočet'!AG12:AG67)</f>
        <v>0</v>
      </c>
      <c r="D19" s="103"/>
      <c r="E19" s="104"/>
      <c r="F19" s="46"/>
      <c r="G19" s="103" t="s">
        <v>209</v>
      </c>
      <c r="H19" s="104"/>
      <c r="I19" s="45">
        <v>0</v>
      </c>
      <c r="J19" s="28"/>
    </row>
    <row r="20" spans="1:10" ht="15.2" customHeight="1">
      <c r="A20" s="105" t="s">
        <v>184</v>
      </c>
      <c r="B20" s="106"/>
      <c r="C20" s="45">
        <f>SUM('Stavební rozpočet'!AH12:AH67)</f>
        <v>0</v>
      </c>
      <c r="D20" s="103"/>
      <c r="E20" s="104"/>
      <c r="F20" s="46"/>
      <c r="G20" s="103"/>
      <c r="H20" s="104"/>
      <c r="I20" s="46"/>
      <c r="J20" s="28"/>
    </row>
    <row r="21" spans="1:10" ht="15.2" customHeight="1">
      <c r="A21" s="105" t="s">
        <v>185</v>
      </c>
      <c r="B21" s="106"/>
      <c r="C21" s="45">
        <f>SUM('Stavební rozpočet'!Z12:Z67)</f>
        <v>0</v>
      </c>
      <c r="D21" s="103"/>
      <c r="E21" s="104"/>
      <c r="F21" s="46"/>
      <c r="G21" s="103"/>
      <c r="H21" s="104"/>
      <c r="I21" s="46"/>
      <c r="J21" s="28"/>
    </row>
    <row r="22" spans="1:10" ht="16.7" customHeight="1">
      <c r="A22" s="105" t="s">
        <v>186</v>
      </c>
      <c r="B22" s="106"/>
      <c r="C22" s="45">
        <f>SUM(C14:C21)</f>
        <v>0</v>
      </c>
      <c r="D22" s="105" t="s">
        <v>199</v>
      </c>
      <c r="E22" s="106"/>
      <c r="F22" s="45">
        <f>SUM(F14:F21)</f>
        <v>0</v>
      </c>
      <c r="G22" s="105" t="s">
        <v>210</v>
      </c>
      <c r="H22" s="106"/>
      <c r="I22" s="45">
        <f>SUM(I14:I21)</f>
        <v>0</v>
      </c>
      <c r="J22" s="28"/>
    </row>
    <row r="23" spans="1:10" ht="15.2" customHeight="1">
      <c r="A23" s="7"/>
      <c r="B23" s="7"/>
      <c r="C23" s="43"/>
      <c r="D23" s="105" t="s">
        <v>200</v>
      </c>
      <c r="E23" s="106"/>
      <c r="F23" s="47">
        <v>0</v>
      </c>
      <c r="G23" s="105" t="s">
        <v>211</v>
      </c>
      <c r="H23" s="106"/>
      <c r="I23" s="45">
        <v>0</v>
      </c>
      <c r="J23" s="28"/>
    </row>
    <row r="24" spans="4:9" ht="15.2" customHeight="1">
      <c r="D24" s="7"/>
      <c r="E24" s="7"/>
      <c r="F24" s="48"/>
      <c r="G24" s="105" t="s">
        <v>212</v>
      </c>
      <c r="H24" s="106"/>
      <c r="I24" s="50"/>
    </row>
    <row r="25" spans="6:10" ht="15.2" customHeight="1">
      <c r="F25" s="49"/>
      <c r="G25" s="105" t="s">
        <v>213</v>
      </c>
      <c r="H25" s="106"/>
      <c r="I25" s="45">
        <v>0</v>
      </c>
      <c r="J25" s="28"/>
    </row>
    <row r="26" spans="1:9" ht="12.75">
      <c r="A26" s="35"/>
      <c r="B26" s="35"/>
      <c r="C26" s="35"/>
      <c r="G26" s="7"/>
      <c r="H26" s="7"/>
      <c r="I26" s="7"/>
    </row>
    <row r="27" spans="1:9" ht="15.2" customHeight="1">
      <c r="A27" s="107" t="s">
        <v>187</v>
      </c>
      <c r="B27" s="108"/>
      <c r="C27" s="51">
        <f>SUM('Stavební rozpočet'!AJ12:AJ67)</f>
        <v>0</v>
      </c>
      <c r="D27" s="44"/>
      <c r="E27" s="35"/>
      <c r="F27" s="35"/>
      <c r="G27" s="35"/>
      <c r="H27" s="35"/>
      <c r="I27" s="35"/>
    </row>
    <row r="28" spans="1:10" ht="15.2" customHeight="1">
      <c r="A28" s="107" t="s">
        <v>188</v>
      </c>
      <c r="B28" s="108"/>
      <c r="C28" s="51">
        <f>SUM('Stavební rozpočet'!AK12:AK67)</f>
        <v>0</v>
      </c>
      <c r="D28" s="107" t="s">
        <v>201</v>
      </c>
      <c r="E28" s="108"/>
      <c r="F28" s="51">
        <f>ROUND(C28*(15/100),2)</f>
        <v>0</v>
      </c>
      <c r="G28" s="107" t="s">
        <v>214</v>
      </c>
      <c r="H28" s="108"/>
      <c r="I28" s="51">
        <f>SUM(C27:C29)</f>
        <v>0</v>
      </c>
      <c r="J28" s="28"/>
    </row>
    <row r="29" spans="1:10" ht="15.2" customHeight="1">
      <c r="A29" s="107" t="s">
        <v>189</v>
      </c>
      <c r="B29" s="108"/>
      <c r="C29" s="51">
        <f>SUM('Stavební rozpočet'!AL12:AL67)+(F22+I22+F23+I23+I24+I25)</f>
        <v>0</v>
      </c>
      <c r="D29" s="107" t="s">
        <v>202</v>
      </c>
      <c r="E29" s="108"/>
      <c r="F29" s="51">
        <f>ROUND(C29*(21/100),2)</f>
        <v>0</v>
      </c>
      <c r="G29" s="107" t="s">
        <v>215</v>
      </c>
      <c r="H29" s="108"/>
      <c r="I29" s="51">
        <f>SUM(F28:F29)+I28</f>
        <v>0</v>
      </c>
      <c r="J29" s="28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45" customHeight="1">
      <c r="A31" s="109" t="s">
        <v>190</v>
      </c>
      <c r="B31" s="110"/>
      <c r="C31" s="111"/>
      <c r="D31" s="109" t="s">
        <v>203</v>
      </c>
      <c r="E31" s="110"/>
      <c r="F31" s="111"/>
      <c r="G31" s="109" t="s">
        <v>216</v>
      </c>
      <c r="H31" s="110"/>
      <c r="I31" s="111"/>
      <c r="J31" s="29"/>
    </row>
    <row r="32" spans="1:10" ht="14.45" customHeight="1">
      <c r="A32" s="112"/>
      <c r="B32" s="113"/>
      <c r="C32" s="114"/>
      <c r="D32" s="112"/>
      <c r="E32" s="113"/>
      <c r="F32" s="114"/>
      <c r="G32" s="112"/>
      <c r="H32" s="113"/>
      <c r="I32" s="114"/>
      <c r="J32" s="29"/>
    </row>
    <row r="33" spans="1:10" ht="14.45" customHeight="1">
      <c r="A33" s="112"/>
      <c r="B33" s="113"/>
      <c r="C33" s="114"/>
      <c r="D33" s="112"/>
      <c r="E33" s="113"/>
      <c r="F33" s="114"/>
      <c r="G33" s="112"/>
      <c r="H33" s="113"/>
      <c r="I33" s="114"/>
      <c r="J33" s="29"/>
    </row>
    <row r="34" spans="1:10" ht="14.45" customHeight="1">
      <c r="A34" s="112"/>
      <c r="B34" s="113"/>
      <c r="C34" s="114"/>
      <c r="D34" s="112"/>
      <c r="E34" s="113"/>
      <c r="F34" s="114"/>
      <c r="G34" s="112"/>
      <c r="H34" s="113"/>
      <c r="I34" s="114"/>
      <c r="J34" s="29"/>
    </row>
    <row r="35" spans="1:10" ht="14.45" customHeight="1">
      <c r="A35" s="115" t="s">
        <v>191</v>
      </c>
      <c r="B35" s="116"/>
      <c r="C35" s="117"/>
      <c r="D35" s="115" t="s">
        <v>191</v>
      </c>
      <c r="E35" s="116"/>
      <c r="F35" s="117"/>
      <c r="G35" s="115" t="s">
        <v>191</v>
      </c>
      <c r="H35" s="116"/>
      <c r="I35" s="117"/>
      <c r="J35" s="29"/>
    </row>
    <row r="36" spans="1:9" ht="11.25" customHeight="1">
      <c r="A36" s="40" t="s">
        <v>30</v>
      </c>
      <c r="B36" s="42"/>
      <c r="C36" s="42"/>
      <c r="D36" s="42"/>
      <c r="E36" s="42"/>
      <c r="F36" s="42"/>
      <c r="G36" s="42"/>
      <c r="H36" s="42"/>
      <c r="I36" s="42"/>
    </row>
    <row r="37" spans="1:9" ht="12.75">
      <c r="A37" s="66"/>
      <c r="B37" s="58"/>
      <c r="C37" s="58"/>
      <c r="D37" s="58"/>
      <c r="E37" s="58"/>
      <c r="F37" s="58"/>
      <c r="G37" s="58"/>
      <c r="H37" s="58"/>
      <c r="I37" s="58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Kamila</cp:lastModifiedBy>
  <dcterms:created xsi:type="dcterms:W3CDTF">2020-07-16T07:29:09Z</dcterms:created>
  <dcterms:modified xsi:type="dcterms:W3CDTF">2020-07-16T07:29:10Z</dcterms:modified>
  <cp:category/>
  <cp:version/>
  <cp:contentType/>
  <cp:contentStatus/>
</cp:coreProperties>
</file>