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4 - sportoviště v Jan..." sheetId="2" r:id="rId2"/>
  </sheets>
  <definedNames>
    <definedName name="_xlnm.Print_Area" localSheetId="0">'Rekapitulace stavby'!$D$4:$AO$76,'Rekapitulace stavby'!$C$82:$AQ$96</definedName>
    <definedName name="_xlnm._FilterDatabase" localSheetId="1" hidden="1">'SO 04 - sportoviště v Jan...'!$C$140:$K$312</definedName>
    <definedName name="_xlnm.Print_Area" localSheetId="1">'SO 04 - sportoviště v Jan...'!$C$4:$J$76,'SO 04 - sportoviště v Jan...'!$C$82:$J$122,'SO 04 - sportoviště v Jan...'!$C$128:$K$312</definedName>
    <definedName name="_xlnm.Print_Titles" localSheetId="0">'Rekapitulace stavby'!$92:$92</definedName>
    <definedName name="_xlnm.Print_Titles" localSheetId="1">'SO 04 - sportoviště v Jan...'!$140:$140</definedName>
  </definedNames>
  <calcPr fullCalcOnLoad="1"/>
</workbook>
</file>

<file path=xl/sharedStrings.xml><?xml version="1.0" encoding="utf-8"?>
<sst xmlns="http://schemas.openxmlformats.org/spreadsheetml/2006/main" count="2161" uniqueCount="522">
  <si>
    <t>Export Komplet</t>
  </si>
  <si>
    <t/>
  </si>
  <si>
    <t>2.0</t>
  </si>
  <si>
    <t>ZAMOK</t>
  </si>
  <si>
    <t>False</t>
  </si>
  <si>
    <t>{1f5d91d5-a26c-4f36-b133-773ad6daba57}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</si>
  <si>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</si>
  <si>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</si>
  <si>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</si>
  <si>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</si>
  <si>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</si>
  <si>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</si>
  <si>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</si>
  <si>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</si>
  <si>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SP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</si>
  <si>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</si>
  <si>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</si>
  <si>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SPORTOVIŠŤ NA ÚZEMÍ MĚSTA LITVÍNOVA</t>
  </si>
  <si>
    <t>KSO:</t>
  </si>
  <si>
    <t>CC-CZ:</t>
  </si>
  <si>
    <t>Místo:</t>
  </si>
  <si>
    <t xml:space="preserve"> </t>
  </si>
  <si>
    <t>Datum:</t>
  </si>
  <si>
    <t>18. 5. 2020</t>
  </si>
  <si>
    <t>Zadavatel:</t>
  </si>
  <si>
    <t>IČ:</t>
  </si>
  <si>
    <t>DIČ:</t>
  </si>
  <si>
    <t>Uchazeč:</t>
  </si>
  <si>
    <t>Vyplň údaj</t>
  </si>
  <si>
    <t>Projektant:</t>
  </si>
  <si>
    <t>64651509</t>
  </si>
  <si>
    <t>A3 DETAIL s.r.o.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</si>
  <si>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</si>
  <si>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</si>
  <si>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</si>
  <si>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</si>
  <si>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</si>
  <si>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</si>
  <si>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</si>
  <si>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</si>
  <si>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</si>
  <si>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</si>
  <si>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</si>
  <si>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</si>
  <si>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</si>
  <si>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</si>
  <si>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</si>
  <si>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</si>
  <si>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</si>
  <si>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</si>
  <si>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</si>
  <si>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</si>
  <si>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</si>
  <si>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</si>
  <si>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</si>
  <si>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</si>
  <si>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</si>
  <si>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</si>
  <si>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</si>
  <si>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</si>
  <si>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</si>
  <si>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</si>
  <si>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</si>
  <si>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</si>
  <si>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</si>
  <si>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</si>
  <si>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</si>
  <si>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</si>
  <si>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</si>
  <si>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</si>
  <si>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</si>
  <si>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</si>
  <si>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</si>
  <si>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</si>
  <si>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</si>
  <si>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</si>
  <si>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</si>
  <si>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</si>
  <si>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</si>
  <si>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</si>
  <si>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04</t>
  </si>
  <si>
    <t>sportoviště v Janáčkově ulici</t>
  </si>
  <si>
    <t>STA</t>
  </si>
  <si>
    <t>1</t>
  </si>
  <si>
    <t>{50f08cd7-86f6-4502-b84a-4bf34d102f99}</t>
  </si>
  <si>
    <t>2</t>
  </si>
  <si>
    <t>KRYCÍ LIST SOUPISU PRACÍ</t>
  </si>
  <si>
    <t>Objekt:</t>
  </si>
  <si>
    <t>SO 04 - sportoviště v Janáčkově ulici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</si>
  <si>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</si>
  <si>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</si>
  <si>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</si>
  <si>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</si>
  <si>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</si>
  <si>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</si>
  <si>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</si>
  <si>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</si>
  <si>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</si>
  <si>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</si>
  <si>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</si>
  <si>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</si>
  <si>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</si>
  <si>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</si>
  <si>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</si>
  <si>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</si>
  <si>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</si>
  <si>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</si>
  <si>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782 - Dokončovací práce - obklady z kamene</t>
  </si>
  <si>
    <t xml:space="preserve">    783 - Dokončovací práce - nátěry</t>
  </si>
  <si>
    <t>M - Práce a dodávky M</t>
  </si>
  <si>
    <t xml:space="preserve">    46-M - Zemní práce při extr.mont.pracích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</si>
  <si>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</si>
  <si>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</si>
  <si>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</si>
  <si>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</si>
  <si>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</si>
  <si>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</si>
  <si>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</si>
  <si>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</si>
  <si>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</si>
  <si>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</si>
  <si>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</si>
  <si>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</si>
  <si>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</si>
  <si>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</si>
  <si>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</si>
  <si>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</si>
  <si>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</si>
  <si>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</si>
  <si>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</si>
  <si>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</si>
  <si>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</si>
  <si>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</si>
  <si>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</si>
  <si>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</si>
  <si>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</si>
  <si>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</si>
  <si>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</si>
  <si>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</si>
  <si>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113107142</t>
  </si>
  <si>
    <t>Odstranění podkladu živičného tl 100 mm ručně</t>
  </si>
  <si>
    <t>m2</t>
  </si>
  <si>
    <t>4</t>
  </si>
  <si>
    <t>-984755797</t>
  </si>
  <si>
    <t>VV</t>
  </si>
  <si>
    <t>2+1,7+1,3+4,6+4,8+4,6</t>
  </si>
  <si>
    <t>113202111</t>
  </si>
  <si>
    <t xml:space="preserve">Vytrhání obrub krajníků obrubníků </t>
  </si>
  <si>
    <t>m</t>
  </si>
  <si>
    <t>-1744292680</t>
  </si>
  <si>
    <t>8*2,6+1*2,2</t>
  </si>
  <si>
    <t>3</t>
  </si>
  <si>
    <t>121112003</t>
  </si>
  <si>
    <t>Sejmutí ornice tl vrstvy do 200 mm ručně</t>
  </si>
  <si>
    <t>-275954297</t>
  </si>
  <si>
    <t>7/0,1</t>
  </si>
  <si>
    <t>131212531</t>
  </si>
  <si>
    <t>Hloubení jamek v soudržných horninách třídy těžitelnosti I, skupiny 3 ručně</t>
  </si>
  <si>
    <t>m3</t>
  </si>
  <si>
    <t>-250353294</t>
  </si>
  <si>
    <t>5</t>
  </si>
  <si>
    <t>162751117</t>
  </si>
  <si>
    <t>Vodorovné přemístění do 10000 m výkopku/sypaniny z horniny třídy těžitelnosti I, skupiny 1 až 3</t>
  </si>
  <si>
    <t>78134933</t>
  </si>
  <si>
    <t>6</t>
  </si>
  <si>
    <t>162751119</t>
  </si>
  <si>
    <t>Příplatek k vodorovnému přemístění výkopku/sypaniny z horniny třídy těžitelnosti I, skupiny 1 až 3 ZKD 1000 m přes 10000 m</t>
  </si>
  <si>
    <t>1492190692</t>
  </si>
  <si>
    <t>31*3</t>
  </si>
  <si>
    <t>7</t>
  </si>
  <si>
    <t>167151101</t>
  </si>
  <si>
    <t>Nakládání výkopku z hornin třídy těžitelnosti I, skupiny 1 až 3 do 100 m3</t>
  </si>
  <si>
    <t>1211779241</t>
  </si>
  <si>
    <t>8</t>
  </si>
  <si>
    <t>171151112</t>
  </si>
  <si>
    <t>Uložení sypaniny z hornin nesoudržných kamenitých do násypů zhutněných</t>
  </si>
  <si>
    <t>1461644371</t>
  </si>
  <si>
    <t>15,27*0,375*1</t>
  </si>
  <si>
    <t>2,23*0,5*0,55</t>
  </si>
  <si>
    <t>3,43*1*0,565</t>
  </si>
  <si>
    <t>Součet</t>
  </si>
  <si>
    <t>9</t>
  </si>
  <si>
    <t>M</t>
  </si>
  <si>
    <t>58343930</t>
  </si>
  <si>
    <t>kamenivo drcené hrubé frakce 16/32</t>
  </si>
  <si>
    <t>t</t>
  </si>
  <si>
    <t>-2136946731</t>
  </si>
  <si>
    <t>10</t>
  </si>
  <si>
    <t>171201221</t>
  </si>
  <si>
    <t>Poplatek za uložení na skládce (skládkovné) zeminy a kamení kód odpadu 17 05 04</t>
  </si>
  <si>
    <t>-2077812270</t>
  </si>
  <si>
    <t>31*1,8</t>
  </si>
  <si>
    <t>11</t>
  </si>
  <si>
    <t>171251201</t>
  </si>
  <si>
    <t>Uložení sypaniny na skládky nebo meziskládky</t>
  </si>
  <si>
    <t>-718554369</t>
  </si>
  <si>
    <t>12</t>
  </si>
  <si>
    <t>174111101</t>
  </si>
  <si>
    <t>Zásyp jam, šachet rýh nebo kolem objektů sypaninou se zhutněním ručně (ornice)</t>
  </si>
  <si>
    <t>-2095266685</t>
  </si>
  <si>
    <t>Zakládání</t>
  </si>
  <si>
    <t>13</t>
  </si>
  <si>
    <t>212750101</t>
  </si>
  <si>
    <t xml:space="preserve">Trativod z drenážních trubek PVC-U SN 4 perforace 360° včetně lože otevřený výkop DN 100 </t>
  </si>
  <si>
    <t>921541436</t>
  </si>
  <si>
    <t>2,29+15,27+3,43</t>
  </si>
  <si>
    <t>14</t>
  </si>
  <si>
    <t>273313811</t>
  </si>
  <si>
    <t>Základové desky z betonu tř. C 25/30</t>
  </si>
  <si>
    <t>1012346415</t>
  </si>
  <si>
    <t>10*5*0,2</t>
  </si>
  <si>
    <t>274313511</t>
  </si>
  <si>
    <t>Základové pásy z betonu tř. C 12/15 (podkladní beton)</t>
  </si>
  <si>
    <t>605030937</t>
  </si>
  <si>
    <t>(2,29+15,27)*0,8*0,05</t>
  </si>
  <si>
    <t>3,43*0,6*0,05</t>
  </si>
  <si>
    <t>16</t>
  </si>
  <si>
    <t>274322511</t>
  </si>
  <si>
    <t>Základové pasy ze ŽB tř. C 25/30 - opěrná zeď</t>
  </si>
  <si>
    <t>1782148041</t>
  </si>
  <si>
    <t>(2,29+15,27)*0,8*0,8</t>
  </si>
  <si>
    <t>3,43*0,6*0,8</t>
  </si>
  <si>
    <t>17</t>
  </si>
  <si>
    <t>274351121</t>
  </si>
  <si>
    <t>Zřízení bednění základových pasů rovného</t>
  </si>
  <si>
    <t>1746646581</t>
  </si>
  <si>
    <t>(2,29+15,27)*0,8*2</t>
  </si>
  <si>
    <t>3,43*0,8*2</t>
  </si>
  <si>
    <t>0,8*0,8</t>
  </si>
  <si>
    <t>0,6*0,8</t>
  </si>
  <si>
    <t>18</t>
  </si>
  <si>
    <t>274351122</t>
  </si>
  <si>
    <t>Odstranění bednění základových pasů rovného</t>
  </si>
  <si>
    <t>-1725457814</t>
  </si>
  <si>
    <t>19</t>
  </si>
  <si>
    <t>274361821</t>
  </si>
  <si>
    <t>Výztuž opěrné zdi betonářskou ocelí 10 505 (R)</t>
  </si>
  <si>
    <t>228816643</t>
  </si>
  <si>
    <t>20</t>
  </si>
  <si>
    <t>279113145</t>
  </si>
  <si>
    <t>Základová zeď tl do 400 mm z tvárnic ztraceného bednění včetně výplně z betonu tř. C 20/25</t>
  </si>
  <si>
    <t>-1250371472</t>
  </si>
  <si>
    <t>2,29*0,5</t>
  </si>
  <si>
    <t>15,27*1</t>
  </si>
  <si>
    <t>3,43*1</t>
  </si>
  <si>
    <t>631362021</t>
  </si>
  <si>
    <t>Výztuž mazanin svařovanými sítěmi Kari</t>
  </si>
  <si>
    <t>84006930</t>
  </si>
  <si>
    <t>5*10*1,2*0,00444"Kari síť 6mm 10x10 ... 4,44 kg/m2</t>
  </si>
  <si>
    <t>22</t>
  </si>
  <si>
    <t>275313811</t>
  </si>
  <si>
    <t>Základové patky z betonu tř. C 25/30</t>
  </si>
  <si>
    <t>79138255</t>
  </si>
  <si>
    <t xml:space="preserve">0,3+0,15+0,15+0,3+0,17+0,12"prostor mezi patkami a betonovou plochou </t>
  </si>
  <si>
    <t>1*1*1*2 "tens/volejbal sloupky</t>
  </si>
  <si>
    <t>0,6*0,3*0,3*10 "lavičky</t>
  </si>
  <si>
    <t>0,5*0,5*0,3*1 "odpadkové koše</t>
  </si>
  <si>
    <t>Svislé a kompletní konstrukce</t>
  </si>
  <si>
    <t>23</t>
  </si>
  <si>
    <t>317321017</t>
  </si>
  <si>
    <t>Římsy opěrných zdí a valů ze ŽB tř. C 25/30</t>
  </si>
  <si>
    <t>-715775281</t>
  </si>
  <si>
    <t>(2,23+15,14+3,355)*0,4*0,15</t>
  </si>
  <si>
    <t>24</t>
  </si>
  <si>
    <t>317351105</t>
  </si>
  <si>
    <t>Zřízení bednění říms v do 6 m</t>
  </si>
  <si>
    <t>987509348</t>
  </si>
  <si>
    <t>(2,23+15,14+3,355)*0,3*2</t>
  </si>
  <si>
    <t>25</t>
  </si>
  <si>
    <t>317351106</t>
  </si>
  <si>
    <t>Odstranění bednění říms v do 6 m</t>
  </si>
  <si>
    <t>833040875</t>
  </si>
  <si>
    <t>26</t>
  </si>
  <si>
    <t>338171123</t>
  </si>
  <si>
    <t>Osazování sloupků a vzpěr plotových ocelových v do 2,60 m se zabetonováním</t>
  </si>
  <si>
    <t>kus</t>
  </si>
  <si>
    <t>69082660</t>
  </si>
  <si>
    <t>27</t>
  </si>
  <si>
    <t>55342153</t>
  </si>
  <si>
    <t>plotový sloupek dl 2,5-3,0m povrchová úprava zinkování s povrchem poplastovaným</t>
  </si>
  <si>
    <t>-1927970947</t>
  </si>
  <si>
    <t>28</t>
  </si>
  <si>
    <t>33817R</t>
  </si>
  <si>
    <t>D+M ochranná síť z polypropylenu s vnitřním ocelovým lankem</t>
  </si>
  <si>
    <t>1097487854</t>
  </si>
  <si>
    <t>(15,27+2,29)*2 "severní str</t>
  </si>
  <si>
    <t>30,035*4"východní strana</t>
  </si>
  <si>
    <t xml:space="preserve">(2,6*8+2,415+2,2)*6,2"jižní strana </t>
  </si>
  <si>
    <t>Komunikace pozemní</t>
  </si>
  <si>
    <t>29</t>
  </si>
  <si>
    <t>564861111</t>
  </si>
  <si>
    <t>Podklad ze štěrkodrtě ŠD tl 200 mm</t>
  </si>
  <si>
    <t>-1747523624</t>
  </si>
  <si>
    <t>10*5</t>
  </si>
  <si>
    <t>30</t>
  </si>
  <si>
    <t>57923132R</t>
  </si>
  <si>
    <t>Strojně litý polyuretanový povrch stabilizační (podrobná specifikace v PD) vč. doplňkových prvků z grafických motivů viz. výpis</t>
  </si>
  <si>
    <t>156944462</t>
  </si>
  <si>
    <t>433 "bezpečný polyuretanový povrch SmartSoft EPDM 35mm (25mm SBR + 10mm EPDM)- HIC 1,6m  v dané barevnosti EPDM)</t>
  </si>
  <si>
    <t>"cena obsahuje:</t>
  </si>
  <si>
    <t>"rozměření grafických motivů na ploše</t>
  </si>
  <si>
    <t xml:space="preserve">"práce na grafice a instalace grafických motivů a prvků do plochy dle grafického návrhu </t>
  </si>
  <si>
    <t>1x skákací panák malý - kluk - 250x85cm</t>
  </si>
  <si>
    <t>1x skok z místa-  245x80cm</t>
  </si>
  <si>
    <t>1x - housenka s čísly 1-10 - 400cm UV Barvy</t>
  </si>
  <si>
    <t>1x - zrcadlo 2 - pr. Koleček 18cm</t>
  </si>
  <si>
    <t>Úpravy povrchů, podlahy a osazování výplní</t>
  </si>
  <si>
    <t>31</t>
  </si>
  <si>
    <t>62819107R</t>
  </si>
  <si>
    <t>Nanesení 2 vrstev lepícího tmelu s výztužnou tkaninou + venkovní omítka probarvená (bílá)</t>
  </si>
  <si>
    <t>198267854</t>
  </si>
  <si>
    <t>(2,765+0,4)*1</t>
  </si>
  <si>
    <t>32</t>
  </si>
  <si>
    <t>628631211</t>
  </si>
  <si>
    <t>Spárování zdí a valů z lomového kamene cementovou maltou hl do 30 mm</t>
  </si>
  <si>
    <t>-1948170364</t>
  </si>
  <si>
    <t>2*0,65</t>
  </si>
  <si>
    <t>15,14*1,1</t>
  </si>
  <si>
    <t>33</t>
  </si>
  <si>
    <t>629995101</t>
  </si>
  <si>
    <t>Očištění vnějších ploch (např. tlakovou vodou) + odstranění travních porostů</t>
  </si>
  <si>
    <t>955850655</t>
  </si>
  <si>
    <t>433"zbavení nečistot a náletů stáv. živ. plochy</t>
  </si>
  <si>
    <t>Ostatní konstrukce a práce, bourání</t>
  </si>
  <si>
    <t>34</t>
  </si>
  <si>
    <t>91611201R</t>
  </si>
  <si>
    <t>D+M dvou pružinových houpaček</t>
  </si>
  <si>
    <t>723402250</t>
  </si>
  <si>
    <t>1 "motiv autíčko</t>
  </si>
  <si>
    <t>1 "motiv letadlo</t>
  </si>
  <si>
    <t>35</t>
  </si>
  <si>
    <t>91611203R</t>
  </si>
  <si>
    <t>D+M dvojhoupačky vč. dopadové plochy (24m2 x 0,3m)</t>
  </si>
  <si>
    <t>659198305</t>
  </si>
  <si>
    <t>36</t>
  </si>
  <si>
    <t>916231213</t>
  </si>
  <si>
    <t>Osazení chodníkového obrubníku betonového stojatého s boční opěrou do lože z betonu prostého</t>
  </si>
  <si>
    <t>1810996346</t>
  </si>
  <si>
    <t>10+5+10+5</t>
  </si>
  <si>
    <t>7,8+3+7,8+3</t>
  </si>
  <si>
    <t>37</t>
  </si>
  <si>
    <t>59217001</t>
  </si>
  <si>
    <t>obrubník betonový zahradní 500x50x250mm</t>
  </si>
  <si>
    <t>853729648</t>
  </si>
  <si>
    <t>38</t>
  </si>
  <si>
    <t>916232R0</t>
  </si>
  <si>
    <t>D+M zemní pouzdro pro basketbalové koše</t>
  </si>
  <si>
    <t>1142240949</t>
  </si>
  <si>
    <t>39</t>
  </si>
  <si>
    <t>916232R01</t>
  </si>
  <si>
    <t>D+M zemní pouzdro pro volejbalové sloupky vč. krycích víček s finálním nástřikem</t>
  </si>
  <si>
    <t>-1519333026</t>
  </si>
  <si>
    <t>40</t>
  </si>
  <si>
    <t>91614158R</t>
  </si>
  <si>
    <t xml:space="preserve">D+M stůl na stolní tenis </t>
  </si>
  <si>
    <t>1317639773</t>
  </si>
  <si>
    <t>41</t>
  </si>
  <si>
    <t>916232R02</t>
  </si>
  <si>
    <t>D+M sloupky pro volejbal (nohejbal, tenis) vč. sítě a prodlouženého napínacího lanka</t>
  </si>
  <si>
    <t>-111612094</t>
  </si>
  <si>
    <t>42</t>
  </si>
  <si>
    <t>916232R03</t>
  </si>
  <si>
    <t>D+M branky na malou kopanou 3x2m vč. sítí</t>
  </si>
  <si>
    <t>-992880045</t>
  </si>
  <si>
    <t>43</t>
  </si>
  <si>
    <t>916232R04</t>
  </si>
  <si>
    <t>D+M konstrukcí basketbalových košů se dvěma nosnými sloupy pro mimořádnou stabilitu - vyložení desky s koši 2,25m</t>
  </si>
  <si>
    <t>355717995</t>
  </si>
  <si>
    <t>44</t>
  </si>
  <si>
    <t>919726122</t>
  </si>
  <si>
    <t>Geotextilie pro ochranu, separaci a filtraci netkaná měrná hmotnost do 300 g/m2</t>
  </si>
  <si>
    <t>1856150245</t>
  </si>
  <si>
    <t>(15,27+3,43)*2,3</t>
  </si>
  <si>
    <t>2,29*1,8</t>
  </si>
  <si>
    <t>45</t>
  </si>
  <si>
    <t>919735112</t>
  </si>
  <si>
    <t>Řezání stávajícího živičného krytu hl do 100 mm</t>
  </si>
  <si>
    <t>1831197006</t>
  </si>
  <si>
    <t>1,4*8+1,4*4+1,2*4+1,4*8+0,9*8</t>
  </si>
  <si>
    <t>46</t>
  </si>
  <si>
    <t>93150010R</t>
  </si>
  <si>
    <t>D+M stojanu pro umístění provozního řádu hřiště formátu A3</t>
  </si>
  <si>
    <t>-1164124710</t>
  </si>
  <si>
    <t>47</t>
  </si>
  <si>
    <t>936104211</t>
  </si>
  <si>
    <t>Montáž odpadkového koše do betonové patky</t>
  </si>
  <si>
    <t>-1217734162</t>
  </si>
  <si>
    <t>48</t>
  </si>
  <si>
    <t>7491014R</t>
  </si>
  <si>
    <t xml:space="preserve">koš odpadkový </t>
  </si>
  <si>
    <t>-2017274299</t>
  </si>
  <si>
    <t>49</t>
  </si>
  <si>
    <t>936124112</t>
  </si>
  <si>
    <t>Montáž lavičky stabilní parkové se zabetonováním noh</t>
  </si>
  <si>
    <t>-263172028</t>
  </si>
  <si>
    <t>50</t>
  </si>
  <si>
    <t>7491010R</t>
  </si>
  <si>
    <t xml:space="preserve">lavička bez opěradla </t>
  </si>
  <si>
    <t>-660196344</t>
  </si>
  <si>
    <t>51</t>
  </si>
  <si>
    <t>94910112R</t>
  </si>
  <si>
    <t>Lešení pomocné pro objekty pozemních staveb s lešeňovou podlahou v do 5,0 m zatížení do 150 kg/m2</t>
  </si>
  <si>
    <t>kpl</t>
  </si>
  <si>
    <t>536354146</t>
  </si>
  <si>
    <t>52</t>
  </si>
  <si>
    <t>95396111R</t>
  </si>
  <si>
    <t>Kotvy do betonu, ŽB nebo kamene s vyvrtáním otvoru (připevnění branek)</t>
  </si>
  <si>
    <t>93179812</t>
  </si>
  <si>
    <t>2*4</t>
  </si>
  <si>
    <t>53</t>
  </si>
  <si>
    <t>961044111</t>
  </si>
  <si>
    <t>Bourání základů z betonu prostého</t>
  </si>
  <si>
    <t>-1138935373</t>
  </si>
  <si>
    <t>1*0,3*0,5*2"zákl. stůl tenis</t>
  </si>
  <si>
    <t>20*0,5*0,5</t>
  </si>
  <si>
    <t>54</t>
  </si>
  <si>
    <t>96600502R</t>
  </si>
  <si>
    <t>Demontáž stáv. stolu na stolní tenis z bet. desky a ocel. podpěr</t>
  </si>
  <si>
    <t>1667674617</t>
  </si>
  <si>
    <t>55</t>
  </si>
  <si>
    <t>96600601R</t>
  </si>
  <si>
    <t>Odstranění stáv. sloupků na tenis/nohejbal</t>
  </si>
  <si>
    <t>699690408</t>
  </si>
  <si>
    <t>1*2 'Přepočtené koeficientem množství</t>
  </si>
  <si>
    <t>56</t>
  </si>
  <si>
    <t>96605210R</t>
  </si>
  <si>
    <t>Demontáž a likvidace ocel sloupu výška 6m</t>
  </si>
  <si>
    <t>-637370579</t>
  </si>
  <si>
    <t>57</t>
  </si>
  <si>
    <t>966052121</t>
  </si>
  <si>
    <t>Bourání sloupků a vzpěr ŽB plotových s betonovou patkou</t>
  </si>
  <si>
    <t>1245517136</t>
  </si>
  <si>
    <t>58</t>
  </si>
  <si>
    <t>966071823</t>
  </si>
  <si>
    <t>Rozebrání oplocení z drátěného pletiva se čtvercovými oky výšky přes 2,0 m vč. brány</t>
  </si>
  <si>
    <t>1182342682</t>
  </si>
  <si>
    <t>19+20+25,5</t>
  </si>
  <si>
    <t>59</t>
  </si>
  <si>
    <t>96607180R</t>
  </si>
  <si>
    <t>Příplatek k rozebrání oplocení za výšku přes 4m</t>
  </si>
  <si>
    <t>1444672817</t>
  </si>
  <si>
    <t>60</t>
  </si>
  <si>
    <t>985221013</t>
  </si>
  <si>
    <t xml:space="preserve">Postupné rozebírání kamenného zdiva pro další použití </t>
  </si>
  <si>
    <t>225175218</t>
  </si>
  <si>
    <t>3*0,6*0,3</t>
  </si>
  <si>
    <t>17*1*0,3</t>
  </si>
  <si>
    <t>997</t>
  </si>
  <si>
    <t>Přesun sutě</t>
  </si>
  <si>
    <t>61</t>
  </si>
  <si>
    <t>997013501</t>
  </si>
  <si>
    <t>Odvoz suti a vybouraných hmot na skládku nebo meziskládku do 1 km se složením</t>
  </si>
  <si>
    <t>-465554721</t>
  </si>
  <si>
    <t>62</t>
  </si>
  <si>
    <t>997013509</t>
  </si>
  <si>
    <t>Příplatek k odvozu suti a vybouraných hmot na skládku ZKD 1 km přes 1 km</t>
  </si>
  <si>
    <t>1358640106</t>
  </si>
  <si>
    <t>34,675*12</t>
  </si>
  <si>
    <t>63</t>
  </si>
  <si>
    <t>997013601</t>
  </si>
  <si>
    <t>Poplatek za uložení na skládce (skládkovné) stavebního odpadu betonového kód odpadu 17 01 01</t>
  </si>
  <si>
    <t>-267717565</t>
  </si>
  <si>
    <t>34,675-4,18</t>
  </si>
  <si>
    <t>64</t>
  </si>
  <si>
    <t>997221875</t>
  </si>
  <si>
    <t>Poplatek za uložení stavebního odpadu na recyklační skládce (skládkovné) asfaltového bez obsahu dehtu zatříděného do Katalogu odpadů pod kódem 17 03 02</t>
  </si>
  <si>
    <t>-754259672</t>
  </si>
  <si>
    <t>998</t>
  </si>
  <si>
    <t>Přesun hmot</t>
  </si>
  <si>
    <t>65</t>
  </si>
  <si>
    <t>998231311</t>
  </si>
  <si>
    <t xml:space="preserve">Přesun hmot </t>
  </si>
  <si>
    <t>1226924198</t>
  </si>
  <si>
    <t>PSV</t>
  </si>
  <si>
    <t>Práce a dodávky PSV</t>
  </si>
  <si>
    <t>711</t>
  </si>
  <si>
    <t>Izolace proti vodě, vlhkosti a plynům</t>
  </si>
  <si>
    <t>66</t>
  </si>
  <si>
    <t>711491273</t>
  </si>
  <si>
    <t>Provedení izolace proti tlakové vodě svislé z nopové folie</t>
  </si>
  <si>
    <t>1697376141</t>
  </si>
  <si>
    <t>(15,27+3,43)*1,6</t>
  </si>
  <si>
    <t>2,29*1,15</t>
  </si>
  <si>
    <t>67</t>
  </si>
  <si>
    <t>DRK.06601319</t>
  </si>
  <si>
    <t>fólie profilovaná 2,0x20m</t>
  </si>
  <si>
    <t>1006838637</t>
  </si>
  <si>
    <t>32,554*1,2 'Přepočtené koeficientem množství</t>
  </si>
  <si>
    <t>782</t>
  </si>
  <si>
    <t>Dokončovací práce - obklady z kamene</t>
  </si>
  <si>
    <t>68</t>
  </si>
  <si>
    <t>78213131R</t>
  </si>
  <si>
    <t>Montáž obkladu stěn z nepravidelných řezaných kamenů (použit materiál z původní opěrné zdi)</t>
  </si>
  <si>
    <t>375685245</t>
  </si>
  <si>
    <t>783</t>
  </si>
  <si>
    <t>Dokončovací práce - nátěry</t>
  </si>
  <si>
    <t>69</t>
  </si>
  <si>
    <t>783306809</t>
  </si>
  <si>
    <t>Odstranění nátěru ze zámečnických konstrukcí okartáčováním - odborný odhad (přesný rozsah určí autorský dozor)</t>
  </si>
  <si>
    <t>1117610103</t>
  </si>
  <si>
    <t>70</t>
  </si>
  <si>
    <t>78333710R</t>
  </si>
  <si>
    <t xml:space="preserve">Základní dvojnásobný nátěr + krycí dvojnásobný nátěr zámečnických konstrukcí, barva zelená - RAL určí investor </t>
  </si>
  <si>
    <t>1076730671</t>
  </si>
  <si>
    <t>"nové oplocení u bet. hřiště</t>
  </si>
  <si>
    <t xml:space="preserve">55 "nátěr očištěných sloupů (odborný odhad) a vstupních branek - přesnou výměru určí AD </t>
  </si>
  <si>
    <t>71</t>
  </si>
  <si>
    <t>783913151</t>
  </si>
  <si>
    <t>Penetrační syntetický nátěr hladkých povrchů</t>
  </si>
  <si>
    <t>-1535876824</t>
  </si>
  <si>
    <t>Práce a dodávky M</t>
  </si>
  <si>
    <t>46-M</t>
  </si>
  <si>
    <t>Zemní práce při extr.mont.pracích</t>
  </si>
  <si>
    <t>72</t>
  </si>
  <si>
    <t>460010025</t>
  </si>
  <si>
    <t>Vytyčení trasy kabelu VO</t>
  </si>
  <si>
    <t>soubor</t>
  </si>
  <si>
    <t>66312012</t>
  </si>
  <si>
    <t>73</t>
  </si>
  <si>
    <t>460030024</t>
  </si>
  <si>
    <t>Odstranění dřevitého porostu z křovin a stromů tvrdého hustého</t>
  </si>
  <si>
    <t>-1109982691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</si>
</sst>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4" fontId="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3" fillId="0" borderId="0" xfId="0" applyNumberFormat="1" applyFont="1" applyAlignment="1" applyProtection="1">
      <alignment vertical="center"/>
      <protection/>
    </xf>
    <xf numFmtId="0" fontId="24" fillId="0" borderId="0" xfId="0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5" fillId="4" borderId="0" xfId="0" applyFont="1" applyFill="1" applyAlignment="1" applyProtection="1">
      <alignment horizontal="left" vertical="center"/>
      <protection/>
    </xf>
    <xf numFmtId="4" fontId="25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30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48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49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50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51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50</v>
      </c>
      <c r="AI60" s="42"/>
      <c r="AJ60" s="42"/>
      <c r="AK60" s="42"/>
      <c r="AL60" s="42"/>
      <c r="AM60" s="64" t="s">
        <v>51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52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53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50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51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50</v>
      </c>
      <c r="AI75" s="42"/>
      <c r="AJ75" s="42"/>
      <c r="AK75" s="42"/>
      <c r="AL75" s="42"/>
      <c r="AM75" s="64" t="s">
        <v>51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54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SP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STAVEBNÍ ÚPRAVY SPORTOVIŠŤ NA ÚZEMÍ MĚSTA LITVÍNOVA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18. 5. 2020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>A3 DETAIL s.r.o.</v>
      </c>
      <c r="AN89" s="71"/>
      <c r="AO89" s="71"/>
      <c r="AP89" s="71"/>
      <c r="AQ89" s="40"/>
      <c r="AR89" s="44"/>
      <c r="AS89" s="81" t="s">
        <v>55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33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56</v>
      </c>
      <c r="D92" s="94"/>
      <c r="E92" s="94"/>
      <c r="F92" s="94"/>
      <c r="G92" s="94"/>
      <c r="H92" s="95"/>
      <c r="I92" s="96" t="s">
        <v>57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58</v>
      </c>
      <c r="AH92" s="94"/>
      <c r="AI92" s="94"/>
      <c r="AJ92" s="94"/>
      <c r="AK92" s="94"/>
      <c r="AL92" s="94"/>
      <c r="AM92" s="94"/>
      <c r="AN92" s="96" t="s">
        <v>59</v>
      </c>
      <c r="AO92" s="94"/>
      <c r="AP92" s="98"/>
      <c r="AQ92" s="99" t="s">
        <v>60</v>
      </c>
      <c r="AR92" s="44"/>
      <c r="AS92" s="100" t="s">
        <v>61</v>
      </c>
      <c r="AT92" s="101" t="s">
        <v>62</v>
      </c>
      <c r="AU92" s="101" t="s">
        <v>63</v>
      </c>
      <c r="AV92" s="101" t="s">
        <v>64</v>
      </c>
      <c r="AW92" s="101" t="s">
        <v>65</v>
      </c>
      <c r="AX92" s="101" t="s">
        <v>66</v>
      </c>
      <c r="AY92" s="101" t="s">
        <v>67</v>
      </c>
      <c r="AZ92" s="101" t="s">
        <v>68</v>
      </c>
      <c r="BA92" s="101" t="s">
        <v>69</v>
      </c>
      <c r="BB92" s="101" t="s">
        <v>70</v>
      </c>
      <c r="BC92" s="101" t="s">
        <v>71</v>
      </c>
      <c r="BD92" s="102" t="s">
        <v>72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73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74</v>
      </c>
      <c r="BT94" s="117" t="s">
        <v>75</v>
      </c>
      <c r="BU94" s="118" t="s">
        <v>76</v>
      </c>
      <c r="BV94" s="117" t="s">
        <v>77</v>
      </c>
      <c r="BW94" s="117" t="s">
        <v>5</v>
      </c>
      <c r="BX94" s="117" t="s">
        <v>78</v>
      </c>
      <c r="CL94" s="117" t="s">
        <v>1</v>
      </c>
    </row>
    <row r="95" spans="1:91" s="7" customFormat="1" ht="16.5" customHeight="1">
      <c r="A95" s="119" t="s">
        <v>79</v>
      </c>
      <c r="B95" s="120"/>
      <c r="C95" s="121"/>
      <c r="D95" s="122" t="s">
        <v>80</v>
      </c>
      <c r="E95" s="122"/>
      <c r="F95" s="122"/>
      <c r="G95" s="122"/>
      <c r="H95" s="122"/>
      <c r="I95" s="123"/>
      <c r="J95" s="122" t="s">
        <v>81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04 - sportoviště v Jan...'!J32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82</v>
      </c>
      <c r="AR95" s="126"/>
      <c r="AS95" s="127">
        <v>0</v>
      </c>
      <c r="AT95" s="128">
        <f>ROUND(SUM(AV95:AW95),2)</f>
        <v>0</v>
      </c>
      <c r="AU95" s="129">
        <f>'SO 04 - sportoviště v Jan...'!P141</f>
        <v>0</v>
      </c>
      <c r="AV95" s="128">
        <f>'SO 04 - sportoviště v Jan...'!J35</f>
        <v>0</v>
      </c>
      <c r="AW95" s="128">
        <f>'SO 04 - sportoviště v Jan...'!J36</f>
        <v>0</v>
      </c>
      <c r="AX95" s="128">
        <f>'SO 04 - sportoviště v Jan...'!J37</f>
        <v>0</v>
      </c>
      <c r="AY95" s="128">
        <f>'SO 04 - sportoviště v Jan...'!J38</f>
        <v>0</v>
      </c>
      <c r="AZ95" s="128">
        <f>'SO 04 - sportoviště v Jan...'!F35</f>
        <v>0</v>
      </c>
      <c r="BA95" s="128">
        <f>'SO 04 - sportoviště v Jan...'!F36</f>
        <v>0</v>
      </c>
      <c r="BB95" s="128">
        <f>'SO 04 - sportoviště v Jan...'!F37</f>
        <v>0</v>
      </c>
      <c r="BC95" s="128">
        <f>'SO 04 - sportoviště v Jan...'!F38</f>
        <v>0</v>
      </c>
      <c r="BD95" s="130">
        <f>'SO 04 - sportoviště v Jan...'!F39</f>
        <v>0</v>
      </c>
      <c r="BE95" s="7"/>
      <c r="BT95" s="131" t="s">
        <v>83</v>
      </c>
      <c r="BV95" s="131" t="s">
        <v>77</v>
      </c>
      <c r="BW95" s="131" t="s">
        <v>84</v>
      </c>
      <c r="BX95" s="131" t="s">
        <v>5</v>
      </c>
      <c r="CL95" s="131" t="s">
        <v>1</v>
      </c>
      <c r="CM95" s="131" t="s">
        <v>85</v>
      </c>
    </row>
    <row r="96" spans="1:57" s="2" customFormat="1" ht="30" customHeight="1">
      <c r="A96" s="38"/>
      <c r="B96" s="39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4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</row>
    <row r="97" spans="1:57" s="2" customFormat="1" ht="6.95" customHeight="1">
      <c r="A97" s="38"/>
      <c r="B97" s="66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44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</row>
  </sheetData>
  <sheetProtection password="857D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 04 - sportoviště v Ja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2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2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33"/>
      <c r="C3" s="134"/>
      <c r="D3" s="134"/>
      <c r="E3" s="134"/>
      <c r="F3" s="134"/>
      <c r="G3" s="134"/>
      <c r="H3" s="134"/>
      <c r="I3" s="135"/>
      <c r="J3" s="134"/>
      <c r="K3" s="134"/>
      <c r="L3" s="20"/>
      <c r="AT3" s="17" t="s">
        <v>85</v>
      </c>
    </row>
    <row r="4" spans="2:46" s="1" customFormat="1" ht="24.95" customHeight="1">
      <c r="B4" s="20"/>
      <c r="D4" s="136" t="s">
        <v>86</v>
      </c>
      <c r="I4" s="132"/>
      <c r="L4" s="20"/>
      <c r="M4" s="137" t="s">
        <v>10</v>
      </c>
      <c r="AT4" s="17" t="s">
        <v>4</v>
      </c>
    </row>
    <row r="5" spans="2:12" s="1" customFormat="1" ht="6.95" customHeight="1">
      <c r="B5" s="20"/>
      <c r="I5" s="132"/>
      <c r="L5" s="20"/>
    </row>
    <row r="6" spans="2:12" s="1" customFormat="1" ht="12" customHeight="1">
      <c r="B6" s="20"/>
      <c r="D6" s="138" t="s">
        <v>16</v>
      </c>
      <c r="I6" s="132"/>
      <c r="L6" s="20"/>
    </row>
    <row r="7" spans="2:12" s="1" customFormat="1" ht="16.5" customHeight="1">
      <c r="B7" s="20"/>
      <c r="E7" s="139" t="str">
        <f>'Rekapitulace stavby'!K6</f>
        <v>STAVEBNÍ ÚPRAVY SPORTOVIŠŤ NA ÚZEMÍ MĚSTA LITVÍNOVA</v>
      </c>
      <c r="F7" s="138"/>
      <c r="G7" s="138"/>
      <c r="H7" s="138"/>
      <c r="I7" s="132"/>
      <c r="L7" s="20"/>
    </row>
    <row r="8" spans="1:31" s="2" customFormat="1" ht="12" customHeight="1">
      <c r="A8" s="38"/>
      <c r="B8" s="44"/>
      <c r="C8" s="38"/>
      <c r="D8" s="138" t="s">
        <v>87</v>
      </c>
      <c r="E8" s="38"/>
      <c r="F8" s="38"/>
      <c r="G8" s="38"/>
      <c r="H8" s="38"/>
      <c r="I8" s="140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1" t="s">
        <v>88</v>
      </c>
      <c r="F9" s="38"/>
      <c r="G9" s="38"/>
      <c r="H9" s="38"/>
      <c r="I9" s="140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0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38" t="s">
        <v>18</v>
      </c>
      <c r="E11" s="38"/>
      <c r="F11" s="142" t="s">
        <v>1</v>
      </c>
      <c r="G11" s="38"/>
      <c r="H11" s="38"/>
      <c r="I11" s="143" t="s">
        <v>19</v>
      </c>
      <c r="J11" s="142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38" t="s">
        <v>20</v>
      </c>
      <c r="E12" s="38"/>
      <c r="F12" s="142" t="s">
        <v>21</v>
      </c>
      <c r="G12" s="38"/>
      <c r="H12" s="38"/>
      <c r="I12" s="143" t="s">
        <v>22</v>
      </c>
      <c r="J12" s="144" t="str">
        <f>'Rekapitulace stavby'!AN8</f>
        <v>18. 5. 2020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0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38" t="s">
        <v>24</v>
      </c>
      <c r="E14" s="38"/>
      <c r="F14" s="38"/>
      <c r="G14" s="38"/>
      <c r="H14" s="38"/>
      <c r="I14" s="143" t="s">
        <v>25</v>
      </c>
      <c r="J14" s="142" t="str">
        <f>IF('Rekapitulace stavby'!AN10="","",'Rekapitulace stavby'!AN10)</f>
        <v/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2" t="str">
        <f>IF('Rekapitulace stavby'!E11="","",'Rekapitulace stavby'!E11)</f>
        <v xml:space="preserve"> </v>
      </c>
      <c r="F15" s="38"/>
      <c r="G15" s="38"/>
      <c r="H15" s="38"/>
      <c r="I15" s="143" t="s">
        <v>26</v>
      </c>
      <c r="J15" s="142" t="str">
        <f>IF('Rekapitulace stavby'!AN11="","",'Rekapitulace stavby'!AN11)</f>
        <v/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0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38" t="s">
        <v>27</v>
      </c>
      <c r="E17" s="38"/>
      <c r="F17" s="38"/>
      <c r="G17" s="38"/>
      <c r="H17" s="38"/>
      <c r="I17" s="143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2"/>
      <c r="G18" s="142"/>
      <c r="H18" s="142"/>
      <c r="I18" s="143" t="s">
        <v>26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0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38" t="s">
        <v>29</v>
      </c>
      <c r="E20" s="38"/>
      <c r="F20" s="38"/>
      <c r="G20" s="38"/>
      <c r="H20" s="38"/>
      <c r="I20" s="143" t="s">
        <v>25</v>
      </c>
      <c r="J20" s="142" t="str">
        <f>IF('Rekapitulace stavby'!AN16="","",'Rekapitulace stavby'!AN16)</f>
        <v>64651509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2" t="str">
        <f>IF('Rekapitulace stavby'!E17="","",'Rekapitulace stavby'!E17)</f>
        <v>A3 DETAIL s.r.o.</v>
      </c>
      <c r="F21" s="38"/>
      <c r="G21" s="38"/>
      <c r="H21" s="38"/>
      <c r="I21" s="143" t="s">
        <v>26</v>
      </c>
      <c r="J21" s="142" t="str">
        <f>IF('Rekapitulace stavby'!AN17="","",'Rekapitulace stavby'!AN17)</f>
        <v/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0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38" t="s">
        <v>33</v>
      </c>
      <c r="E23" s="38"/>
      <c r="F23" s="38"/>
      <c r="G23" s="38"/>
      <c r="H23" s="38"/>
      <c r="I23" s="143" t="s">
        <v>25</v>
      </c>
      <c r="J23" s="142" t="str">
        <f>IF('Rekapitulace stavby'!AN19="","",'Rekapitulace stavby'!AN19)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2" t="str">
        <f>IF('Rekapitulace stavby'!E20="","",'Rekapitulace stavby'!E20)</f>
        <v xml:space="preserve"> </v>
      </c>
      <c r="F24" s="38"/>
      <c r="G24" s="38"/>
      <c r="H24" s="38"/>
      <c r="I24" s="143" t="s">
        <v>26</v>
      </c>
      <c r="J24" s="142" t="str">
        <f>IF('Rekapitulace stavby'!AN20="","",'Rekapitulace stavby'!AN20)</f>
        <v/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0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38" t="s">
        <v>34</v>
      </c>
      <c r="E26" s="38"/>
      <c r="F26" s="38"/>
      <c r="G26" s="38"/>
      <c r="H26" s="38"/>
      <c r="I26" s="140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8"/>
      <c r="J27" s="145"/>
      <c r="K27" s="145"/>
      <c r="L27" s="149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0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0"/>
      <c r="E29" s="150"/>
      <c r="F29" s="150"/>
      <c r="G29" s="150"/>
      <c r="H29" s="150"/>
      <c r="I29" s="151"/>
      <c r="J29" s="150"/>
      <c r="K29" s="150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142" t="s">
        <v>89</v>
      </c>
      <c r="E30" s="38"/>
      <c r="F30" s="38"/>
      <c r="G30" s="38"/>
      <c r="H30" s="38"/>
      <c r="I30" s="140"/>
      <c r="J30" s="152">
        <f>J96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53" t="s">
        <v>90</v>
      </c>
      <c r="E31" s="38"/>
      <c r="F31" s="38"/>
      <c r="G31" s="38"/>
      <c r="H31" s="38"/>
      <c r="I31" s="140"/>
      <c r="J31" s="152">
        <f>J114</f>
        <v>0</v>
      </c>
      <c r="K31" s="3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4" t="s">
        <v>35</v>
      </c>
      <c r="E32" s="38"/>
      <c r="F32" s="38"/>
      <c r="G32" s="38"/>
      <c r="H32" s="38"/>
      <c r="I32" s="140"/>
      <c r="J32" s="155">
        <f>ROUND(J30+J31,2)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0"/>
      <c r="E33" s="150"/>
      <c r="F33" s="150"/>
      <c r="G33" s="150"/>
      <c r="H33" s="150"/>
      <c r="I33" s="151"/>
      <c r="J33" s="150"/>
      <c r="K33" s="150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6" t="s">
        <v>37</v>
      </c>
      <c r="G34" s="38"/>
      <c r="H34" s="38"/>
      <c r="I34" s="157" t="s">
        <v>36</v>
      </c>
      <c r="J34" s="156" t="s">
        <v>38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8" t="s">
        <v>39</v>
      </c>
      <c r="E35" s="138" t="s">
        <v>40</v>
      </c>
      <c r="F35" s="159">
        <f>ROUND((SUM(BE114:BE121)+SUM(BE141:BE312)),2)</f>
        <v>0</v>
      </c>
      <c r="G35" s="38"/>
      <c r="H35" s="38"/>
      <c r="I35" s="160">
        <v>0.21</v>
      </c>
      <c r="J35" s="159">
        <f>ROUND(((SUM(BE114:BE121)+SUM(BE141:BE312))*I35),2)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38" t="s">
        <v>41</v>
      </c>
      <c r="F36" s="159">
        <f>ROUND((SUM(BF114:BF121)+SUM(BF141:BF312)),2)</f>
        <v>0</v>
      </c>
      <c r="G36" s="38"/>
      <c r="H36" s="38"/>
      <c r="I36" s="160">
        <v>0.15</v>
      </c>
      <c r="J36" s="159">
        <f>ROUND(((SUM(BF114:BF121)+SUM(BF141:BF312))*I36),2)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38" t="s">
        <v>42</v>
      </c>
      <c r="F37" s="159">
        <f>ROUND((SUM(BG114:BG121)+SUM(BG141:BG312)),2)</f>
        <v>0</v>
      </c>
      <c r="G37" s="38"/>
      <c r="H37" s="38"/>
      <c r="I37" s="160">
        <v>0.21</v>
      </c>
      <c r="J37" s="159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38" t="s">
        <v>43</v>
      </c>
      <c r="F38" s="159">
        <f>ROUND((SUM(BH114:BH121)+SUM(BH141:BH312)),2)</f>
        <v>0</v>
      </c>
      <c r="G38" s="38"/>
      <c r="H38" s="38"/>
      <c r="I38" s="160">
        <v>0.15</v>
      </c>
      <c r="J38" s="159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38" t="s">
        <v>44</v>
      </c>
      <c r="F39" s="159">
        <f>ROUND((SUM(BI114:BI121)+SUM(BI141:BI312)),2)</f>
        <v>0</v>
      </c>
      <c r="G39" s="38"/>
      <c r="H39" s="38"/>
      <c r="I39" s="160">
        <v>0</v>
      </c>
      <c r="J39" s="159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140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1"/>
      <c r="D41" s="162" t="s">
        <v>45</v>
      </c>
      <c r="E41" s="163"/>
      <c r="F41" s="163"/>
      <c r="G41" s="164" t="s">
        <v>46</v>
      </c>
      <c r="H41" s="165" t="s">
        <v>47</v>
      </c>
      <c r="I41" s="166"/>
      <c r="J41" s="167">
        <f>SUM(J32:J39)</f>
        <v>0</v>
      </c>
      <c r="K41" s="168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140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I43" s="132"/>
      <c r="L43" s="20"/>
    </row>
    <row r="44" spans="2:12" s="1" customFormat="1" ht="14.4" customHeight="1">
      <c r="B44" s="20"/>
      <c r="I44" s="132"/>
      <c r="L44" s="20"/>
    </row>
    <row r="45" spans="2:12" s="1" customFormat="1" ht="14.4" customHeight="1">
      <c r="B45" s="20"/>
      <c r="I45" s="132"/>
      <c r="L45" s="20"/>
    </row>
    <row r="46" spans="2:12" s="1" customFormat="1" ht="14.4" customHeight="1">
      <c r="B46" s="20"/>
      <c r="I46" s="132"/>
      <c r="L46" s="20"/>
    </row>
    <row r="47" spans="2:12" s="1" customFormat="1" ht="14.4" customHeight="1">
      <c r="B47" s="20"/>
      <c r="I47" s="132"/>
      <c r="L47" s="20"/>
    </row>
    <row r="48" spans="2:12" s="1" customFormat="1" ht="14.4" customHeight="1">
      <c r="B48" s="20"/>
      <c r="I48" s="132"/>
      <c r="L48" s="20"/>
    </row>
    <row r="49" spans="2:12" s="1" customFormat="1" ht="14.4" customHeight="1">
      <c r="B49" s="20"/>
      <c r="I49" s="132"/>
      <c r="L49" s="20"/>
    </row>
    <row r="50" spans="2:12" s="2" customFormat="1" ht="14.4" customHeight="1">
      <c r="B50" s="63"/>
      <c r="D50" s="169" t="s">
        <v>48</v>
      </c>
      <c r="E50" s="170"/>
      <c r="F50" s="170"/>
      <c r="G50" s="169" t="s">
        <v>49</v>
      </c>
      <c r="H50" s="170"/>
      <c r="I50" s="171"/>
      <c r="J50" s="170"/>
      <c r="K50" s="170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2" t="s">
        <v>50</v>
      </c>
      <c r="E61" s="173"/>
      <c r="F61" s="174" t="s">
        <v>51</v>
      </c>
      <c r="G61" s="172" t="s">
        <v>50</v>
      </c>
      <c r="H61" s="173"/>
      <c r="I61" s="175"/>
      <c r="J61" s="176" t="s">
        <v>51</v>
      </c>
      <c r="K61" s="173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9" t="s">
        <v>52</v>
      </c>
      <c r="E65" s="177"/>
      <c r="F65" s="177"/>
      <c r="G65" s="169" t="s">
        <v>53</v>
      </c>
      <c r="H65" s="177"/>
      <c r="I65" s="178"/>
      <c r="J65" s="177"/>
      <c r="K65" s="177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2" t="s">
        <v>50</v>
      </c>
      <c r="E76" s="173"/>
      <c r="F76" s="174" t="s">
        <v>51</v>
      </c>
      <c r="G76" s="172" t="s">
        <v>50</v>
      </c>
      <c r="H76" s="173"/>
      <c r="I76" s="175"/>
      <c r="J76" s="176" t="s">
        <v>51</v>
      </c>
      <c r="K76" s="173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91</v>
      </c>
      <c r="D82" s="40"/>
      <c r="E82" s="40"/>
      <c r="F82" s="40"/>
      <c r="G82" s="40"/>
      <c r="H82" s="40"/>
      <c r="I82" s="1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5" t="str">
        <f>E7</f>
        <v>STAVEBNÍ ÚPRAVY SPORTOVIŠŤ NA ÚZEMÍ MĚSTA LITVÍNOVA</v>
      </c>
      <c r="F85" s="32"/>
      <c r="G85" s="32"/>
      <c r="H85" s="32"/>
      <c r="I85" s="1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87</v>
      </c>
      <c r="D86" s="40"/>
      <c r="E86" s="40"/>
      <c r="F86" s="40"/>
      <c r="G86" s="40"/>
      <c r="H86" s="40"/>
      <c r="I86" s="1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04 - sportoviště v Janáčkově ulici</v>
      </c>
      <c r="F87" s="40"/>
      <c r="G87" s="40"/>
      <c r="H87" s="40"/>
      <c r="I87" s="1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 xml:space="preserve"> </v>
      </c>
      <c r="G89" s="40"/>
      <c r="H89" s="40"/>
      <c r="I89" s="143" t="s">
        <v>22</v>
      </c>
      <c r="J89" s="79" t="str">
        <f>IF(J12="","",J12)</f>
        <v>18. 5. 2020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 xml:space="preserve"> </v>
      </c>
      <c r="G91" s="40"/>
      <c r="H91" s="40"/>
      <c r="I91" s="143" t="s">
        <v>29</v>
      </c>
      <c r="J91" s="36" t="str">
        <f>E21</f>
        <v>A3 DETAIL s.r.o.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15.15" customHeight="1">
      <c r="A92" s="38"/>
      <c r="B92" s="39"/>
      <c r="C92" s="32" t="s">
        <v>27</v>
      </c>
      <c r="D92" s="40"/>
      <c r="E92" s="40"/>
      <c r="F92" s="27" t="str">
        <f>IF(E18="","",E18)</f>
        <v>Vyplň údaj</v>
      </c>
      <c r="G92" s="40"/>
      <c r="H92" s="40"/>
      <c r="I92" s="143" t="s">
        <v>33</v>
      </c>
      <c r="J92" s="36" t="str">
        <f>E24</f>
        <v xml:space="preserve"> 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6" t="s">
        <v>92</v>
      </c>
      <c r="D94" s="187"/>
      <c r="E94" s="187"/>
      <c r="F94" s="187"/>
      <c r="G94" s="187"/>
      <c r="H94" s="187"/>
      <c r="I94" s="188"/>
      <c r="J94" s="189" t="s">
        <v>93</v>
      </c>
      <c r="K94" s="187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0" t="s">
        <v>94</v>
      </c>
      <c r="D96" s="40"/>
      <c r="E96" s="40"/>
      <c r="F96" s="40"/>
      <c r="G96" s="40"/>
      <c r="H96" s="40"/>
      <c r="I96" s="140"/>
      <c r="J96" s="110">
        <f>J141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95</v>
      </c>
    </row>
    <row r="97" spans="1:31" s="9" customFormat="1" ht="24.95" customHeight="1">
      <c r="A97" s="9"/>
      <c r="B97" s="191"/>
      <c r="C97" s="192"/>
      <c r="D97" s="193" t="s">
        <v>96</v>
      </c>
      <c r="E97" s="194"/>
      <c r="F97" s="194"/>
      <c r="G97" s="194"/>
      <c r="H97" s="194"/>
      <c r="I97" s="195"/>
      <c r="J97" s="196">
        <f>J142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97</v>
      </c>
      <c r="E98" s="201"/>
      <c r="F98" s="201"/>
      <c r="G98" s="201"/>
      <c r="H98" s="201"/>
      <c r="I98" s="202"/>
      <c r="J98" s="203">
        <f>J143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98</v>
      </c>
      <c r="E99" s="201"/>
      <c r="F99" s="201"/>
      <c r="G99" s="201"/>
      <c r="H99" s="201"/>
      <c r="I99" s="202"/>
      <c r="J99" s="203">
        <f>J165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99</v>
      </c>
      <c r="E100" s="201"/>
      <c r="F100" s="201"/>
      <c r="G100" s="201"/>
      <c r="H100" s="201"/>
      <c r="I100" s="202"/>
      <c r="J100" s="203">
        <f>J198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100</v>
      </c>
      <c r="E101" s="201"/>
      <c r="F101" s="201"/>
      <c r="G101" s="201"/>
      <c r="H101" s="201"/>
      <c r="I101" s="202"/>
      <c r="J101" s="203">
        <f>J211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8"/>
      <c r="C102" s="199"/>
      <c r="D102" s="200" t="s">
        <v>101</v>
      </c>
      <c r="E102" s="201"/>
      <c r="F102" s="201"/>
      <c r="G102" s="201"/>
      <c r="H102" s="201"/>
      <c r="I102" s="202"/>
      <c r="J102" s="203">
        <f>J224</f>
        <v>0</v>
      </c>
      <c r="K102" s="199"/>
      <c r="L102" s="204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8"/>
      <c r="C103" s="199"/>
      <c r="D103" s="200" t="s">
        <v>102</v>
      </c>
      <c r="E103" s="201"/>
      <c r="F103" s="201"/>
      <c r="G103" s="201"/>
      <c r="H103" s="201"/>
      <c r="I103" s="202"/>
      <c r="J103" s="203">
        <f>J233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8"/>
      <c r="C104" s="199"/>
      <c r="D104" s="200" t="s">
        <v>103</v>
      </c>
      <c r="E104" s="201"/>
      <c r="F104" s="201"/>
      <c r="G104" s="201"/>
      <c r="H104" s="201"/>
      <c r="I104" s="202"/>
      <c r="J104" s="203">
        <f>J280</f>
        <v>0</v>
      </c>
      <c r="K104" s="199"/>
      <c r="L104" s="204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8"/>
      <c r="C105" s="199"/>
      <c r="D105" s="200" t="s">
        <v>104</v>
      </c>
      <c r="E105" s="201"/>
      <c r="F105" s="201"/>
      <c r="G105" s="201"/>
      <c r="H105" s="201"/>
      <c r="I105" s="202"/>
      <c r="J105" s="203">
        <f>J287</f>
        <v>0</v>
      </c>
      <c r="K105" s="199"/>
      <c r="L105" s="204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91"/>
      <c r="C106" s="192"/>
      <c r="D106" s="193" t="s">
        <v>105</v>
      </c>
      <c r="E106" s="194"/>
      <c r="F106" s="194"/>
      <c r="G106" s="194"/>
      <c r="H106" s="194"/>
      <c r="I106" s="195"/>
      <c r="J106" s="196">
        <f>J289</f>
        <v>0</v>
      </c>
      <c r="K106" s="192"/>
      <c r="L106" s="197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98"/>
      <c r="C107" s="199"/>
      <c r="D107" s="200" t="s">
        <v>106</v>
      </c>
      <c r="E107" s="201"/>
      <c r="F107" s="201"/>
      <c r="G107" s="201"/>
      <c r="H107" s="201"/>
      <c r="I107" s="202"/>
      <c r="J107" s="203">
        <f>J290</f>
        <v>0</v>
      </c>
      <c r="K107" s="199"/>
      <c r="L107" s="204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8"/>
      <c r="C108" s="199"/>
      <c r="D108" s="200" t="s">
        <v>107</v>
      </c>
      <c r="E108" s="201"/>
      <c r="F108" s="201"/>
      <c r="G108" s="201"/>
      <c r="H108" s="201"/>
      <c r="I108" s="202"/>
      <c r="J108" s="203">
        <f>J297</f>
        <v>0</v>
      </c>
      <c r="K108" s="199"/>
      <c r="L108" s="204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8"/>
      <c r="C109" s="199"/>
      <c r="D109" s="200" t="s">
        <v>108</v>
      </c>
      <c r="E109" s="201"/>
      <c r="F109" s="201"/>
      <c r="G109" s="201"/>
      <c r="H109" s="201"/>
      <c r="I109" s="202"/>
      <c r="J109" s="203">
        <f>J302</f>
        <v>0</v>
      </c>
      <c r="K109" s="199"/>
      <c r="L109" s="204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91"/>
      <c r="C110" s="192"/>
      <c r="D110" s="193" t="s">
        <v>109</v>
      </c>
      <c r="E110" s="194"/>
      <c r="F110" s="194"/>
      <c r="G110" s="194"/>
      <c r="H110" s="194"/>
      <c r="I110" s="195"/>
      <c r="J110" s="196">
        <f>J309</f>
        <v>0</v>
      </c>
      <c r="K110" s="192"/>
      <c r="L110" s="197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98"/>
      <c r="C111" s="199"/>
      <c r="D111" s="200" t="s">
        <v>110</v>
      </c>
      <c r="E111" s="201"/>
      <c r="F111" s="201"/>
      <c r="G111" s="201"/>
      <c r="H111" s="201"/>
      <c r="I111" s="202"/>
      <c r="J111" s="203">
        <f>J310</f>
        <v>0</v>
      </c>
      <c r="K111" s="199"/>
      <c r="L111" s="204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8"/>
      <c r="B112" s="39"/>
      <c r="C112" s="40"/>
      <c r="D112" s="40"/>
      <c r="E112" s="40"/>
      <c r="F112" s="40"/>
      <c r="G112" s="40"/>
      <c r="H112" s="40"/>
      <c r="I112" s="1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9.25" customHeight="1">
      <c r="A114" s="38"/>
      <c r="B114" s="39"/>
      <c r="C114" s="190" t="s">
        <v>111</v>
      </c>
      <c r="D114" s="40"/>
      <c r="E114" s="40"/>
      <c r="F114" s="40"/>
      <c r="G114" s="40"/>
      <c r="H114" s="40"/>
      <c r="I114" s="140"/>
      <c r="J114" s="205">
        <f>ROUND(J115+J116+J117+J118+J119+J120,2)</f>
        <v>0</v>
      </c>
      <c r="K114" s="40"/>
      <c r="L114" s="63"/>
      <c r="N114" s="206" t="s">
        <v>39</v>
      </c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65" s="2" customFormat="1" ht="18" customHeight="1">
      <c r="A115" s="38"/>
      <c r="B115" s="39"/>
      <c r="C115" s="40"/>
      <c r="D115" s="207" t="s">
        <v>112</v>
      </c>
      <c r="E115" s="208"/>
      <c r="F115" s="208"/>
      <c r="G115" s="40"/>
      <c r="H115" s="40"/>
      <c r="I115" s="140"/>
      <c r="J115" s="209">
        <v>0</v>
      </c>
      <c r="K115" s="40"/>
      <c r="L115" s="210"/>
      <c r="M115" s="211"/>
      <c r="N115" s="212" t="s">
        <v>40</v>
      </c>
      <c r="O115" s="211"/>
      <c r="P115" s="211"/>
      <c r="Q115" s="211"/>
      <c r="R115" s="211"/>
      <c r="S115" s="140"/>
      <c r="T115" s="140"/>
      <c r="U115" s="140"/>
      <c r="V115" s="140"/>
      <c r="W115" s="140"/>
      <c r="X115" s="140"/>
      <c r="Y115" s="140"/>
      <c r="Z115" s="140"/>
      <c r="AA115" s="140"/>
      <c r="AB115" s="140"/>
      <c r="AC115" s="140"/>
      <c r="AD115" s="140"/>
      <c r="AE115" s="140"/>
      <c r="AF115" s="211"/>
      <c r="AG115" s="211"/>
      <c r="AH115" s="211"/>
      <c r="AI115" s="211"/>
      <c r="AJ115" s="211"/>
      <c r="AK115" s="211"/>
      <c r="AL115" s="211"/>
      <c r="AM115" s="21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3" t="s">
        <v>113</v>
      </c>
      <c r="AZ115" s="211"/>
      <c r="BA115" s="211"/>
      <c r="BB115" s="211"/>
      <c r="BC115" s="211"/>
      <c r="BD115" s="211"/>
      <c r="BE115" s="214">
        <f>IF(N115="základní",J115,0)</f>
        <v>0</v>
      </c>
      <c r="BF115" s="214">
        <f>IF(N115="snížená",J115,0)</f>
        <v>0</v>
      </c>
      <c r="BG115" s="214">
        <f>IF(N115="zákl. přenesená",J115,0)</f>
        <v>0</v>
      </c>
      <c r="BH115" s="214">
        <f>IF(N115="sníž. přenesená",J115,0)</f>
        <v>0</v>
      </c>
      <c r="BI115" s="214">
        <f>IF(N115="nulová",J115,0)</f>
        <v>0</v>
      </c>
      <c r="BJ115" s="213" t="s">
        <v>83</v>
      </c>
      <c r="BK115" s="211"/>
      <c r="BL115" s="211"/>
      <c r="BM115" s="211"/>
    </row>
    <row r="116" spans="1:65" s="2" customFormat="1" ht="18" customHeight="1">
      <c r="A116" s="38"/>
      <c r="B116" s="39"/>
      <c r="C116" s="40"/>
      <c r="D116" s="207" t="s">
        <v>114</v>
      </c>
      <c r="E116" s="208"/>
      <c r="F116" s="208"/>
      <c r="G116" s="40"/>
      <c r="H116" s="40"/>
      <c r="I116" s="140"/>
      <c r="J116" s="209">
        <v>0</v>
      </c>
      <c r="K116" s="40"/>
      <c r="L116" s="210"/>
      <c r="M116" s="211"/>
      <c r="N116" s="212" t="s">
        <v>40</v>
      </c>
      <c r="O116" s="211"/>
      <c r="P116" s="211"/>
      <c r="Q116" s="211"/>
      <c r="R116" s="211"/>
      <c r="S116" s="140"/>
      <c r="T116" s="140"/>
      <c r="U116" s="140"/>
      <c r="V116" s="140"/>
      <c r="W116" s="140"/>
      <c r="X116" s="140"/>
      <c r="Y116" s="140"/>
      <c r="Z116" s="140"/>
      <c r="AA116" s="140"/>
      <c r="AB116" s="140"/>
      <c r="AC116" s="140"/>
      <c r="AD116" s="140"/>
      <c r="AE116" s="140"/>
      <c r="AF116" s="211"/>
      <c r="AG116" s="211"/>
      <c r="AH116" s="211"/>
      <c r="AI116" s="211"/>
      <c r="AJ116" s="211"/>
      <c r="AK116" s="211"/>
      <c r="AL116" s="211"/>
      <c r="AM116" s="21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3" t="s">
        <v>113</v>
      </c>
      <c r="AZ116" s="211"/>
      <c r="BA116" s="211"/>
      <c r="BB116" s="211"/>
      <c r="BC116" s="211"/>
      <c r="BD116" s="211"/>
      <c r="BE116" s="214">
        <f>IF(N116="základní",J116,0)</f>
        <v>0</v>
      </c>
      <c r="BF116" s="214">
        <f>IF(N116="snížená",J116,0)</f>
        <v>0</v>
      </c>
      <c r="BG116" s="214">
        <f>IF(N116="zákl. přenesená",J116,0)</f>
        <v>0</v>
      </c>
      <c r="BH116" s="214">
        <f>IF(N116="sníž. přenesená",J116,0)</f>
        <v>0</v>
      </c>
      <c r="BI116" s="214">
        <f>IF(N116="nulová",J116,0)</f>
        <v>0</v>
      </c>
      <c r="BJ116" s="213" t="s">
        <v>83</v>
      </c>
      <c r="BK116" s="211"/>
      <c r="BL116" s="211"/>
      <c r="BM116" s="211"/>
    </row>
    <row r="117" spans="1:65" s="2" customFormat="1" ht="18" customHeight="1">
      <c r="A117" s="38"/>
      <c r="B117" s="39"/>
      <c r="C117" s="40"/>
      <c r="D117" s="207" t="s">
        <v>115</v>
      </c>
      <c r="E117" s="208"/>
      <c r="F117" s="208"/>
      <c r="G117" s="40"/>
      <c r="H117" s="40"/>
      <c r="I117" s="140"/>
      <c r="J117" s="209">
        <v>0</v>
      </c>
      <c r="K117" s="40"/>
      <c r="L117" s="210"/>
      <c r="M117" s="211"/>
      <c r="N117" s="212" t="s">
        <v>40</v>
      </c>
      <c r="O117" s="211"/>
      <c r="P117" s="211"/>
      <c r="Q117" s="211"/>
      <c r="R117" s="211"/>
      <c r="S117" s="140"/>
      <c r="T117" s="140"/>
      <c r="U117" s="140"/>
      <c r="V117" s="140"/>
      <c r="W117" s="140"/>
      <c r="X117" s="140"/>
      <c r="Y117" s="140"/>
      <c r="Z117" s="140"/>
      <c r="AA117" s="140"/>
      <c r="AB117" s="140"/>
      <c r="AC117" s="140"/>
      <c r="AD117" s="140"/>
      <c r="AE117" s="140"/>
      <c r="AF117" s="211"/>
      <c r="AG117" s="211"/>
      <c r="AH117" s="211"/>
      <c r="AI117" s="211"/>
      <c r="AJ117" s="211"/>
      <c r="AK117" s="211"/>
      <c r="AL117" s="211"/>
      <c r="AM117" s="21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3" t="s">
        <v>113</v>
      </c>
      <c r="AZ117" s="211"/>
      <c r="BA117" s="211"/>
      <c r="BB117" s="211"/>
      <c r="BC117" s="211"/>
      <c r="BD117" s="211"/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213" t="s">
        <v>83</v>
      </c>
      <c r="BK117" s="211"/>
      <c r="BL117" s="211"/>
      <c r="BM117" s="211"/>
    </row>
    <row r="118" spans="1:65" s="2" customFormat="1" ht="18" customHeight="1">
      <c r="A118" s="38"/>
      <c r="B118" s="39"/>
      <c r="C118" s="40"/>
      <c r="D118" s="207" t="s">
        <v>116</v>
      </c>
      <c r="E118" s="208"/>
      <c r="F118" s="208"/>
      <c r="G118" s="40"/>
      <c r="H118" s="40"/>
      <c r="I118" s="140"/>
      <c r="J118" s="209">
        <v>0</v>
      </c>
      <c r="K118" s="40"/>
      <c r="L118" s="210"/>
      <c r="M118" s="211"/>
      <c r="N118" s="212" t="s">
        <v>40</v>
      </c>
      <c r="O118" s="211"/>
      <c r="P118" s="211"/>
      <c r="Q118" s="211"/>
      <c r="R118" s="211"/>
      <c r="S118" s="140"/>
      <c r="T118" s="140"/>
      <c r="U118" s="140"/>
      <c r="V118" s="140"/>
      <c r="W118" s="140"/>
      <c r="X118" s="140"/>
      <c r="Y118" s="140"/>
      <c r="Z118" s="140"/>
      <c r="AA118" s="140"/>
      <c r="AB118" s="140"/>
      <c r="AC118" s="140"/>
      <c r="AD118" s="140"/>
      <c r="AE118" s="140"/>
      <c r="AF118" s="211"/>
      <c r="AG118" s="211"/>
      <c r="AH118" s="211"/>
      <c r="AI118" s="211"/>
      <c r="AJ118" s="211"/>
      <c r="AK118" s="211"/>
      <c r="AL118" s="211"/>
      <c r="AM118" s="21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3" t="s">
        <v>113</v>
      </c>
      <c r="AZ118" s="211"/>
      <c r="BA118" s="211"/>
      <c r="BB118" s="211"/>
      <c r="BC118" s="211"/>
      <c r="BD118" s="211"/>
      <c r="BE118" s="214">
        <f>IF(N118="základní",J118,0)</f>
        <v>0</v>
      </c>
      <c r="BF118" s="214">
        <f>IF(N118="snížená",J118,0)</f>
        <v>0</v>
      </c>
      <c r="BG118" s="214">
        <f>IF(N118="zákl. přenesená",J118,0)</f>
        <v>0</v>
      </c>
      <c r="BH118" s="214">
        <f>IF(N118="sníž. přenesená",J118,0)</f>
        <v>0</v>
      </c>
      <c r="BI118" s="214">
        <f>IF(N118="nulová",J118,0)</f>
        <v>0</v>
      </c>
      <c r="BJ118" s="213" t="s">
        <v>83</v>
      </c>
      <c r="BK118" s="211"/>
      <c r="BL118" s="211"/>
      <c r="BM118" s="211"/>
    </row>
    <row r="119" spans="1:65" s="2" customFormat="1" ht="18" customHeight="1">
      <c r="A119" s="38"/>
      <c r="B119" s="39"/>
      <c r="C119" s="40"/>
      <c r="D119" s="207" t="s">
        <v>117</v>
      </c>
      <c r="E119" s="208"/>
      <c r="F119" s="208"/>
      <c r="G119" s="40"/>
      <c r="H119" s="40"/>
      <c r="I119" s="140"/>
      <c r="J119" s="209">
        <v>0</v>
      </c>
      <c r="K119" s="40"/>
      <c r="L119" s="210"/>
      <c r="M119" s="211"/>
      <c r="N119" s="212" t="s">
        <v>40</v>
      </c>
      <c r="O119" s="211"/>
      <c r="P119" s="211"/>
      <c r="Q119" s="211"/>
      <c r="R119" s="211"/>
      <c r="S119" s="140"/>
      <c r="T119" s="140"/>
      <c r="U119" s="140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211"/>
      <c r="AG119" s="211"/>
      <c r="AH119" s="211"/>
      <c r="AI119" s="211"/>
      <c r="AJ119" s="211"/>
      <c r="AK119" s="211"/>
      <c r="AL119" s="211"/>
      <c r="AM119" s="21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3" t="s">
        <v>113</v>
      </c>
      <c r="AZ119" s="211"/>
      <c r="BA119" s="211"/>
      <c r="BB119" s="211"/>
      <c r="BC119" s="211"/>
      <c r="BD119" s="211"/>
      <c r="BE119" s="214">
        <f>IF(N119="základní",J119,0)</f>
        <v>0</v>
      </c>
      <c r="BF119" s="214">
        <f>IF(N119="snížená",J119,0)</f>
        <v>0</v>
      </c>
      <c r="BG119" s="214">
        <f>IF(N119="zákl. přenesená",J119,0)</f>
        <v>0</v>
      </c>
      <c r="BH119" s="214">
        <f>IF(N119="sníž. přenesená",J119,0)</f>
        <v>0</v>
      </c>
      <c r="BI119" s="214">
        <f>IF(N119="nulová",J119,0)</f>
        <v>0</v>
      </c>
      <c r="BJ119" s="213" t="s">
        <v>83</v>
      </c>
      <c r="BK119" s="211"/>
      <c r="BL119" s="211"/>
      <c r="BM119" s="211"/>
    </row>
    <row r="120" spans="1:65" s="2" customFormat="1" ht="18" customHeight="1">
      <c r="A120" s="38"/>
      <c r="B120" s="39"/>
      <c r="C120" s="40"/>
      <c r="D120" s="208" t="s">
        <v>118</v>
      </c>
      <c r="E120" s="40"/>
      <c r="F120" s="40"/>
      <c r="G120" s="40"/>
      <c r="H120" s="40"/>
      <c r="I120" s="140"/>
      <c r="J120" s="209">
        <f>ROUND(J30*T120,2)</f>
        <v>0</v>
      </c>
      <c r="K120" s="40"/>
      <c r="L120" s="210"/>
      <c r="M120" s="211"/>
      <c r="N120" s="212" t="s">
        <v>40</v>
      </c>
      <c r="O120" s="211"/>
      <c r="P120" s="211"/>
      <c r="Q120" s="211"/>
      <c r="R120" s="211"/>
      <c r="S120" s="140"/>
      <c r="T120" s="140"/>
      <c r="U120" s="140"/>
      <c r="V120" s="140"/>
      <c r="W120" s="140"/>
      <c r="X120" s="140"/>
      <c r="Y120" s="140"/>
      <c r="Z120" s="140"/>
      <c r="AA120" s="140"/>
      <c r="AB120" s="140"/>
      <c r="AC120" s="140"/>
      <c r="AD120" s="140"/>
      <c r="AE120" s="140"/>
      <c r="AF120" s="211"/>
      <c r="AG120" s="211"/>
      <c r="AH120" s="211"/>
      <c r="AI120" s="211"/>
      <c r="AJ120" s="211"/>
      <c r="AK120" s="211"/>
      <c r="AL120" s="211"/>
      <c r="AM120" s="21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3" t="s">
        <v>119</v>
      </c>
      <c r="AZ120" s="211"/>
      <c r="BA120" s="211"/>
      <c r="BB120" s="211"/>
      <c r="BC120" s="211"/>
      <c r="BD120" s="211"/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213" t="s">
        <v>83</v>
      </c>
      <c r="BK120" s="211"/>
      <c r="BL120" s="211"/>
      <c r="BM120" s="211"/>
    </row>
    <row r="121" spans="1:31" s="2" customFormat="1" ht="12">
      <c r="A121" s="38"/>
      <c r="B121" s="39"/>
      <c r="C121" s="40"/>
      <c r="D121" s="40"/>
      <c r="E121" s="40"/>
      <c r="F121" s="40"/>
      <c r="G121" s="40"/>
      <c r="H121" s="40"/>
      <c r="I121" s="1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9.25" customHeight="1">
      <c r="A122" s="38"/>
      <c r="B122" s="39"/>
      <c r="C122" s="215" t="s">
        <v>120</v>
      </c>
      <c r="D122" s="187"/>
      <c r="E122" s="187"/>
      <c r="F122" s="187"/>
      <c r="G122" s="187"/>
      <c r="H122" s="187"/>
      <c r="I122" s="188"/>
      <c r="J122" s="216">
        <f>ROUND(J96+J114,2)</f>
        <v>0</v>
      </c>
      <c r="K122" s="187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66"/>
      <c r="C123" s="67"/>
      <c r="D123" s="67"/>
      <c r="E123" s="67"/>
      <c r="F123" s="67"/>
      <c r="G123" s="67"/>
      <c r="H123" s="67"/>
      <c r="I123" s="181"/>
      <c r="J123" s="67"/>
      <c r="K123" s="67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7" spans="1:31" s="2" customFormat="1" ht="6.95" customHeight="1">
      <c r="A127" s="38"/>
      <c r="B127" s="68"/>
      <c r="C127" s="69"/>
      <c r="D127" s="69"/>
      <c r="E127" s="69"/>
      <c r="F127" s="69"/>
      <c r="G127" s="69"/>
      <c r="H127" s="69"/>
      <c r="I127" s="184"/>
      <c r="J127" s="69"/>
      <c r="K127" s="69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4.95" customHeight="1">
      <c r="A128" s="38"/>
      <c r="B128" s="39"/>
      <c r="C128" s="23" t="s">
        <v>121</v>
      </c>
      <c r="D128" s="40"/>
      <c r="E128" s="40"/>
      <c r="F128" s="40"/>
      <c r="G128" s="40"/>
      <c r="H128" s="40"/>
      <c r="I128" s="1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6.95" customHeight="1">
      <c r="A129" s="38"/>
      <c r="B129" s="39"/>
      <c r="C129" s="40"/>
      <c r="D129" s="40"/>
      <c r="E129" s="40"/>
      <c r="F129" s="40"/>
      <c r="G129" s="40"/>
      <c r="H129" s="40"/>
      <c r="I129" s="140"/>
      <c r="J129" s="40"/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2" customHeight="1">
      <c r="A130" s="38"/>
      <c r="B130" s="39"/>
      <c r="C130" s="32" t="s">
        <v>16</v>
      </c>
      <c r="D130" s="40"/>
      <c r="E130" s="40"/>
      <c r="F130" s="40"/>
      <c r="G130" s="40"/>
      <c r="H130" s="40"/>
      <c r="I130" s="1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6.5" customHeight="1">
      <c r="A131" s="38"/>
      <c r="B131" s="39"/>
      <c r="C131" s="40"/>
      <c r="D131" s="40"/>
      <c r="E131" s="185" t="str">
        <f>E7</f>
        <v>STAVEBNÍ ÚPRAVY SPORTOVIŠŤ NA ÚZEMÍ MĚSTA LITVÍNOVA</v>
      </c>
      <c r="F131" s="32"/>
      <c r="G131" s="32"/>
      <c r="H131" s="32"/>
      <c r="I131" s="1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2" customHeight="1">
      <c r="A132" s="38"/>
      <c r="B132" s="39"/>
      <c r="C132" s="32" t="s">
        <v>87</v>
      </c>
      <c r="D132" s="40"/>
      <c r="E132" s="40"/>
      <c r="F132" s="40"/>
      <c r="G132" s="40"/>
      <c r="H132" s="40"/>
      <c r="I132" s="1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16.5" customHeight="1">
      <c r="A133" s="38"/>
      <c r="B133" s="39"/>
      <c r="C133" s="40"/>
      <c r="D133" s="40"/>
      <c r="E133" s="76" t="str">
        <f>E9</f>
        <v>SO 04 - sportoviště v Janáčkově ulici</v>
      </c>
      <c r="F133" s="40"/>
      <c r="G133" s="40"/>
      <c r="H133" s="40"/>
      <c r="I133" s="1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6.95" customHeight="1">
      <c r="A134" s="38"/>
      <c r="B134" s="39"/>
      <c r="C134" s="40"/>
      <c r="D134" s="40"/>
      <c r="E134" s="40"/>
      <c r="F134" s="40"/>
      <c r="G134" s="40"/>
      <c r="H134" s="40"/>
      <c r="I134" s="140"/>
      <c r="J134" s="40"/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12" customHeight="1">
      <c r="A135" s="38"/>
      <c r="B135" s="39"/>
      <c r="C135" s="32" t="s">
        <v>20</v>
      </c>
      <c r="D135" s="40"/>
      <c r="E135" s="40"/>
      <c r="F135" s="27" t="str">
        <f>F12</f>
        <v xml:space="preserve"> </v>
      </c>
      <c r="G135" s="40"/>
      <c r="H135" s="40"/>
      <c r="I135" s="143" t="s">
        <v>22</v>
      </c>
      <c r="J135" s="79" t="str">
        <f>IF(J12="","",J12)</f>
        <v>18. 5. 2020</v>
      </c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6.95" customHeight="1">
      <c r="A136" s="38"/>
      <c r="B136" s="39"/>
      <c r="C136" s="40"/>
      <c r="D136" s="40"/>
      <c r="E136" s="40"/>
      <c r="F136" s="40"/>
      <c r="G136" s="40"/>
      <c r="H136" s="40"/>
      <c r="I136" s="140"/>
      <c r="J136" s="40"/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24</v>
      </c>
      <c r="D137" s="40"/>
      <c r="E137" s="40"/>
      <c r="F137" s="27" t="str">
        <f>E15</f>
        <v xml:space="preserve"> </v>
      </c>
      <c r="G137" s="40"/>
      <c r="H137" s="40"/>
      <c r="I137" s="143" t="s">
        <v>29</v>
      </c>
      <c r="J137" s="36" t="str">
        <f>E21</f>
        <v>A3 DETAIL s.r.o.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5.15" customHeight="1">
      <c r="A138" s="38"/>
      <c r="B138" s="39"/>
      <c r="C138" s="32" t="s">
        <v>27</v>
      </c>
      <c r="D138" s="40"/>
      <c r="E138" s="40"/>
      <c r="F138" s="27" t="str">
        <f>IF(E18="","",E18)</f>
        <v>Vyplň údaj</v>
      </c>
      <c r="G138" s="40"/>
      <c r="H138" s="40"/>
      <c r="I138" s="143" t="s">
        <v>33</v>
      </c>
      <c r="J138" s="36" t="str">
        <f>E24</f>
        <v xml:space="preserve"> </v>
      </c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2" customFormat="1" ht="10.3" customHeight="1">
      <c r="A139" s="38"/>
      <c r="B139" s="39"/>
      <c r="C139" s="40"/>
      <c r="D139" s="40"/>
      <c r="E139" s="40"/>
      <c r="F139" s="40"/>
      <c r="G139" s="40"/>
      <c r="H139" s="40"/>
      <c r="I139" s="140"/>
      <c r="J139" s="40"/>
      <c r="K139" s="40"/>
      <c r="L139" s="63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</row>
    <row r="140" spans="1:31" s="11" customFormat="1" ht="29.25" customHeight="1">
      <c r="A140" s="217"/>
      <c r="B140" s="218"/>
      <c r="C140" s="219" t="s">
        <v>122</v>
      </c>
      <c r="D140" s="220" t="s">
        <v>60</v>
      </c>
      <c r="E140" s="220" t="s">
        <v>56</v>
      </c>
      <c r="F140" s="220" t="s">
        <v>57</v>
      </c>
      <c r="G140" s="220" t="s">
        <v>123</v>
      </c>
      <c r="H140" s="220" t="s">
        <v>124</v>
      </c>
      <c r="I140" s="221" t="s">
        <v>125</v>
      </c>
      <c r="J140" s="222" t="s">
        <v>93</v>
      </c>
      <c r="K140" s="223" t="s">
        <v>126</v>
      </c>
      <c r="L140" s="224"/>
      <c r="M140" s="100" t="s">
        <v>1</v>
      </c>
      <c r="N140" s="101" t="s">
        <v>39</v>
      </c>
      <c r="O140" s="101" t="s">
        <v>127</v>
      </c>
      <c r="P140" s="101" t="s">
        <v>128</v>
      </c>
      <c r="Q140" s="101" t="s">
        <v>129</v>
      </c>
      <c r="R140" s="101" t="s">
        <v>130</v>
      </c>
      <c r="S140" s="101" t="s">
        <v>131</v>
      </c>
      <c r="T140" s="102" t="s">
        <v>132</v>
      </c>
      <c r="U140" s="217"/>
      <c r="V140" s="217"/>
      <c r="W140" s="217"/>
      <c r="X140" s="217"/>
      <c r="Y140" s="217"/>
      <c r="Z140" s="217"/>
      <c r="AA140" s="217"/>
      <c r="AB140" s="217"/>
      <c r="AC140" s="217"/>
      <c r="AD140" s="217"/>
      <c r="AE140" s="217"/>
    </row>
    <row r="141" spans="1:63" s="2" customFormat="1" ht="22.8" customHeight="1">
      <c r="A141" s="38"/>
      <c r="B141" s="39"/>
      <c r="C141" s="107" t="s">
        <v>133</v>
      </c>
      <c r="D141" s="40"/>
      <c r="E141" s="40"/>
      <c r="F141" s="40"/>
      <c r="G141" s="40"/>
      <c r="H141" s="40"/>
      <c r="I141" s="140"/>
      <c r="J141" s="225">
        <f>BK141</f>
        <v>0</v>
      </c>
      <c r="K141" s="40"/>
      <c r="L141" s="44"/>
      <c r="M141" s="103"/>
      <c r="N141" s="226"/>
      <c r="O141" s="104"/>
      <c r="P141" s="227">
        <f>P142+P289+P309</f>
        <v>0</v>
      </c>
      <c r="Q141" s="104"/>
      <c r="R141" s="227">
        <f>R142+R289+R309</f>
        <v>135.84097710999998</v>
      </c>
      <c r="S141" s="104"/>
      <c r="T141" s="228">
        <f>T142+T289+T309</f>
        <v>34.674809999999994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74</v>
      </c>
      <c r="AU141" s="17" t="s">
        <v>95</v>
      </c>
      <c r="BK141" s="229">
        <f>BK142+BK289+BK309</f>
        <v>0</v>
      </c>
    </row>
    <row r="142" spans="1:63" s="12" customFormat="1" ht="25.9" customHeight="1">
      <c r="A142" s="12"/>
      <c r="B142" s="230"/>
      <c r="C142" s="231"/>
      <c r="D142" s="232" t="s">
        <v>74</v>
      </c>
      <c r="E142" s="233" t="s">
        <v>134</v>
      </c>
      <c r="F142" s="233" t="s">
        <v>135</v>
      </c>
      <c r="G142" s="231"/>
      <c r="H142" s="231"/>
      <c r="I142" s="234"/>
      <c r="J142" s="235">
        <f>BK142</f>
        <v>0</v>
      </c>
      <c r="K142" s="231"/>
      <c r="L142" s="236"/>
      <c r="M142" s="237"/>
      <c r="N142" s="238"/>
      <c r="O142" s="238"/>
      <c r="P142" s="239">
        <f>P143+P165+P198+P211+P224+P233+P280+P287</f>
        <v>0</v>
      </c>
      <c r="Q142" s="238"/>
      <c r="R142" s="239">
        <f>R143+R165+R198+R211+R224+R233+R280+R287</f>
        <v>135.16064645</v>
      </c>
      <c r="S142" s="238"/>
      <c r="T142" s="240">
        <f>T143+T165+T198+T211+T224+T233+T280+T287</f>
        <v>34.674809999999994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41" t="s">
        <v>83</v>
      </c>
      <c r="AT142" s="242" t="s">
        <v>74</v>
      </c>
      <c r="AU142" s="242" t="s">
        <v>75</v>
      </c>
      <c r="AY142" s="241" t="s">
        <v>136</v>
      </c>
      <c r="BK142" s="243">
        <f>BK143+BK165+BK198+BK211+BK224+BK233+BK280+BK287</f>
        <v>0</v>
      </c>
    </row>
    <row r="143" spans="1:63" s="12" customFormat="1" ht="22.8" customHeight="1">
      <c r="A143" s="12"/>
      <c r="B143" s="230"/>
      <c r="C143" s="231"/>
      <c r="D143" s="232" t="s">
        <v>74</v>
      </c>
      <c r="E143" s="244" t="s">
        <v>83</v>
      </c>
      <c r="F143" s="244" t="s">
        <v>137</v>
      </c>
      <c r="G143" s="231"/>
      <c r="H143" s="231"/>
      <c r="I143" s="234"/>
      <c r="J143" s="245">
        <f>BK143</f>
        <v>0</v>
      </c>
      <c r="K143" s="231"/>
      <c r="L143" s="236"/>
      <c r="M143" s="237"/>
      <c r="N143" s="238"/>
      <c r="O143" s="238"/>
      <c r="P143" s="239">
        <f>SUM(P144:P164)</f>
        <v>0</v>
      </c>
      <c r="Q143" s="238"/>
      <c r="R143" s="239">
        <f>SUM(R144:R164)</f>
        <v>8.277</v>
      </c>
      <c r="S143" s="238"/>
      <c r="T143" s="240">
        <f>SUM(T144:T164)</f>
        <v>8.895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41" t="s">
        <v>83</v>
      </c>
      <c r="AT143" s="242" t="s">
        <v>74</v>
      </c>
      <c r="AU143" s="242" t="s">
        <v>83</v>
      </c>
      <c r="AY143" s="241" t="s">
        <v>136</v>
      </c>
      <c r="BK143" s="243">
        <f>SUM(BK144:BK164)</f>
        <v>0</v>
      </c>
    </row>
    <row r="144" spans="1:65" s="2" customFormat="1" ht="16.5" customHeight="1">
      <c r="A144" s="38"/>
      <c r="B144" s="39"/>
      <c r="C144" s="246" t="s">
        <v>83</v>
      </c>
      <c r="D144" s="246" t="s">
        <v>138</v>
      </c>
      <c r="E144" s="247" t="s">
        <v>139</v>
      </c>
      <c r="F144" s="248" t="s">
        <v>140</v>
      </c>
      <c r="G144" s="249" t="s">
        <v>141</v>
      </c>
      <c r="H144" s="250">
        <v>19</v>
      </c>
      <c r="I144" s="251"/>
      <c r="J144" s="252">
        <f>ROUND(I144*H144,2)</f>
        <v>0</v>
      </c>
      <c r="K144" s="253"/>
      <c r="L144" s="44"/>
      <c r="M144" s="254" t="s">
        <v>1</v>
      </c>
      <c r="N144" s="255" t="s">
        <v>40</v>
      </c>
      <c r="O144" s="91"/>
      <c r="P144" s="256">
        <f>O144*H144</f>
        <v>0</v>
      </c>
      <c r="Q144" s="256">
        <v>0</v>
      </c>
      <c r="R144" s="256">
        <f>Q144*H144</f>
        <v>0</v>
      </c>
      <c r="S144" s="256">
        <v>0.22</v>
      </c>
      <c r="T144" s="257">
        <f>S144*H144</f>
        <v>4.18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58" t="s">
        <v>142</v>
      </c>
      <c r="AT144" s="258" t="s">
        <v>138</v>
      </c>
      <c r="AU144" s="258" t="s">
        <v>85</v>
      </c>
      <c r="AY144" s="17" t="s">
        <v>136</v>
      </c>
      <c r="BE144" s="259">
        <f>IF(N144="základní",J144,0)</f>
        <v>0</v>
      </c>
      <c r="BF144" s="259">
        <f>IF(N144="snížená",J144,0)</f>
        <v>0</v>
      </c>
      <c r="BG144" s="259">
        <f>IF(N144="zákl. přenesená",J144,0)</f>
        <v>0</v>
      </c>
      <c r="BH144" s="259">
        <f>IF(N144="sníž. přenesená",J144,0)</f>
        <v>0</v>
      </c>
      <c r="BI144" s="259">
        <f>IF(N144="nulová",J144,0)</f>
        <v>0</v>
      </c>
      <c r="BJ144" s="17" t="s">
        <v>83</v>
      </c>
      <c r="BK144" s="259">
        <f>ROUND(I144*H144,2)</f>
        <v>0</v>
      </c>
      <c r="BL144" s="17" t="s">
        <v>142</v>
      </c>
      <c r="BM144" s="258" t="s">
        <v>143</v>
      </c>
    </row>
    <row r="145" spans="1:51" s="13" customFormat="1" ht="12">
      <c r="A145" s="13"/>
      <c r="B145" s="260"/>
      <c r="C145" s="261"/>
      <c r="D145" s="262" t="s">
        <v>144</v>
      </c>
      <c r="E145" s="263" t="s">
        <v>1</v>
      </c>
      <c r="F145" s="264" t="s">
        <v>145</v>
      </c>
      <c r="G145" s="261"/>
      <c r="H145" s="265">
        <v>19</v>
      </c>
      <c r="I145" s="266"/>
      <c r="J145" s="261"/>
      <c r="K145" s="261"/>
      <c r="L145" s="267"/>
      <c r="M145" s="268"/>
      <c r="N145" s="269"/>
      <c r="O145" s="269"/>
      <c r="P145" s="269"/>
      <c r="Q145" s="269"/>
      <c r="R145" s="269"/>
      <c r="S145" s="269"/>
      <c r="T145" s="27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71" t="s">
        <v>144</v>
      </c>
      <c r="AU145" s="271" t="s">
        <v>85</v>
      </c>
      <c r="AV145" s="13" t="s">
        <v>85</v>
      </c>
      <c r="AW145" s="13" t="s">
        <v>32</v>
      </c>
      <c r="AX145" s="13" t="s">
        <v>83</v>
      </c>
      <c r="AY145" s="271" t="s">
        <v>136</v>
      </c>
    </row>
    <row r="146" spans="1:65" s="2" customFormat="1" ht="16.5" customHeight="1">
      <c r="A146" s="38"/>
      <c r="B146" s="39"/>
      <c r="C146" s="246" t="s">
        <v>85</v>
      </c>
      <c r="D146" s="246" t="s">
        <v>138</v>
      </c>
      <c r="E146" s="247" t="s">
        <v>146</v>
      </c>
      <c r="F146" s="248" t="s">
        <v>147</v>
      </c>
      <c r="G146" s="249" t="s">
        <v>148</v>
      </c>
      <c r="H146" s="250">
        <v>23</v>
      </c>
      <c r="I146" s="251"/>
      <c r="J146" s="252">
        <f>ROUND(I146*H146,2)</f>
        <v>0</v>
      </c>
      <c r="K146" s="253"/>
      <c r="L146" s="44"/>
      <c r="M146" s="254" t="s">
        <v>1</v>
      </c>
      <c r="N146" s="255" t="s">
        <v>40</v>
      </c>
      <c r="O146" s="91"/>
      <c r="P146" s="256">
        <f>O146*H146</f>
        <v>0</v>
      </c>
      <c r="Q146" s="256">
        <v>0</v>
      </c>
      <c r="R146" s="256">
        <f>Q146*H146</f>
        <v>0</v>
      </c>
      <c r="S146" s="256">
        <v>0.205</v>
      </c>
      <c r="T146" s="257">
        <f>S146*H146</f>
        <v>4.715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58" t="s">
        <v>142</v>
      </c>
      <c r="AT146" s="258" t="s">
        <v>138</v>
      </c>
      <c r="AU146" s="258" t="s">
        <v>85</v>
      </c>
      <c r="AY146" s="17" t="s">
        <v>136</v>
      </c>
      <c r="BE146" s="259">
        <f>IF(N146="základní",J146,0)</f>
        <v>0</v>
      </c>
      <c r="BF146" s="259">
        <f>IF(N146="snížená",J146,0)</f>
        <v>0</v>
      </c>
      <c r="BG146" s="259">
        <f>IF(N146="zákl. přenesená",J146,0)</f>
        <v>0</v>
      </c>
      <c r="BH146" s="259">
        <f>IF(N146="sníž. přenesená",J146,0)</f>
        <v>0</v>
      </c>
      <c r="BI146" s="259">
        <f>IF(N146="nulová",J146,0)</f>
        <v>0</v>
      </c>
      <c r="BJ146" s="17" t="s">
        <v>83</v>
      </c>
      <c r="BK146" s="259">
        <f>ROUND(I146*H146,2)</f>
        <v>0</v>
      </c>
      <c r="BL146" s="17" t="s">
        <v>142</v>
      </c>
      <c r="BM146" s="258" t="s">
        <v>149</v>
      </c>
    </row>
    <row r="147" spans="1:51" s="13" customFormat="1" ht="12">
      <c r="A147" s="13"/>
      <c r="B147" s="260"/>
      <c r="C147" s="261"/>
      <c r="D147" s="262" t="s">
        <v>144</v>
      </c>
      <c r="E147" s="263" t="s">
        <v>1</v>
      </c>
      <c r="F147" s="264" t="s">
        <v>150</v>
      </c>
      <c r="G147" s="261"/>
      <c r="H147" s="265">
        <v>23</v>
      </c>
      <c r="I147" s="266"/>
      <c r="J147" s="261"/>
      <c r="K147" s="261"/>
      <c r="L147" s="267"/>
      <c r="M147" s="268"/>
      <c r="N147" s="269"/>
      <c r="O147" s="269"/>
      <c r="P147" s="269"/>
      <c r="Q147" s="269"/>
      <c r="R147" s="269"/>
      <c r="S147" s="269"/>
      <c r="T147" s="27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71" t="s">
        <v>144</v>
      </c>
      <c r="AU147" s="271" t="s">
        <v>85</v>
      </c>
      <c r="AV147" s="13" t="s">
        <v>85</v>
      </c>
      <c r="AW147" s="13" t="s">
        <v>32</v>
      </c>
      <c r="AX147" s="13" t="s">
        <v>83</v>
      </c>
      <c r="AY147" s="271" t="s">
        <v>136</v>
      </c>
    </row>
    <row r="148" spans="1:65" s="2" customFormat="1" ht="16.5" customHeight="1">
      <c r="A148" s="38"/>
      <c r="B148" s="39"/>
      <c r="C148" s="246" t="s">
        <v>151</v>
      </c>
      <c r="D148" s="246" t="s">
        <v>138</v>
      </c>
      <c r="E148" s="247" t="s">
        <v>152</v>
      </c>
      <c r="F148" s="248" t="s">
        <v>153</v>
      </c>
      <c r="G148" s="249" t="s">
        <v>141</v>
      </c>
      <c r="H148" s="250">
        <v>70</v>
      </c>
      <c r="I148" s="251"/>
      <c r="J148" s="252">
        <f>ROUND(I148*H148,2)</f>
        <v>0</v>
      </c>
      <c r="K148" s="253"/>
      <c r="L148" s="44"/>
      <c r="M148" s="254" t="s">
        <v>1</v>
      </c>
      <c r="N148" s="255" t="s">
        <v>40</v>
      </c>
      <c r="O148" s="91"/>
      <c r="P148" s="256">
        <f>O148*H148</f>
        <v>0</v>
      </c>
      <c r="Q148" s="256">
        <v>0</v>
      </c>
      <c r="R148" s="256">
        <f>Q148*H148</f>
        <v>0</v>
      </c>
      <c r="S148" s="256">
        <v>0</v>
      </c>
      <c r="T148" s="25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58" t="s">
        <v>142</v>
      </c>
      <c r="AT148" s="258" t="s">
        <v>138</v>
      </c>
      <c r="AU148" s="258" t="s">
        <v>85</v>
      </c>
      <c r="AY148" s="17" t="s">
        <v>136</v>
      </c>
      <c r="BE148" s="259">
        <f>IF(N148="základní",J148,0)</f>
        <v>0</v>
      </c>
      <c r="BF148" s="259">
        <f>IF(N148="snížená",J148,0)</f>
        <v>0</v>
      </c>
      <c r="BG148" s="259">
        <f>IF(N148="zákl. přenesená",J148,0)</f>
        <v>0</v>
      </c>
      <c r="BH148" s="259">
        <f>IF(N148="sníž. přenesená",J148,0)</f>
        <v>0</v>
      </c>
      <c r="BI148" s="259">
        <f>IF(N148="nulová",J148,0)</f>
        <v>0</v>
      </c>
      <c r="BJ148" s="17" t="s">
        <v>83</v>
      </c>
      <c r="BK148" s="259">
        <f>ROUND(I148*H148,2)</f>
        <v>0</v>
      </c>
      <c r="BL148" s="17" t="s">
        <v>142</v>
      </c>
      <c r="BM148" s="258" t="s">
        <v>154</v>
      </c>
    </row>
    <row r="149" spans="1:51" s="13" customFormat="1" ht="12">
      <c r="A149" s="13"/>
      <c r="B149" s="260"/>
      <c r="C149" s="261"/>
      <c r="D149" s="262" t="s">
        <v>144</v>
      </c>
      <c r="E149" s="263" t="s">
        <v>1</v>
      </c>
      <c r="F149" s="264" t="s">
        <v>155</v>
      </c>
      <c r="G149" s="261"/>
      <c r="H149" s="265">
        <v>70</v>
      </c>
      <c r="I149" s="266"/>
      <c r="J149" s="261"/>
      <c r="K149" s="261"/>
      <c r="L149" s="267"/>
      <c r="M149" s="268"/>
      <c r="N149" s="269"/>
      <c r="O149" s="269"/>
      <c r="P149" s="269"/>
      <c r="Q149" s="269"/>
      <c r="R149" s="269"/>
      <c r="S149" s="269"/>
      <c r="T149" s="27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71" t="s">
        <v>144</v>
      </c>
      <c r="AU149" s="271" t="s">
        <v>85</v>
      </c>
      <c r="AV149" s="13" t="s">
        <v>85</v>
      </c>
      <c r="AW149" s="13" t="s">
        <v>32</v>
      </c>
      <c r="AX149" s="13" t="s">
        <v>83</v>
      </c>
      <c r="AY149" s="271" t="s">
        <v>136</v>
      </c>
    </row>
    <row r="150" spans="1:65" s="2" customFormat="1" ht="21.75" customHeight="1">
      <c r="A150" s="38"/>
      <c r="B150" s="39"/>
      <c r="C150" s="246" t="s">
        <v>142</v>
      </c>
      <c r="D150" s="246" t="s">
        <v>138</v>
      </c>
      <c r="E150" s="247" t="s">
        <v>156</v>
      </c>
      <c r="F150" s="248" t="s">
        <v>157</v>
      </c>
      <c r="G150" s="249" t="s">
        <v>158</v>
      </c>
      <c r="H150" s="250">
        <v>25</v>
      </c>
      <c r="I150" s="251"/>
      <c r="J150" s="252">
        <f>ROUND(I150*H150,2)</f>
        <v>0</v>
      </c>
      <c r="K150" s="253"/>
      <c r="L150" s="44"/>
      <c r="M150" s="254" t="s">
        <v>1</v>
      </c>
      <c r="N150" s="255" t="s">
        <v>40</v>
      </c>
      <c r="O150" s="91"/>
      <c r="P150" s="256">
        <f>O150*H150</f>
        <v>0</v>
      </c>
      <c r="Q150" s="256">
        <v>0</v>
      </c>
      <c r="R150" s="256">
        <f>Q150*H150</f>
        <v>0</v>
      </c>
      <c r="S150" s="256">
        <v>0</v>
      </c>
      <c r="T150" s="25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58" t="s">
        <v>142</v>
      </c>
      <c r="AT150" s="258" t="s">
        <v>138</v>
      </c>
      <c r="AU150" s="258" t="s">
        <v>85</v>
      </c>
      <c r="AY150" s="17" t="s">
        <v>136</v>
      </c>
      <c r="BE150" s="259">
        <f>IF(N150="základní",J150,0)</f>
        <v>0</v>
      </c>
      <c r="BF150" s="259">
        <f>IF(N150="snížená",J150,0)</f>
        <v>0</v>
      </c>
      <c r="BG150" s="259">
        <f>IF(N150="zákl. přenesená",J150,0)</f>
        <v>0</v>
      </c>
      <c r="BH150" s="259">
        <f>IF(N150="sníž. přenesená",J150,0)</f>
        <v>0</v>
      </c>
      <c r="BI150" s="259">
        <f>IF(N150="nulová",J150,0)</f>
        <v>0</v>
      </c>
      <c r="BJ150" s="17" t="s">
        <v>83</v>
      </c>
      <c r="BK150" s="259">
        <f>ROUND(I150*H150,2)</f>
        <v>0</v>
      </c>
      <c r="BL150" s="17" t="s">
        <v>142</v>
      </c>
      <c r="BM150" s="258" t="s">
        <v>159</v>
      </c>
    </row>
    <row r="151" spans="1:65" s="2" customFormat="1" ht="21.75" customHeight="1">
      <c r="A151" s="38"/>
      <c r="B151" s="39"/>
      <c r="C151" s="246" t="s">
        <v>160</v>
      </c>
      <c r="D151" s="246" t="s">
        <v>138</v>
      </c>
      <c r="E151" s="247" t="s">
        <v>161</v>
      </c>
      <c r="F151" s="248" t="s">
        <v>162</v>
      </c>
      <c r="G151" s="249" t="s">
        <v>158</v>
      </c>
      <c r="H151" s="250">
        <v>31</v>
      </c>
      <c r="I151" s="251"/>
      <c r="J151" s="252">
        <f>ROUND(I151*H151,2)</f>
        <v>0</v>
      </c>
      <c r="K151" s="253"/>
      <c r="L151" s="44"/>
      <c r="M151" s="254" t="s">
        <v>1</v>
      </c>
      <c r="N151" s="255" t="s">
        <v>40</v>
      </c>
      <c r="O151" s="91"/>
      <c r="P151" s="256">
        <f>O151*H151</f>
        <v>0</v>
      </c>
      <c r="Q151" s="256">
        <v>0</v>
      </c>
      <c r="R151" s="256">
        <f>Q151*H151</f>
        <v>0</v>
      </c>
      <c r="S151" s="256">
        <v>0</v>
      </c>
      <c r="T151" s="25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58" t="s">
        <v>142</v>
      </c>
      <c r="AT151" s="258" t="s">
        <v>138</v>
      </c>
      <c r="AU151" s="258" t="s">
        <v>85</v>
      </c>
      <c r="AY151" s="17" t="s">
        <v>136</v>
      </c>
      <c r="BE151" s="259">
        <f>IF(N151="základní",J151,0)</f>
        <v>0</v>
      </c>
      <c r="BF151" s="259">
        <f>IF(N151="snížená",J151,0)</f>
        <v>0</v>
      </c>
      <c r="BG151" s="259">
        <f>IF(N151="zákl. přenesená",J151,0)</f>
        <v>0</v>
      </c>
      <c r="BH151" s="259">
        <f>IF(N151="sníž. přenesená",J151,0)</f>
        <v>0</v>
      </c>
      <c r="BI151" s="259">
        <f>IF(N151="nulová",J151,0)</f>
        <v>0</v>
      </c>
      <c r="BJ151" s="17" t="s">
        <v>83</v>
      </c>
      <c r="BK151" s="259">
        <f>ROUND(I151*H151,2)</f>
        <v>0</v>
      </c>
      <c r="BL151" s="17" t="s">
        <v>142</v>
      </c>
      <c r="BM151" s="258" t="s">
        <v>163</v>
      </c>
    </row>
    <row r="152" spans="1:65" s="2" customFormat="1" ht="33" customHeight="1">
      <c r="A152" s="38"/>
      <c r="B152" s="39"/>
      <c r="C152" s="246" t="s">
        <v>164</v>
      </c>
      <c r="D152" s="246" t="s">
        <v>138</v>
      </c>
      <c r="E152" s="247" t="s">
        <v>165</v>
      </c>
      <c r="F152" s="248" t="s">
        <v>166</v>
      </c>
      <c r="G152" s="249" t="s">
        <v>158</v>
      </c>
      <c r="H152" s="250">
        <v>93</v>
      </c>
      <c r="I152" s="251"/>
      <c r="J152" s="252">
        <f>ROUND(I152*H152,2)</f>
        <v>0</v>
      </c>
      <c r="K152" s="253"/>
      <c r="L152" s="44"/>
      <c r="M152" s="254" t="s">
        <v>1</v>
      </c>
      <c r="N152" s="255" t="s">
        <v>40</v>
      </c>
      <c r="O152" s="91"/>
      <c r="P152" s="256">
        <f>O152*H152</f>
        <v>0</v>
      </c>
      <c r="Q152" s="256">
        <v>0</v>
      </c>
      <c r="R152" s="256">
        <f>Q152*H152</f>
        <v>0</v>
      </c>
      <c r="S152" s="256">
        <v>0</v>
      </c>
      <c r="T152" s="25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58" t="s">
        <v>142</v>
      </c>
      <c r="AT152" s="258" t="s">
        <v>138</v>
      </c>
      <c r="AU152" s="258" t="s">
        <v>85</v>
      </c>
      <c r="AY152" s="17" t="s">
        <v>136</v>
      </c>
      <c r="BE152" s="259">
        <f>IF(N152="základní",J152,0)</f>
        <v>0</v>
      </c>
      <c r="BF152" s="259">
        <f>IF(N152="snížená",J152,0)</f>
        <v>0</v>
      </c>
      <c r="BG152" s="259">
        <f>IF(N152="zákl. přenesená",J152,0)</f>
        <v>0</v>
      </c>
      <c r="BH152" s="259">
        <f>IF(N152="sníž. přenesená",J152,0)</f>
        <v>0</v>
      </c>
      <c r="BI152" s="259">
        <f>IF(N152="nulová",J152,0)</f>
        <v>0</v>
      </c>
      <c r="BJ152" s="17" t="s">
        <v>83</v>
      </c>
      <c r="BK152" s="259">
        <f>ROUND(I152*H152,2)</f>
        <v>0</v>
      </c>
      <c r="BL152" s="17" t="s">
        <v>142</v>
      </c>
      <c r="BM152" s="258" t="s">
        <v>167</v>
      </c>
    </row>
    <row r="153" spans="1:51" s="13" customFormat="1" ht="12">
      <c r="A153" s="13"/>
      <c r="B153" s="260"/>
      <c r="C153" s="261"/>
      <c r="D153" s="262" t="s">
        <v>144</v>
      </c>
      <c r="E153" s="263" t="s">
        <v>1</v>
      </c>
      <c r="F153" s="264" t="s">
        <v>168</v>
      </c>
      <c r="G153" s="261"/>
      <c r="H153" s="265">
        <v>93</v>
      </c>
      <c r="I153" s="266"/>
      <c r="J153" s="261"/>
      <c r="K153" s="261"/>
      <c r="L153" s="267"/>
      <c r="M153" s="268"/>
      <c r="N153" s="269"/>
      <c r="O153" s="269"/>
      <c r="P153" s="269"/>
      <c r="Q153" s="269"/>
      <c r="R153" s="269"/>
      <c r="S153" s="269"/>
      <c r="T153" s="27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71" t="s">
        <v>144</v>
      </c>
      <c r="AU153" s="271" t="s">
        <v>85</v>
      </c>
      <c r="AV153" s="13" t="s">
        <v>85</v>
      </c>
      <c r="AW153" s="13" t="s">
        <v>32</v>
      </c>
      <c r="AX153" s="13" t="s">
        <v>83</v>
      </c>
      <c r="AY153" s="271" t="s">
        <v>136</v>
      </c>
    </row>
    <row r="154" spans="1:65" s="2" customFormat="1" ht="21.75" customHeight="1">
      <c r="A154" s="38"/>
      <c r="B154" s="39"/>
      <c r="C154" s="246" t="s">
        <v>169</v>
      </c>
      <c r="D154" s="246" t="s">
        <v>138</v>
      </c>
      <c r="E154" s="247" t="s">
        <v>170</v>
      </c>
      <c r="F154" s="248" t="s">
        <v>171</v>
      </c>
      <c r="G154" s="249" t="s">
        <v>158</v>
      </c>
      <c r="H154" s="250">
        <v>31</v>
      </c>
      <c r="I154" s="251"/>
      <c r="J154" s="252">
        <f>ROUND(I154*H154,2)</f>
        <v>0</v>
      </c>
      <c r="K154" s="253"/>
      <c r="L154" s="44"/>
      <c r="M154" s="254" t="s">
        <v>1</v>
      </c>
      <c r="N154" s="255" t="s">
        <v>40</v>
      </c>
      <c r="O154" s="91"/>
      <c r="P154" s="256">
        <f>O154*H154</f>
        <v>0</v>
      </c>
      <c r="Q154" s="256">
        <v>0</v>
      </c>
      <c r="R154" s="256">
        <f>Q154*H154</f>
        <v>0</v>
      </c>
      <c r="S154" s="256">
        <v>0</v>
      </c>
      <c r="T154" s="25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58" t="s">
        <v>142</v>
      </c>
      <c r="AT154" s="258" t="s">
        <v>138</v>
      </c>
      <c r="AU154" s="258" t="s">
        <v>85</v>
      </c>
      <c r="AY154" s="17" t="s">
        <v>136</v>
      </c>
      <c r="BE154" s="259">
        <f>IF(N154="základní",J154,0)</f>
        <v>0</v>
      </c>
      <c r="BF154" s="259">
        <f>IF(N154="snížená",J154,0)</f>
        <v>0</v>
      </c>
      <c r="BG154" s="259">
        <f>IF(N154="zákl. přenesená",J154,0)</f>
        <v>0</v>
      </c>
      <c r="BH154" s="259">
        <f>IF(N154="sníž. přenesená",J154,0)</f>
        <v>0</v>
      </c>
      <c r="BI154" s="259">
        <f>IF(N154="nulová",J154,0)</f>
        <v>0</v>
      </c>
      <c r="BJ154" s="17" t="s">
        <v>83</v>
      </c>
      <c r="BK154" s="259">
        <f>ROUND(I154*H154,2)</f>
        <v>0</v>
      </c>
      <c r="BL154" s="17" t="s">
        <v>142</v>
      </c>
      <c r="BM154" s="258" t="s">
        <v>172</v>
      </c>
    </row>
    <row r="155" spans="1:65" s="2" customFormat="1" ht="21.75" customHeight="1">
      <c r="A155" s="38"/>
      <c r="B155" s="39"/>
      <c r="C155" s="246" t="s">
        <v>173</v>
      </c>
      <c r="D155" s="246" t="s">
        <v>138</v>
      </c>
      <c r="E155" s="247" t="s">
        <v>174</v>
      </c>
      <c r="F155" s="248" t="s">
        <v>175</v>
      </c>
      <c r="G155" s="249" t="s">
        <v>158</v>
      </c>
      <c r="H155" s="250">
        <v>8.277</v>
      </c>
      <c r="I155" s="251"/>
      <c r="J155" s="252">
        <f>ROUND(I155*H155,2)</f>
        <v>0</v>
      </c>
      <c r="K155" s="253"/>
      <c r="L155" s="44"/>
      <c r="M155" s="254" t="s">
        <v>1</v>
      </c>
      <c r="N155" s="255" t="s">
        <v>40</v>
      </c>
      <c r="O155" s="91"/>
      <c r="P155" s="256">
        <f>O155*H155</f>
        <v>0</v>
      </c>
      <c r="Q155" s="256">
        <v>0</v>
      </c>
      <c r="R155" s="256">
        <f>Q155*H155</f>
        <v>0</v>
      </c>
      <c r="S155" s="256">
        <v>0</v>
      </c>
      <c r="T155" s="25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58" t="s">
        <v>142</v>
      </c>
      <c r="AT155" s="258" t="s">
        <v>138</v>
      </c>
      <c r="AU155" s="258" t="s">
        <v>85</v>
      </c>
      <c r="AY155" s="17" t="s">
        <v>136</v>
      </c>
      <c r="BE155" s="259">
        <f>IF(N155="základní",J155,0)</f>
        <v>0</v>
      </c>
      <c r="BF155" s="259">
        <f>IF(N155="snížená",J155,0)</f>
        <v>0</v>
      </c>
      <c r="BG155" s="259">
        <f>IF(N155="zákl. přenesená",J155,0)</f>
        <v>0</v>
      </c>
      <c r="BH155" s="259">
        <f>IF(N155="sníž. přenesená",J155,0)</f>
        <v>0</v>
      </c>
      <c r="BI155" s="259">
        <f>IF(N155="nulová",J155,0)</f>
        <v>0</v>
      </c>
      <c r="BJ155" s="17" t="s">
        <v>83</v>
      </c>
      <c r="BK155" s="259">
        <f>ROUND(I155*H155,2)</f>
        <v>0</v>
      </c>
      <c r="BL155" s="17" t="s">
        <v>142</v>
      </c>
      <c r="BM155" s="258" t="s">
        <v>176</v>
      </c>
    </row>
    <row r="156" spans="1:51" s="13" customFormat="1" ht="12">
      <c r="A156" s="13"/>
      <c r="B156" s="260"/>
      <c r="C156" s="261"/>
      <c r="D156" s="262" t="s">
        <v>144</v>
      </c>
      <c r="E156" s="263" t="s">
        <v>1</v>
      </c>
      <c r="F156" s="264" t="s">
        <v>177</v>
      </c>
      <c r="G156" s="261"/>
      <c r="H156" s="265">
        <v>5.726</v>
      </c>
      <c r="I156" s="266"/>
      <c r="J156" s="261"/>
      <c r="K156" s="261"/>
      <c r="L156" s="267"/>
      <c r="M156" s="268"/>
      <c r="N156" s="269"/>
      <c r="O156" s="269"/>
      <c r="P156" s="269"/>
      <c r="Q156" s="269"/>
      <c r="R156" s="269"/>
      <c r="S156" s="269"/>
      <c r="T156" s="27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71" t="s">
        <v>144</v>
      </c>
      <c r="AU156" s="271" t="s">
        <v>85</v>
      </c>
      <c r="AV156" s="13" t="s">
        <v>85</v>
      </c>
      <c r="AW156" s="13" t="s">
        <v>32</v>
      </c>
      <c r="AX156" s="13" t="s">
        <v>75</v>
      </c>
      <c r="AY156" s="271" t="s">
        <v>136</v>
      </c>
    </row>
    <row r="157" spans="1:51" s="13" customFormat="1" ht="12">
      <c r="A157" s="13"/>
      <c r="B157" s="260"/>
      <c r="C157" s="261"/>
      <c r="D157" s="262" t="s">
        <v>144</v>
      </c>
      <c r="E157" s="263" t="s">
        <v>1</v>
      </c>
      <c r="F157" s="264" t="s">
        <v>178</v>
      </c>
      <c r="G157" s="261"/>
      <c r="H157" s="265">
        <v>0.613</v>
      </c>
      <c r="I157" s="266"/>
      <c r="J157" s="261"/>
      <c r="K157" s="261"/>
      <c r="L157" s="267"/>
      <c r="M157" s="268"/>
      <c r="N157" s="269"/>
      <c r="O157" s="269"/>
      <c r="P157" s="269"/>
      <c r="Q157" s="269"/>
      <c r="R157" s="269"/>
      <c r="S157" s="269"/>
      <c r="T157" s="27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71" t="s">
        <v>144</v>
      </c>
      <c r="AU157" s="271" t="s">
        <v>85</v>
      </c>
      <c r="AV157" s="13" t="s">
        <v>85</v>
      </c>
      <c r="AW157" s="13" t="s">
        <v>32</v>
      </c>
      <c r="AX157" s="13" t="s">
        <v>75</v>
      </c>
      <c r="AY157" s="271" t="s">
        <v>136</v>
      </c>
    </row>
    <row r="158" spans="1:51" s="13" customFormat="1" ht="12">
      <c r="A158" s="13"/>
      <c r="B158" s="260"/>
      <c r="C158" s="261"/>
      <c r="D158" s="262" t="s">
        <v>144</v>
      </c>
      <c r="E158" s="263" t="s">
        <v>1</v>
      </c>
      <c r="F158" s="264" t="s">
        <v>179</v>
      </c>
      <c r="G158" s="261"/>
      <c r="H158" s="265">
        <v>1.938</v>
      </c>
      <c r="I158" s="266"/>
      <c r="J158" s="261"/>
      <c r="K158" s="261"/>
      <c r="L158" s="267"/>
      <c r="M158" s="268"/>
      <c r="N158" s="269"/>
      <c r="O158" s="269"/>
      <c r="P158" s="269"/>
      <c r="Q158" s="269"/>
      <c r="R158" s="269"/>
      <c r="S158" s="269"/>
      <c r="T158" s="27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71" t="s">
        <v>144</v>
      </c>
      <c r="AU158" s="271" t="s">
        <v>85</v>
      </c>
      <c r="AV158" s="13" t="s">
        <v>85</v>
      </c>
      <c r="AW158" s="13" t="s">
        <v>32</v>
      </c>
      <c r="AX158" s="13" t="s">
        <v>75</v>
      </c>
      <c r="AY158" s="271" t="s">
        <v>136</v>
      </c>
    </row>
    <row r="159" spans="1:51" s="14" customFormat="1" ht="12">
      <c r="A159" s="14"/>
      <c r="B159" s="272"/>
      <c r="C159" s="273"/>
      <c r="D159" s="262" t="s">
        <v>144</v>
      </c>
      <c r="E159" s="274" t="s">
        <v>1</v>
      </c>
      <c r="F159" s="275" t="s">
        <v>180</v>
      </c>
      <c r="G159" s="273"/>
      <c r="H159" s="276">
        <v>8.277</v>
      </c>
      <c r="I159" s="277"/>
      <c r="J159" s="273"/>
      <c r="K159" s="273"/>
      <c r="L159" s="278"/>
      <c r="M159" s="279"/>
      <c r="N159" s="280"/>
      <c r="O159" s="280"/>
      <c r="P159" s="280"/>
      <c r="Q159" s="280"/>
      <c r="R159" s="280"/>
      <c r="S159" s="280"/>
      <c r="T159" s="28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82" t="s">
        <v>144</v>
      </c>
      <c r="AU159" s="282" t="s">
        <v>85</v>
      </c>
      <c r="AV159" s="14" t="s">
        <v>142</v>
      </c>
      <c r="AW159" s="14" t="s">
        <v>32</v>
      </c>
      <c r="AX159" s="14" t="s">
        <v>83</v>
      </c>
      <c r="AY159" s="282" t="s">
        <v>136</v>
      </c>
    </row>
    <row r="160" spans="1:65" s="2" customFormat="1" ht="16.5" customHeight="1">
      <c r="A160" s="38"/>
      <c r="B160" s="39"/>
      <c r="C160" s="283" t="s">
        <v>181</v>
      </c>
      <c r="D160" s="283" t="s">
        <v>182</v>
      </c>
      <c r="E160" s="284" t="s">
        <v>183</v>
      </c>
      <c r="F160" s="285" t="s">
        <v>184</v>
      </c>
      <c r="G160" s="286" t="s">
        <v>185</v>
      </c>
      <c r="H160" s="287">
        <v>8.277</v>
      </c>
      <c r="I160" s="288"/>
      <c r="J160" s="289">
        <f>ROUND(I160*H160,2)</f>
        <v>0</v>
      </c>
      <c r="K160" s="290"/>
      <c r="L160" s="291"/>
      <c r="M160" s="292" t="s">
        <v>1</v>
      </c>
      <c r="N160" s="293" t="s">
        <v>40</v>
      </c>
      <c r="O160" s="91"/>
      <c r="P160" s="256">
        <f>O160*H160</f>
        <v>0</v>
      </c>
      <c r="Q160" s="256">
        <v>1</v>
      </c>
      <c r="R160" s="256">
        <f>Q160*H160</f>
        <v>8.277</v>
      </c>
      <c r="S160" s="256">
        <v>0</v>
      </c>
      <c r="T160" s="25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58" t="s">
        <v>173</v>
      </c>
      <c r="AT160" s="258" t="s">
        <v>182</v>
      </c>
      <c r="AU160" s="258" t="s">
        <v>85</v>
      </c>
      <c r="AY160" s="17" t="s">
        <v>136</v>
      </c>
      <c r="BE160" s="259">
        <f>IF(N160="základní",J160,0)</f>
        <v>0</v>
      </c>
      <c r="BF160" s="259">
        <f>IF(N160="snížená",J160,0)</f>
        <v>0</v>
      </c>
      <c r="BG160" s="259">
        <f>IF(N160="zákl. přenesená",J160,0)</f>
        <v>0</v>
      </c>
      <c r="BH160" s="259">
        <f>IF(N160="sníž. přenesená",J160,0)</f>
        <v>0</v>
      </c>
      <c r="BI160" s="259">
        <f>IF(N160="nulová",J160,0)</f>
        <v>0</v>
      </c>
      <c r="BJ160" s="17" t="s">
        <v>83</v>
      </c>
      <c r="BK160" s="259">
        <f>ROUND(I160*H160,2)</f>
        <v>0</v>
      </c>
      <c r="BL160" s="17" t="s">
        <v>142</v>
      </c>
      <c r="BM160" s="258" t="s">
        <v>186</v>
      </c>
    </row>
    <row r="161" spans="1:65" s="2" customFormat="1" ht="21.75" customHeight="1">
      <c r="A161" s="38"/>
      <c r="B161" s="39"/>
      <c r="C161" s="246" t="s">
        <v>187</v>
      </c>
      <c r="D161" s="246" t="s">
        <v>138</v>
      </c>
      <c r="E161" s="247" t="s">
        <v>188</v>
      </c>
      <c r="F161" s="248" t="s">
        <v>189</v>
      </c>
      <c r="G161" s="249" t="s">
        <v>185</v>
      </c>
      <c r="H161" s="250">
        <v>55.8</v>
      </c>
      <c r="I161" s="251"/>
      <c r="J161" s="252">
        <f>ROUND(I161*H161,2)</f>
        <v>0</v>
      </c>
      <c r="K161" s="253"/>
      <c r="L161" s="44"/>
      <c r="M161" s="254" t="s">
        <v>1</v>
      </c>
      <c r="N161" s="255" t="s">
        <v>40</v>
      </c>
      <c r="O161" s="91"/>
      <c r="P161" s="256">
        <f>O161*H161</f>
        <v>0</v>
      </c>
      <c r="Q161" s="256">
        <v>0</v>
      </c>
      <c r="R161" s="256">
        <f>Q161*H161</f>
        <v>0</v>
      </c>
      <c r="S161" s="256">
        <v>0</v>
      </c>
      <c r="T161" s="25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58" t="s">
        <v>142</v>
      </c>
      <c r="AT161" s="258" t="s">
        <v>138</v>
      </c>
      <c r="AU161" s="258" t="s">
        <v>85</v>
      </c>
      <c r="AY161" s="17" t="s">
        <v>136</v>
      </c>
      <c r="BE161" s="259">
        <f>IF(N161="základní",J161,0)</f>
        <v>0</v>
      </c>
      <c r="BF161" s="259">
        <f>IF(N161="snížená",J161,0)</f>
        <v>0</v>
      </c>
      <c r="BG161" s="259">
        <f>IF(N161="zákl. přenesená",J161,0)</f>
        <v>0</v>
      </c>
      <c r="BH161" s="259">
        <f>IF(N161="sníž. přenesená",J161,0)</f>
        <v>0</v>
      </c>
      <c r="BI161" s="259">
        <f>IF(N161="nulová",J161,0)</f>
        <v>0</v>
      </c>
      <c r="BJ161" s="17" t="s">
        <v>83</v>
      </c>
      <c r="BK161" s="259">
        <f>ROUND(I161*H161,2)</f>
        <v>0</v>
      </c>
      <c r="BL161" s="17" t="s">
        <v>142</v>
      </c>
      <c r="BM161" s="258" t="s">
        <v>190</v>
      </c>
    </row>
    <row r="162" spans="1:51" s="13" customFormat="1" ht="12">
      <c r="A162" s="13"/>
      <c r="B162" s="260"/>
      <c r="C162" s="261"/>
      <c r="D162" s="262" t="s">
        <v>144</v>
      </c>
      <c r="E162" s="263" t="s">
        <v>1</v>
      </c>
      <c r="F162" s="264" t="s">
        <v>191</v>
      </c>
      <c r="G162" s="261"/>
      <c r="H162" s="265">
        <v>55.8</v>
      </c>
      <c r="I162" s="266"/>
      <c r="J162" s="261"/>
      <c r="K162" s="261"/>
      <c r="L162" s="267"/>
      <c r="M162" s="268"/>
      <c r="N162" s="269"/>
      <c r="O162" s="269"/>
      <c r="P162" s="269"/>
      <c r="Q162" s="269"/>
      <c r="R162" s="269"/>
      <c r="S162" s="269"/>
      <c r="T162" s="27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71" t="s">
        <v>144</v>
      </c>
      <c r="AU162" s="271" t="s">
        <v>85</v>
      </c>
      <c r="AV162" s="13" t="s">
        <v>85</v>
      </c>
      <c r="AW162" s="13" t="s">
        <v>32</v>
      </c>
      <c r="AX162" s="13" t="s">
        <v>83</v>
      </c>
      <c r="AY162" s="271" t="s">
        <v>136</v>
      </c>
    </row>
    <row r="163" spans="1:65" s="2" customFormat="1" ht="16.5" customHeight="1">
      <c r="A163" s="38"/>
      <c r="B163" s="39"/>
      <c r="C163" s="246" t="s">
        <v>192</v>
      </c>
      <c r="D163" s="246" t="s">
        <v>138</v>
      </c>
      <c r="E163" s="247" t="s">
        <v>193</v>
      </c>
      <c r="F163" s="248" t="s">
        <v>194</v>
      </c>
      <c r="G163" s="249" t="s">
        <v>158</v>
      </c>
      <c r="H163" s="250">
        <v>31</v>
      </c>
      <c r="I163" s="251"/>
      <c r="J163" s="252">
        <f>ROUND(I163*H163,2)</f>
        <v>0</v>
      </c>
      <c r="K163" s="253"/>
      <c r="L163" s="44"/>
      <c r="M163" s="254" t="s">
        <v>1</v>
      </c>
      <c r="N163" s="255" t="s">
        <v>40</v>
      </c>
      <c r="O163" s="91"/>
      <c r="P163" s="256">
        <f>O163*H163</f>
        <v>0</v>
      </c>
      <c r="Q163" s="256">
        <v>0</v>
      </c>
      <c r="R163" s="256">
        <f>Q163*H163</f>
        <v>0</v>
      </c>
      <c r="S163" s="256">
        <v>0</v>
      </c>
      <c r="T163" s="25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58" t="s">
        <v>142</v>
      </c>
      <c r="AT163" s="258" t="s">
        <v>138</v>
      </c>
      <c r="AU163" s="258" t="s">
        <v>85</v>
      </c>
      <c r="AY163" s="17" t="s">
        <v>136</v>
      </c>
      <c r="BE163" s="259">
        <f>IF(N163="základní",J163,0)</f>
        <v>0</v>
      </c>
      <c r="BF163" s="259">
        <f>IF(N163="snížená",J163,0)</f>
        <v>0</v>
      </c>
      <c r="BG163" s="259">
        <f>IF(N163="zákl. přenesená",J163,0)</f>
        <v>0</v>
      </c>
      <c r="BH163" s="259">
        <f>IF(N163="sníž. přenesená",J163,0)</f>
        <v>0</v>
      </c>
      <c r="BI163" s="259">
        <f>IF(N163="nulová",J163,0)</f>
        <v>0</v>
      </c>
      <c r="BJ163" s="17" t="s">
        <v>83</v>
      </c>
      <c r="BK163" s="259">
        <f>ROUND(I163*H163,2)</f>
        <v>0</v>
      </c>
      <c r="BL163" s="17" t="s">
        <v>142</v>
      </c>
      <c r="BM163" s="258" t="s">
        <v>195</v>
      </c>
    </row>
    <row r="164" spans="1:65" s="2" customFormat="1" ht="21.75" customHeight="1">
      <c r="A164" s="38"/>
      <c r="B164" s="39"/>
      <c r="C164" s="246" t="s">
        <v>196</v>
      </c>
      <c r="D164" s="246" t="s">
        <v>138</v>
      </c>
      <c r="E164" s="247" t="s">
        <v>197</v>
      </c>
      <c r="F164" s="248" t="s">
        <v>198</v>
      </c>
      <c r="G164" s="249" t="s">
        <v>158</v>
      </c>
      <c r="H164" s="250">
        <v>1</v>
      </c>
      <c r="I164" s="251"/>
      <c r="J164" s="252">
        <f>ROUND(I164*H164,2)</f>
        <v>0</v>
      </c>
      <c r="K164" s="253"/>
      <c r="L164" s="44"/>
      <c r="M164" s="254" t="s">
        <v>1</v>
      </c>
      <c r="N164" s="255" t="s">
        <v>40</v>
      </c>
      <c r="O164" s="91"/>
      <c r="P164" s="256">
        <f>O164*H164</f>
        <v>0</v>
      </c>
      <c r="Q164" s="256">
        <v>0</v>
      </c>
      <c r="R164" s="256">
        <f>Q164*H164</f>
        <v>0</v>
      </c>
      <c r="S164" s="256">
        <v>0</v>
      </c>
      <c r="T164" s="25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58" t="s">
        <v>142</v>
      </c>
      <c r="AT164" s="258" t="s">
        <v>138</v>
      </c>
      <c r="AU164" s="258" t="s">
        <v>85</v>
      </c>
      <c r="AY164" s="17" t="s">
        <v>136</v>
      </c>
      <c r="BE164" s="259">
        <f>IF(N164="základní",J164,0)</f>
        <v>0</v>
      </c>
      <c r="BF164" s="259">
        <f>IF(N164="snížená",J164,0)</f>
        <v>0</v>
      </c>
      <c r="BG164" s="259">
        <f>IF(N164="zákl. přenesená",J164,0)</f>
        <v>0</v>
      </c>
      <c r="BH164" s="259">
        <f>IF(N164="sníž. přenesená",J164,0)</f>
        <v>0</v>
      </c>
      <c r="BI164" s="259">
        <f>IF(N164="nulová",J164,0)</f>
        <v>0</v>
      </c>
      <c r="BJ164" s="17" t="s">
        <v>83</v>
      </c>
      <c r="BK164" s="259">
        <f>ROUND(I164*H164,2)</f>
        <v>0</v>
      </c>
      <c r="BL164" s="17" t="s">
        <v>142</v>
      </c>
      <c r="BM164" s="258" t="s">
        <v>199</v>
      </c>
    </row>
    <row r="165" spans="1:63" s="12" customFormat="1" ht="22.8" customHeight="1">
      <c r="A165" s="12"/>
      <c r="B165" s="230"/>
      <c r="C165" s="231"/>
      <c r="D165" s="232" t="s">
        <v>74</v>
      </c>
      <c r="E165" s="244" t="s">
        <v>85</v>
      </c>
      <c r="F165" s="244" t="s">
        <v>200</v>
      </c>
      <c r="G165" s="231"/>
      <c r="H165" s="231"/>
      <c r="I165" s="234"/>
      <c r="J165" s="245">
        <f>BK165</f>
        <v>0</v>
      </c>
      <c r="K165" s="231"/>
      <c r="L165" s="236"/>
      <c r="M165" s="237"/>
      <c r="N165" s="238"/>
      <c r="O165" s="238"/>
      <c r="P165" s="239">
        <f>SUM(P166:P197)</f>
        <v>0</v>
      </c>
      <c r="Q165" s="238"/>
      <c r="R165" s="239">
        <f>SUM(R166:R197)</f>
        <v>91.05009011</v>
      </c>
      <c r="S165" s="238"/>
      <c r="T165" s="240">
        <f>SUM(T166:T197)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41" t="s">
        <v>83</v>
      </c>
      <c r="AT165" s="242" t="s">
        <v>74</v>
      </c>
      <c r="AU165" s="242" t="s">
        <v>83</v>
      </c>
      <c r="AY165" s="241" t="s">
        <v>136</v>
      </c>
      <c r="BK165" s="243">
        <f>SUM(BK166:BK197)</f>
        <v>0</v>
      </c>
    </row>
    <row r="166" spans="1:65" s="2" customFormat="1" ht="21.75" customHeight="1">
      <c r="A166" s="38"/>
      <c r="B166" s="39"/>
      <c r="C166" s="246" t="s">
        <v>201</v>
      </c>
      <c r="D166" s="246" t="s">
        <v>138</v>
      </c>
      <c r="E166" s="247" t="s">
        <v>202</v>
      </c>
      <c r="F166" s="248" t="s">
        <v>203</v>
      </c>
      <c r="G166" s="249" t="s">
        <v>148</v>
      </c>
      <c r="H166" s="250">
        <v>20.99</v>
      </c>
      <c r="I166" s="251"/>
      <c r="J166" s="252">
        <f>ROUND(I166*H166,2)</f>
        <v>0</v>
      </c>
      <c r="K166" s="253"/>
      <c r="L166" s="44"/>
      <c r="M166" s="254" t="s">
        <v>1</v>
      </c>
      <c r="N166" s="255" t="s">
        <v>40</v>
      </c>
      <c r="O166" s="91"/>
      <c r="P166" s="256">
        <f>O166*H166</f>
        <v>0</v>
      </c>
      <c r="Q166" s="256">
        <v>0.2044</v>
      </c>
      <c r="R166" s="256">
        <f>Q166*H166</f>
        <v>4.290356</v>
      </c>
      <c r="S166" s="256">
        <v>0</v>
      </c>
      <c r="T166" s="25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58" t="s">
        <v>142</v>
      </c>
      <c r="AT166" s="258" t="s">
        <v>138</v>
      </c>
      <c r="AU166" s="258" t="s">
        <v>85</v>
      </c>
      <c r="AY166" s="17" t="s">
        <v>136</v>
      </c>
      <c r="BE166" s="259">
        <f>IF(N166="základní",J166,0)</f>
        <v>0</v>
      </c>
      <c r="BF166" s="259">
        <f>IF(N166="snížená",J166,0)</f>
        <v>0</v>
      </c>
      <c r="BG166" s="259">
        <f>IF(N166="zákl. přenesená",J166,0)</f>
        <v>0</v>
      </c>
      <c r="BH166" s="259">
        <f>IF(N166="sníž. přenesená",J166,0)</f>
        <v>0</v>
      </c>
      <c r="BI166" s="259">
        <f>IF(N166="nulová",J166,0)</f>
        <v>0</v>
      </c>
      <c r="BJ166" s="17" t="s">
        <v>83</v>
      </c>
      <c r="BK166" s="259">
        <f>ROUND(I166*H166,2)</f>
        <v>0</v>
      </c>
      <c r="BL166" s="17" t="s">
        <v>142</v>
      </c>
      <c r="BM166" s="258" t="s">
        <v>204</v>
      </c>
    </row>
    <row r="167" spans="1:51" s="13" customFormat="1" ht="12">
      <c r="A167" s="13"/>
      <c r="B167" s="260"/>
      <c r="C167" s="261"/>
      <c r="D167" s="262" t="s">
        <v>144</v>
      </c>
      <c r="E167" s="263" t="s">
        <v>1</v>
      </c>
      <c r="F167" s="264" t="s">
        <v>205</v>
      </c>
      <c r="G167" s="261"/>
      <c r="H167" s="265">
        <v>20.99</v>
      </c>
      <c r="I167" s="266"/>
      <c r="J167" s="261"/>
      <c r="K167" s="261"/>
      <c r="L167" s="267"/>
      <c r="M167" s="268"/>
      <c r="N167" s="269"/>
      <c r="O167" s="269"/>
      <c r="P167" s="269"/>
      <c r="Q167" s="269"/>
      <c r="R167" s="269"/>
      <c r="S167" s="269"/>
      <c r="T167" s="27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71" t="s">
        <v>144</v>
      </c>
      <c r="AU167" s="271" t="s">
        <v>85</v>
      </c>
      <c r="AV167" s="13" t="s">
        <v>85</v>
      </c>
      <c r="AW167" s="13" t="s">
        <v>32</v>
      </c>
      <c r="AX167" s="13" t="s">
        <v>83</v>
      </c>
      <c r="AY167" s="271" t="s">
        <v>136</v>
      </c>
    </row>
    <row r="168" spans="1:65" s="2" customFormat="1" ht="16.5" customHeight="1">
      <c r="A168" s="38"/>
      <c r="B168" s="39"/>
      <c r="C168" s="246" t="s">
        <v>206</v>
      </c>
      <c r="D168" s="246" t="s">
        <v>138</v>
      </c>
      <c r="E168" s="247" t="s">
        <v>207</v>
      </c>
      <c r="F168" s="248" t="s">
        <v>208</v>
      </c>
      <c r="G168" s="249" t="s">
        <v>158</v>
      </c>
      <c r="H168" s="250">
        <v>10</v>
      </c>
      <c r="I168" s="251"/>
      <c r="J168" s="252">
        <f>ROUND(I168*H168,2)</f>
        <v>0</v>
      </c>
      <c r="K168" s="253"/>
      <c r="L168" s="44"/>
      <c r="M168" s="254" t="s">
        <v>1</v>
      </c>
      <c r="N168" s="255" t="s">
        <v>40</v>
      </c>
      <c r="O168" s="91"/>
      <c r="P168" s="256">
        <f>O168*H168</f>
        <v>0</v>
      </c>
      <c r="Q168" s="256">
        <v>2.45329</v>
      </c>
      <c r="R168" s="256">
        <f>Q168*H168</f>
        <v>24.532899999999998</v>
      </c>
      <c r="S168" s="256">
        <v>0</v>
      </c>
      <c r="T168" s="25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58" t="s">
        <v>142</v>
      </c>
      <c r="AT168" s="258" t="s">
        <v>138</v>
      </c>
      <c r="AU168" s="258" t="s">
        <v>85</v>
      </c>
      <c r="AY168" s="17" t="s">
        <v>136</v>
      </c>
      <c r="BE168" s="259">
        <f>IF(N168="základní",J168,0)</f>
        <v>0</v>
      </c>
      <c r="BF168" s="259">
        <f>IF(N168="snížená",J168,0)</f>
        <v>0</v>
      </c>
      <c r="BG168" s="259">
        <f>IF(N168="zákl. přenesená",J168,0)</f>
        <v>0</v>
      </c>
      <c r="BH168" s="259">
        <f>IF(N168="sníž. přenesená",J168,0)</f>
        <v>0</v>
      </c>
      <c r="BI168" s="259">
        <f>IF(N168="nulová",J168,0)</f>
        <v>0</v>
      </c>
      <c r="BJ168" s="17" t="s">
        <v>83</v>
      </c>
      <c r="BK168" s="259">
        <f>ROUND(I168*H168,2)</f>
        <v>0</v>
      </c>
      <c r="BL168" s="17" t="s">
        <v>142</v>
      </c>
      <c r="BM168" s="258" t="s">
        <v>209</v>
      </c>
    </row>
    <row r="169" spans="1:51" s="13" customFormat="1" ht="12">
      <c r="A169" s="13"/>
      <c r="B169" s="260"/>
      <c r="C169" s="261"/>
      <c r="D169" s="262" t="s">
        <v>144</v>
      </c>
      <c r="E169" s="263" t="s">
        <v>1</v>
      </c>
      <c r="F169" s="264" t="s">
        <v>210</v>
      </c>
      <c r="G169" s="261"/>
      <c r="H169" s="265">
        <v>10</v>
      </c>
      <c r="I169" s="266"/>
      <c r="J169" s="261"/>
      <c r="K169" s="261"/>
      <c r="L169" s="267"/>
      <c r="M169" s="268"/>
      <c r="N169" s="269"/>
      <c r="O169" s="269"/>
      <c r="P169" s="269"/>
      <c r="Q169" s="269"/>
      <c r="R169" s="269"/>
      <c r="S169" s="269"/>
      <c r="T169" s="27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71" t="s">
        <v>144</v>
      </c>
      <c r="AU169" s="271" t="s">
        <v>85</v>
      </c>
      <c r="AV169" s="13" t="s">
        <v>85</v>
      </c>
      <c r="AW169" s="13" t="s">
        <v>32</v>
      </c>
      <c r="AX169" s="13" t="s">
        <v>83</v>
      </c>
      <c r="AY169" s="271" t="s">
        <v>136</v>
      </c>
    </row>
    <row r="170" spans="1:65" s="2" customFormat="1" ht="16.5" customHeight="1">
      <c r="A170" s="38"/>
      <c r="B170" s="39"/>
      <c r="C170" s="246" t="s">
        <v>8</v>
      </c>
      <c r="D170" s="246" t="s">
        <v>138</v>
      </c>
      <c r="E170" s="247" t="s">
        <v>211</v>
      </c>
      <c r="F170" s="248" t="s">
        <v>212</v>
      </c>
      <c r="G170" s="249" t="s">
        <v>158</v>
      </c>
      <c r="H170" s="250">
        <v>0.103</v>
      </c>
      <c r="I170" s="251"/>
      <c r="J170" s="252">
        <f>ROUND(I170*H170,2)</f>
        <v>0</v>
      </c>
      <c r="K170" s="253"/>
      <c r="L170" s="44"/>
      <c r="M170" s="254" t="s">
        <v>1</v>
      </c>
      <c r="N170" s="255" t="s">
        <v>40</v>
      </c>
      <c r="O170" s="91"/>
      <c r="P170" s="256">
        <f>O170*H170</f>
        <v>0</v>
      </c>
      <c r="Q170" s="256">
        <v>2.25634</v>
      </c>
      <c r="R170" s="256">
        <f>Q170*H170</f>
        <v>0.23240301999999996</v>
      </c>
      <c r="S170" s="256">
        <v>0</v>
      </c>
      <c r="T170" s="25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58" t="s">
        <v>142</v>
      </c>
      <c r="AT170" s="258" t="s">
        <v>138</v>
      </c>
      <c r="AU170" s="258" t="s">
        <v>85</v>
      </c>
      <c r="AY170" s="17" t="s">
        <v>136</v>
      </c>
      <c r="BE170" s="259">
        <f>IF(N170="základní",J170,0)</f>
        <v>0</v>
      </c>
      <c r="BF170" s="259">
        <f>IF(N170="snížená",J170,0)</f>
        <v>0</v>
      </c>
      <c r="BG170" s="259">
        <f>IF(N170="zákl. přenesená",J170,0)</f>
        <v>0</v>
      </c>
      <c r="BH170" s="259">
        <f>IF(N170="sníž. přenesená",J170,0)</f>
        <v>0</v>
      </c>
      <c r="BI170" s="259">
        <f>IF(N170="nulová",J170,0)</f>
        <v>0</v>
      </c>
      <c r="BJ170" s="17" t="s">
        <v>83</v>
      </c>
      <c r="BK170" s="259">
        <f>ROUND(I170*H170,2)</f>
        <v>0</v>
      </c>
      <c r="BL170" s="17" t="s">
        <v>142</v>
      </c>
      <c r="BM170" s="258" t="s">
        <v>213</v>
      </c>
    </row>
    <row r="171" spans="1:51" s="13" customFormat="1" ht="12">
      <c r="A171" s="13"/>
      <c r="B171" s="260"/>
      <c r="C171" s="261"/>
      <c r="D171" s="262" t="s">
        <v>144</v>
      </c>
      <c r="E171" s="263" t="s">
        <v>1</v>
      </c>
      <c r="F171" s="264" t="s">
        <v>214</v>
      </c>
      <c r="G171" s="261"/>
      <c r="H171" s="265">
        <v>0.702</v>
      </c>
      <c r="I171" s="266"/>
      <c r="J171" s="261"/>
      <c r="K171" s="261"/>
      <c r="L171" s="267"/>
      <c r="M171" s="268"/>
      <c r="N171" s="269"/>
      <c r="O171" s="269"/>
      <c r="P171" s="269"/>
      <c r="Q171" s="269"/>
      <c r="R171" s="269"/>
      <c r="S171" s="269"/>
      <c r="T171" s="27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71" t="s">
        <v>144</v>
      </c>
      <c r="AU171" s="271" t="s">
        <v>85</v>
      </c>
      <c r="AV171" s="13" t="s">
        <v>85</v>
      </c>
      <c r="AW171" s="13" t="s">
        <v>32</v>
      </c>
      <c r="AX171" s="13" t="s">
        <v>75</v>
      </c>
      <c r="AY171" s="271" t="s">
        <v>136</v>
      </c>
    </row>
    <row r="172" spans="1:51" s="13" customFormat="1" ht="12">
      <c r="A172" s="13"/>
      <c r="B172" s="260"/>
      <c r="C172" s="261"/>
      <c r="D172" s="262" t="s">
        <v>144</v>
      </c>
      <c r="E172" s="263" t="s">
        <v>1</v>
      </c>
      <c r="F172" s="264" t="s">
        <v>215</v>
      </c>
      <c r="G172" s="261"/>
      <c r="H172" s="265">
        <v>0.103</v>
      </c>
      <c r="I172" s="266"/>
      <c r="J172" s="261"/>
      <c r="K172" s="261"/>
      <c r="L172" s="267"/>
      <c r="M172" s="268"/>
      <c r="N172" s="269"/>
      <c r="O172" s="269"/>
      <c r="P172" s="269"/>
      <c r="Q172" s="269"/>
      <c r="R172" s="269"/>
      <c r="S172" s="269"/>
      <c r="T172" s="27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71" t="s">
        <v>144</v>
      </c>
      <c r="AU172" s="271" t="s">
        <v>85</v>
      </c>
      <c r="AV172" s="13" t="s">
        <v>85</v>
      </c>
      <c r="AW172" s="13" t="s">
        <v>32</v>
      </c>
      <c r="AX172" s="13" t="s">
        <v>83</v>
      </c>
      <c r="AY172" s="271" t="s">
        <v>136</v>
      </c>
    </row>
    <row r="173" spans="1:65" s="2" customFormat="1" ht="16.5" customHeight="1">
      <c r="A173" s="38"/>
      <c r="B173" s="39"/>
      <c r="C173" s="246" t="s">
        <v>216</v>
      </c>
      <c r="D173" s="246" t="s">
        <v>138</v>
      </c>
      <c r="E173" s="247" t="s">
        <v>217</v>
      </c>
      <c r="F173" s="248" t="s">
        <v>218</v>
      </c>
      <c r="G173" s="249" t="s">
        <v>158</v>
      </c>
      <c r="H173" s="250">
        <v>12.884</v>
      </c>
      <c r="I173" s="251"/>
      <c r="J173" s="252">
        <f>ROUND(I173*H173,2)</f>
        <v>0</v>
      </c>
      <c r="K173" s="253"/>
      <c r="L173" s="44"/>
      <c r="M173" s="254" t="s">
        <v>1</v>
      </c>
      <c r="N173" s="255" t="s">
        <v>40</v>
      </c>
      <c r="O173" s="91"/>
      <c r="P173" s="256">
        <f>O173*H173</f>
        <v>0</v>
      </c>
      <c r="Q173" s="256">
        <v>2.45329</v>
      </c>
      <c r="R173" s="256">
        <f>Q173*H173</f>
        <v>31.60818836</v>
      </c>
      <c r="S173" s="256">
        <v>0</v>
      </c>
      <c r="T173" s="25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58" t="s">
        <v>142</v>
      </c>
      <c r="AT173" s="258" t="s">
        <v>138</v>
      </c>
      <c r="AU173" s="258" t="s">
        <v>85</v>
      </c>
      <c r="AY173" s="17" t="s">
        <v>136</v>
      </c>
      <c r="BE173" s="259">
        <f>IF(N173="základní",J173,0)</f>
        <v>0</v>
      </c>
      <c r="BF173" s="259">
        <f>IF(N173="snížená",J173,0)</f>
        <v>0</v>
      </c>
      <c r="BG173" s="259">
        <f>IF(N173="zákl. přenesená",J173,0)</f>
        <v>0</v>
      </c>
      <c r="BH173" s="259">
        <f>IF(N173="sníž. přenesená",J173,0)</f>
        <v>0</v>
      </c>
      <c r="BI173" s="259">
        <f>IF(N173="nulová",J173,0)</f>
        <v>0</v>
      </c>
      <c r="BJ173" s="17" t="s">
        <v>83</v>
      </c>
      <c r="BK173" s="259">
        <f>ROUND(I173*H173,2)</f>
        <v>0</v>
      </c>
      <c r="BL173" s="17" t="s">
        <v>142</v>
      </c>
      <c r="BM173" s="258" t="s">
        <v>219</v>
      </c>
    </row>
    <row r="174" spans="1:51" s="13" customFormat="1" ht="12">
      <c r="A174" s="13"/>
      <c r="B174" s="260"/>
      <c r="C174" s="261"/>
      <c r="D174" s="262" t="s">
        <v>144</v>
      </c>
      <c r="E174" s="263" t="s">
        <v>1</v>
      </c>
      <c r="F174" s="264" t="s">
        <v>220</v>
      </c>
      <c r="G174" s="261"/>
      <c r="H174" s="265">
        <v>11.238</v>
      </c>
      <c r="I174" s="266"/>
      <c r="J174" s="261"/>
      <c r="K174" s="261"/>
      <c r="L174" s="267"/>
      <c r="M174" s="268"/>
      <c r="N174" s="269"/>
      <c r="O174" s="269"/>
      <c r="P174" s="269"/>
      <c r="Q174" s="269"/>
      <c r="R174" s="269"/>
      <c r="S174" s="269"/>
      <c r="T174" s="27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71" t="s">
        <v>144</v>
      </c>
      <c r="AU174" s="271" t="s">
        <v>85</v>
      </c>
      <c r="AV174" s="13" t="s">
        <v>85</v>
      </c>
      <c r="AW174" s="13" t="s">
        <v>32</v>
      </c>
      <c r="AX174" s="13" t="s">
        <v>75</v>
      </c>
      <c r="AY174" s="271" t="s">
        <v>136</v>
      </c>
    </row>
    <row r="175" spans="1:51" s="13" customFormat="1" ht="12">
      <c r="A175" s="13"/>
      <c r="B175" s="260"/>
      <c r="C175" s="261"/>
      <c r="D175" s="262" t="s">
        <v>144</v>
      </c>
      <c r="E175" s="263" t="s">
        <v>1</v>
      </c>
      <c r="F175" s="264" t="s">
        <v>221</v>
      </c>
      <c r="G175" s="261"/>
      <c r="H175" s="265">
        <v>1.646</v>
      </c>
      <c r="I175" s="266"/>
      <c r="J175" s="261"/>
      <c r="K175" s="261"/>
      <c r="L175" s="267"/>
      <c r="M175" s="268"/>
      <c r="N175" s="269"/>
      <c r="O175" s="269"/>
      <c r="P175" s="269"/>
      <c r="Q175" s="269"/>
      <c r="R175" s="269"/>
      <c r="S175" s="269"/>
      <c r="T175" s="27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71" t="s">
        <v>144</v>
      </c>
      <c r="AU175" s="271" t="s">
        <v>85</v>
      </c>
      <c r="AV175" s="13" t="s">
        <v>85</v>
      </c>
      <c r="AW175" s="13" t="s">
        <v>32</v>
      </c>
      <c r="AX175" s="13" t="s">
        <v>75</v>
      </c>
      <c r="AY175" s="271" t="s">
        <v>136</v>
      </c>
    </row>
    <row r="176" spans="1:51" s="14" customFormat="1" ht="12">
      <c r="A176" s="14"/>
      <c r="B176" s="272"/>
      <c r="C176" s="273"/>
      <c r="D176" s="262" t="s">
        <v>144</v>
      </c>
      <c r="E176" s="274" t="s">
        <v>1</v>
      </c>
      <c r="F176" s="275" t="s">
        <v>180</v>
      </c>
      <c r="G176" s="273"/>
      <c r="H176" s="276">
        <v>12.884</v>
      </c>
      <c r="I176" s="277"/>
      <c r="J176" s="273"/>
      <c r="K176" s="273"/>
      <c r="L176" s="278"/>
      <c r="M176" s="279"/>
      <c r="N176" s="280"/>
      <c r="O176" s="280"/>
      <c r="P176" s="280"/>
      <c r="Q176" s="280"/>
      <c r="R176" s="280"/>
      <c r="S176" s="280"/>
      <c r="T176" s="28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82" t="s">
        <v>144</v>
      </c>
      <c r="AU176" s="282" t="s">
        <v>85</v>
      </c>
      <c r="AV176" s="14" t="s">
        <v>142</v>
      </c>
      <c r="AW176" s="14" t="s">
        <v>32</v>
      </c>
      <c r="AX176" s="14" t="s">
        <v>83</v>
      </c>
      <c r="AY176" s="282" t="s">
        <v>136</v>
      </c>
    </row>
    <row r="177" spans="1:65" s="2" customFormat="1" ht="16.5" customHeight="1">
      <c r="A177" s="38"/>
      <c r="B177" s="39"/>
      <c r="C177" s="246" t="s">
        <v>222</v>
      </c>
      <c r="D177" s="246" t="s">
        <v>138</v>
      </c>
      <c r="E177" s="247" t="s">
        <v>223</v>
      </c>
      <c r="F177" s="248" t="s">
        <v>224</v>
      </c>
      <c r="G177" s="249" t="s">
        <v>141</v>
      </c>
      <c r="H177" s="250">
        <v>34.704</v>
      </c>
      <c r="I177" s="251"/>
      <c r="J177" s="252">
        <f>ROUND(I177*H177,2)</f>
        <v>0</v>
      </c>
      <c r="K177" s="253"/>
      <c r="L177" s="44"/>
      <c r="M177" s="254" t="s">
        <v>1</v>
      </c>
      <c r="N177" s="255" t="s">
        <v>40</v>
      </c>
      <c r="O177" s="91"/>
      <c r="P177" s="256">
        <f>O177*H177</f>
        <v>0</v>
      </c>
      <c r="Q177" s="256">
        <v>0.00269</v>
      </c>
      <c r="R177" s="256">
        <f>Q177*H177</f>
        <v>0.09335376000000001</v>
      </c>
      <c r="S177" s="256">
        <v>0</v>
      </c>
      <c r="T177" s="25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58" t="s">
        <v>142</v>
      </c>
      <c r="AT177" s="258" t="s">
        <v>138</v>
      </c>
      <c r="AU177" s="258" t="s">
        <v>85</v>
      </c>
      <c r="AY177" s="17" t="s">
        <v>136</v>
      </c>
      <c r="BE177" s="259">
        <f>IF(N177="základní",J177,0)</f>
        <v>0</v>
      </c>
      <c r="BF177" s="259">
        <f>IF(N177="snížená",J177,0)</f>
        <v>0</v>
      </c>
      <c r="BG177" s="259">
        <f>IF(N177="zákl. přenesená",J177,0)</f>
        <v>0</v>
      </c>
      <c r="BH177" s="259">
        <f>IF(N177="sníž. přenesená",J177,0)</f>
        <v>0</v>
      </c>
      <c r="BI177" s="259">
        <f>IF(N177="nulová",J177,0)</f>
        <v>0</v>
      </c>
      <c r="BJ177" s="17" t="s">
        <v>83</v>
      </c>
      <c r="BK177" s="259">
        <f>ROUND(I177*H177,2)</f>
        <v>0</v>
      </c>
      <c r="BL177" s="17" t="s">
        <v>142</v>
      </c>
      <c r="BM177" s="258" t="s">
        <v>225</v>
      </c>
    </row>
    <row r="178" spans="1:51" s="13" customFormat="1" ht="12">
      <c r="A178" s="13"/>
      <c r="B178" s="260"/>
      <c r="C178" s="261"/>
      <c r="D178" s="262" t="s">
        <v>144</v>
      </c>
      <c r="E178" s="263" t="s">
        <v>1</v>
      </c>
      <c r="F178" s="264" t="s">
        <v>226</v>
      </c>
      <c r="G178" s="261"/>
      <c r="H178" s="265">
        <v>28.096</v>
      </c>
      <c r="I178" s="266"/>
      <c r="J178" s="261"/>
      <c r="K178" s="261"/>
      <c r="L178" s="267"/>
      <c r="M178" s="268"/>
      <c r="N178" s="269"/>
      <c r="O178" s="269"/>
      <c r="P178" s="269"/>
      <c r="Q178" s="269"/>
      <c r="R178" s="269"/>
      <c r="S178" s="269"/>
      <c r="T178" s="27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71" t="s">
        <v>144</v>
      </c>
      <c r="AU178" s="271" t="s">
        <v>85</v>
      </c>
      <c r="AV178" s="13" t="s">
        <v>85</v>
      </c>
      <c r="AW178" s="13" t="s">
        <v>32</v>
      </c>
      <c r="AX178" s="13" t="s">
        <v>75</v>
      </c>
      <c r="AY178" s="271" t="s">
        <v>136</v>
      </c>
    </row>
    <row r="179" spans="1:51" s="13" customFormat="1" ht="12">
      <c r="A179" s="13"/>
      <c r="B179" s="260"/>
      <c r="C179" s="261"/>
      <c r="D179" s="262" t="s">
        <v>144</v>
      </c>
      <c r="E179" s="263" t="s">
        <v>1</v>
      </c>
      <c r="F179" s="264" t="s">
        <v>227</v>
      </c>
      <c r="G179" s="261"/>
      <c r="H179" s="265">
        <v>5.488</v>
      </c>
      <c r="I179" s="266"/>
      <c r="J179" s="261"/>
      <c r="K179" s="261"/>
      <c r="L179" s="267"/>
      <c r="M179" s="268"/>
      <c r="N179" s="269"/>
      <c r="O179" s="269"/>
      <c r="P179" s="269"/>
      <c r="Q179" s="269"/>
      <c r="R179" s="269"/>
      <c r="S179" s="269"/>
      <c r="T179" s="27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71" t="s">
        <v>144</v>
      </c>
      <c r="AU179" s="271" t="s">
        <v>85</v>
      </c>
      <c r="AV179" s="13" t="s">
        <v>85</v>
      </c>
      <c r="AW179" s="13" t="s">
        <v>32</v>
      </c>
      <c r="AX179" s="13" t="s">
        <v>75</v>
      </c>
      <c r="AY179" s="271" t="s">
        <v>136</v>
      </c>
    </row>
    <row r="180" spans="1:51" s="13" customFormat="1" ht="12">
      <c r="A180" s="13"/>
      <c r="B180" s="260"/>
      <c r="C180" s="261"/>
      <c r="D180" s="262" t="s">
        <v>144</v>
      </c>
      <c r="E180" s="263" t="s">
        <v>1</v>
      </c>
      <c r="F180" s="264" t="s">
        <v>228</v>
      </c>
      <c r="G180" s="261"/>
      <c r="H180" s="265">
        <v>0.64</v>
      </c>
      <c r="I180" s="266"/>
      <c r="J180" s="261"/>
      <c r="K180" s="261"/>
      <c r="L180" s="267"/>
      <c r="M180" s="268"/>
      <c r="N180" s="269"/>
      <c r="O180" s="269"/>
      <c r="P180" s="269"/>
      <c r="Q180" s="269"/>
      <c r="R180" s="269"/>
      <c r="S180" s="269"/>
      <c r="T180" s="27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71" t="s">
        <v>144</v>
      </c>
      <c r="AU180" s="271" t="s">
        <v>85</v>
      </c>
      <c r="AV180" s="13" t="s">
        <v>85</v>
      </c>
      <c r="AW180" s="13" t="s">
        <v>32</v>
      </c>
      <c r="AX180" s="13" t="s">
        <v>75</v>
      </c>
      <c r="AY180" s="271" t="s">
        <v>136</v>
      </c>
    </row>
    <row r="181" spans="1:51" s="13" customFormat="1" ht="12">
      <c r="A181" s="13"/>
      <c r="B181" s="260"/>
      <c r="C181" s="261"/>
      <c r="D181" s="262" t="s">
        <v>144</v>
      </c>
      <c r="E181" s="263" t="s">
        <v>1</v>
      </c>
      <c r="F181" s="264" t="s">
        <v>229</v>
      </c>
      <c r="G181" s="261"/>
      <c r="H181" s="265">
        <v>0.48</v>
      </c>
      <c r="I181" s="266"/>
      <c r="J181" s="261"/>
      <c r="K181" s="261"/>
      <c r="L181" s="267"/>
      <c r="M181" s="268"/>
      <c r="N181" s="269"/>
      <c r="O181" s="269"/>
      <c r="P181" s="269"/>
      <c r="Q181" s="269"/>
      <c r="R181" s="269"/>
      <c r="S181" s="269"/>
      <c r="T181" s="27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71" t="s">
        <v>144</v>
      </c>
      <c r="AU181" s="271" t="s">
        <v>85</v>
      </c>
      <c r="AV181" s="13" t="s">
        <v>85</v>
      </c>
      <c r="AW181" s="13" t="s">
        <v>32</v>
      </c>
      <c r="AX181" s="13" t="s">
        <v>75</v>
      </c>
      <c r="AY181" s="271" t="s">
        <v>136</v>
      </c>
    </row>
    <row r="182" spans="1:51" s="14" customFormat="1" ht="12">
      <c r="A182" s="14"/>
      <c r="B182" s="272"/>
      <c r="C182" s="273"/>
      <c r="D182" s="262" t="s">
        <v>144</v>
      </c>
      <c r="E182" s="274" t="s">
        <v>1</v>
      </c>
      <c r="F182" s="275" t="s">
        <v>180</v>
      </c>
      <c r="G182" s="273"/>
      <c r="H182" s="276">
        <v>34.704</v>
      </c>
      <c r="I182" s="277"/>
      <c r="J182" s="273"/>
      <c r="K182" s="273"/>
      <c r="L182" s="278"/>
      <c r="M182" s="279"/>
      <c r="N182" s="280"/>
      <c r="O182" s="280"/>
      <c r="P182" s="280"/>
      <c r="Q182" s="280"/>
      <c r="R182" s="280"/>
      <c r="S182" s="280"/>
      <c r="T182" s="28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82" t="s">
        <v>144</v>
      </c>
      <c r="AU182" s="282" t="s">
        <v>85</v>
      </c>
      <c r="AV182" s="14" t="s">
        <v>142</v>
      </c>
      <c r="AW182" s="14" t="s">
        <v>32</v>
      </c>
      <c r="AX182" s="14" t="s">
        <v>83</v>
      </c>
      <c r="AY182" s="282" t="s">
        <v>136</v>
      </c>
    </row>
    <row r="183" spans="1:65" s="2" customFormat="1" ht="16.5" customHeight="1">
      <c r="A183" s="38"/>
      <c r="B183" s="39"/>
      <c r="C183" s="246" t="s">
        <v>230</v>
      </c>
      <c r="D183" s="246" t="s">
        <v>138</v>
      </c>
      <c r="E183" s="247" t="s">
        <v>231</v>
      </c>
      <c r="F183" s="248" t="s">
        <v>232</v>
      </c>
      <c r="G183" s="249" t="s">
        <v>141</v>
      </c>
      <c r="H183" s="250">
        <v>34.704</v>
      </c>
      <c r="I183" s="251"/>
      <c r="J183" s="252">
        <f>ROUND(I183*H183,2)</f>
        <v>0</v>
      </c>
      <c r="K183" s="253"/>
      <c r="L183" s="44"/>
      <c r="M183" s="254" t="s">
        <v>1</v>
      </c>
      <c r="N183" s="255" t="s">
        <v>40</v>
      </c>
      <c r="O183" s="91"/>
      <c r="P183" s="256">
        <f>O183*H183</f>
        <v>0</v>
      </c>
      <c r="Q183" s="256">
        <v>0</v>
      </c>
      <c r="R183" s="256">
        <f>Q183*H183</f>
        <v>0</v>
      </c>
      <c r="S183" s="256">
        <v>0</v>
      </c>
      <c r="T183" s="25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58" t="s">
        <v>142</v>
      </c>
      <c r="AT183" s="258" t="s">
        <v>138</v>
      </c>
      <c r="AU183" s="258" t="s">
        <v>85</v>
      </c>
      <c r="AY183" s="17" t="s">
        <v>136</v>
      </c>
      <c r="BE183" s="259">
        <f>IF(N183="základní",J183,0)</f>
        <v>0</v>
      </c>
      <c r="BF183" s="259">
        <f>IF(N183="snížená",J183,0)</f>
        <v>0</v>
      </c>
      <c r="BG183" s="259">
        <f>IF(N183="zákl. přenesená",J183,0)</f>
        <v>0</v>
      </c>
      <c r="BH183" s="259">
        <f>IF(N183="sníž. přenesená",J183,0)</f>
        <v>0</v>
      </c>
      <c r="BI183" s="259">
        <f>IF(N183="nulová",J183,0)</f>
        <v>0</v>
      </c>
      <c r="BJ183" s="17" t="s">
        <v>83</v>
      </c>
      <c r="BK183" s="259">
        <f>ROUND(I183*H183,2)</f>
        <v>0</v>
      </c>
      <c r="BL183" s="17" t="s">
        <v>142</v>
      </c>
      <c r="BM183" s="258" t="s">
        <v>233</v>
      </c>
    </row>
    <row r="184" spans="1:65" s="2" customFormat="1" ht="16.5" customHeight="1">
      <c r="A184" s="38"/>
      <c r="B184" s="39"/>
      <c r="C184" s="246" t="s">
        <v>234</v>
      </c>
      <c r="D184" s="246" t="s">
        <v>138</v>
      </c>
      <c r="E184" s="247" t="s">
        <v>235</v>
      </c>
      <c r="F184" s="248" t="s">
        <v>236</v>
      </c>
      <c r="G184" s="249" t="s">
        <v>185</v>
      </c>
      <c r="H184" s="250">
        <v>0.51</v>
      </c>
      <c r="I184" s="251"/>
      <c r="J184" s="252">
        <f>ROUND(I184*H184,2)</f>
        <v>0</v>
      </c>
      <c r="K184" s="253"/>
      <c r="L184" s="44"/>
      <c r="M184" s="254" t="s">
        <v>1</v>
      </c>
      <c r="N184" s="255" t="s">
        <v>40</v>
      </c>
      <c r="O184" s="91"/>
      <c r="P184" s="256">
        <f>O184*H184</f>
        <v>0</v>
      </c>
      <c r="Q184" s="256">
        <v>1.06017</v>
      </c>
      <c r="R184" s="256">
        <f>Q184*H184</f>
        <v>0.5406867000000001</v>
      </c>
      <c r="S184" s="256">
        <v>0</v>
      </c>
      <c r="T184" s="25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58" t="s">
        <v>142</v>
      </c>
      <c r="AT184" s="258" t="s">
        <v>138</v>
      </c>
      <c r="AU184" s="258" t="s">
        <v>85</v>
      </c>
      <c r="AY184" s="17" t="s">
        <v>136</v>
      </c>
      <c r="BE184" s="259">
        <f>IF(N184="základní",J184,0)</f>
        <v>0</v>
      </c>
      <c r="BF184" s="259">
        <f>IF(N184="snížená",J184,0)</f>
        <v>0</v>
      </c>
      <c r="BG184" s="259">
        <f>IF(N184="zákl. přenesená",J184,0)</f>
        <v>0</v>
      </c>
      <c r="BH184" s="259">
        <f>IF(N184="sníž. přenesená",J184,0)</f>
        <v>0</v>
      </c>
      <c r="BI184" s="259">
        <f>IF(N184="nulová",J184,0)</f>
        <v>0</v>
      </c>
      <c r="BJ184" s="17" t="s">
        <v>83</v>
      </c>
      <c r="BK184" s="259">
        <f>ROUND(I184*H184,2)</f>
        <v>0</v>
      </c>
      <c r="BL184" s="17" t="s">
        <v>142</v>
      </c>
      <c r="BM184" s="258" t="s">
        <v>237</v>
      </c>
    </row>
    <row r="185" spans="1:65" s="2" customFormat="1" ht="21.75" customHeight="1">
      <c r="A185" s="38"/>
      <c r="B185" s="39"/>
      <c r="C185" s="246" t="s">
        <v>238</v>
      </c>
      <c r="D185" s="246" t="s">
        <v>138</v>
      </c>
      <c r="E185" s="247" t="s">
        <v>239</v>
      </c>
      <c r="F185" s="248" t="s">
        <v>240</v>
      </c>
      <c r="G185" s="249" t="s">
        <v>141</v>
      </c>
      <c r="H185" s="250">
        <v>19.845</v>
      </c>
      <c r="I185" s="251"/>
      <c r="J185" s="252">
        <f>ROUND(I185*H185,2)</f>
        <v>0</v>
      </c>
      <c r="K185" s="253"/>
      <c r="L185" s="44"/>
      <c r="M185" s="254" t="s">
        <v>1</v>
      </c>
      <c r="N185" s="255" t="s">
        <v>40</v>
      </c>
      <c r="O185" s="91"/>
      <c r="P185" s="256">
        <f>O185*H185</f>
        <v>0</v>
      </c>
      <c r="Q185" s="256">
        <v>1.0146</v>
      </c>
      <c r="R185" s="256">
        <f>Q185*H185</f>
        <v>20.134736999999998</v>
      </c>
      <c r="S185" s="256">
        <v>0</v>
      </c>
      <c r="T185" s="25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58" t="s">
        <v>142</v>
      </c>
      <c r="AT185" s="258" t="s">
        <v>138</v>
      </c>
      <c r="AU185" s="258" t="s">
        <v>85</v>
      </c>
      <c r="AY185" s="17" t="s">
        <v>136</v>
      </c>
      <c r="BE185" s="259">
        <f>IF(N185="základní",J185,0)</f>
        <v>0</v>
      </c>
      <c r="BF185" s="259">
        <f>IF(N185="snížená",J185,0)</f>
        <v>0</v>
      </c>
      <c r="BG185" s="259">
        <f>IF(N185="zákl. přenesená",J185,0)</f>
        <v>0</v>
      </c>
      <c r="BH185" s="259">
        <f>IF(N185="sníž. přenesená",J185,0)</f>
        <v>0</v>
      </c>
      <c r="BI185" s="259">
        <f>IF(N185="nulová",J185,0)</f>
        <v>0</v>
      </c>
      <c r="BJ185" s="17" t="s">
        <v>83</v>
      </c>
      <c r="BK185" s="259">
        <f>ROUND(I185*H185,2)</f>
        <v>0</v>
      </c>
      <c r="BL185" s="17" t="s">
        <v>142</v>
      </c>
      <c r="BM185" s="258" t="s">
        <v>241</v>
      </c>
    </row>
    <row r="186" spans="1:51" s="13" customFormat="1" ht="12">
      <c r="A186" s="13"/>
      <c r="B186" s="260"/>
      <c r="C186" s="261"/>
      <c r="D186" s="262" t="s">
        <v>144</v>
      </c>
      <c r="E186" s="263" t="s">
        <v>1</v>
      </c>
      <c r="F186" s="264" t="s">
        <v>242</v>
      </c>
      <c r="G186" s="261"/>
      <c r="H186" s="265">
        <v>1.145</v>
      </c>
      <c r="I186" s="266"/>
      <c r="J186" s="261"/>
      <c r="K186" s="261"/>
      <c r="L186" s="267"/>
      <c r="M186" s="268"/>
      <c r="N186" s="269"/>
      <c r="O186" s="269"/>
      <c r="P186" s="269"/>
      <c r="Q186" s="269"/>
      <c r="R186" s="269"/>
      <c r="S186" s="269"/>
      <c r="T186" s="270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71" t="s">
        <v>144</v>
      </c>
      <c r="AU186" s="271" t="s">
        <v>85</v>
      </c>
      <c r="AV186" s="13" t="s">
        <v>85</v>
      </c>
      <c r="AW186" s="13" t="s">
        <v>32</v>
      </c>
      <c r="AX186" s="13" t="s">
        <v>75</v>
      </c>
      <c r="AY186" s="271" t="s">
        <v>136</v>
      </c>
    </row>
    <row r="187" spans="1:51" s="13" customFormat="1" ht="12">
      <c r="A187" s="13"/>
      <c r="B187" s="260"/>
      <c r="C187" s="261"/>
      <c r="D187" s="262" t="s">
        <v>144</v>
      </c>
      <c r="E187" s="263" t="s">
        <v>1</v>
      </c>
      <c r="F187" s="264" t="s">
        <v>243</v>
      </c>
      <c r="G187" s="261"/>
      <c r="H187" s="265">
        <v>15.27</v>
      </c>
      <c r="I187" s="266"/>
      <c r="J187" s="261"/>
      <c r="K187" s="261"/>
      <c r="L187" s="267"/>
      <c r="M187" s="268"/>
      <c r="N187" s="269"/>
      <c r="O187" s="269"/>
      <c r="P187" s="269"/>
      <c r="Q187" s="269"/>
      <c r="R187" s="269"/>
      <c r="S187" s="269"/>
      <c r="T187" s="27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71" t="s">
        <v>144</v>
      </c>
      <c r="AU187" s="271" t="s">
        <v>85</v>
      </c>
      <c r="AV187" s="13" t="s">
        <v>85</v>
      </c>
      <c r="AW187" s="13" t="s">
        <v>32</v>
      </c>
      <c r="AX187" s="13" t="s">
        <v>75</v>
      </c>
      <c r="AY187" s="271" t="s">
        <v>136</v>
      </c>
    </row>
    <row r="188" spans="1:51" s="13" customFormat="1" ht="12">
      <c r="A188" s="13"/>
      <c r="B188" s="260"/>
      <c r="C188" s="261"/>
      <c r="D188" s="262" t="s">
        <v>144</v>
      </c>
      <c r="E188" s="263" t="s">
        <v>1</v>
      </c>
      <c r="F188" s="264" t="s">
        <v>244</v>
      </c>
      <c r="G188" s="261"/>
      <c r="H188" s="265">
        <v>3.43</v>
      </c>
      <c r="I188" s="266"/>
      <c r="J188" s="261"/>
      <c r="K188" s="261"/>
      <c r="L188" s="267"/>
      <c r="M188" s="268"/>
      <c r="N188" s="269"/>
      <c r="O188" s="269"/>
      <c r="P188" s="269"/>
      <c r="Q188" s="269"/>
      <c r="R188" s="269"/>
      <c r="S188" s="269"/>
      <c r="T188" s="27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71" t="s">
        <v>144</v>
      </c>
      <c r="AU188" s="271" t="s">
        <v>85</v>
      </c>
      <c r="AV188" s="13" t="s">
        <v>85</v>
      </c>
      <c r="AW188" s="13" t="s">
        <v>32</v>
      </c>
      <c r="AX188" s="13" t="s">
        <v>75</v>
      </c>
      <c r="AY188" s="271" t="s">
        <v>136</v>
      </c>
    </row>
    <row r="189" spans="1:51" s="14" customFormat="1" ht="12">
      <c r="A189" s="14"/>
      <c r="B189" s="272"/>
      <c r="C189" s="273"/>
      <c r="D189" s="262" t="s">
        <v>144</v>
      </c>
      <c r="E189" s="274" t="s">
        <v>1</v>
      </c>
      <c r="F189" s="275" t="s">
        <v>180</v>
      </c>
      <c r="G189" s="273"/>
      <c r="H189" s="276">
        <v>19.845</v>
      </c>
      <c r="I189" s="277"/>
      <c r="J189" s="273"/>
      <c r="K189" s="273"/>
      <c r="L189" s="278"/>
      <c r="M189" s="279"/>
      <c r="N189" s="280"/>
      <c r="O189" s="280"/>
      <c r="P189" s="280"/>
      <c r="Q189" s="280"/>
      <c r="R189" s="280"/>
      <c r="S189" s="280"/>
      <c r="T189" s="28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82" t="s">
        <v>144</v>
      </c>
      <c r="AU189" s="282" t="s">
        <v>85</v>
      </c>
      <c r="AV189" s="14" t="s">
        <v>142</v>
      </c>
      <c r="AW189" s="14" t="s">
        <v>32</v>
      </c>
      <c r="AX189" s="14" t="s">
        <v>83</v>
      </c>
      <c r="AY189" s="282" t="s">
        <v>136</v>
      </c>
    </row>
    <row r="190" spans="1:65" s="2" customFormat="1" ht="16.5" customHeight="1">
      <c r="A190" s="38"/>
      <c r="B190" s="39"/>
      <c r="C190" s="246" t="s">
        <v>7</v>
      </c>
      <c r="D190" s="246" t="s">
        <v>138</v>
      </c>
      <c r="E190" s="247" t="s">
        <v>245</v>
      </c>
      <c r="F190" s="248" t="s">
        <v>246</v>
      </c>
      <c r="G190" s="249" t="s">
        <v>185</v>
      </c>
      <c r="H190" s="250">
        <v>0.266</v>
      </c>
      <c r="I190" s="251"/>
      <c r="J190" s="252">
        <f>ROUND(I190*H190,2)</f>
        <v>0</v>
      </c>
      <c r="K190" s="253"/>
      <c r="L190" s="44"/>
      <c r="M190" s="254" t="s">
        <v>1</v>
      </c>
      <c r="N190" s="255" t="s">
        <v>40</v>
      </c>
      <c r="O190" s="91"/>
      <c r="P190" s="256">
        <f>O190*H190</f>
        <v>0</v>
      </c>
      <c r="Q190" s="256">
        <v>1.06277</v>
      </c>
      <c r="R190" s="256">
        <f>Q190*H190</f>
        <v>0.28269682</v>
      </c>
      <c r="S190" s="256">
        <v>0</v>
      </c>
      <c r="T190" s="257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58" t="s">
        <v>142</v>
      </c>
      <c r="AT190" s="258" t="s">
        <v>138</v>
      </c>
      <c r="AU190" s="258" t="s">
        <v>85</v>
      </c>
      <c r="AY190" s="17" t="s">
        <v>136</v>
      </c>
      <c r="BE190" s="259">
        <f>IF(N190="základní",J190,0)</f>
        <v>0</v>
      </c>
      <c r="BF190" s="259">
        <f>IF(N190="snížená",J190,0)</f>
        <v>0</v>
      </c>
      <c r="BG190" s="259">
        <f>IF(N190="zákl. přenesená",J190,0)</f>
        <v>0</v>
      </c>
      <c r="BH190" s="259">
        <f>IF(N190="sníž. přenesená",J190,0)</f>
        <v>0</v>
      </c>
      <c r="BI190" s="259">
        <f>IF(N190="nulová",J190,0)</f>
        <v>0</v>
      </c>
      <c r="BJ190" s="17" t="s">
        <v>83</v>
      </c>
      <c r="BK190" s="259">
        <f>ROUND(I190*H190,2)</f>
        <v>0</v>
      </c>
      <c r="BL190" s="17" t="s">
        <v>142</v>
      </c>
      <c r="BM190" s="258" t="s">
        <v>247</v>
      </c>
    </row>
    <row r="191" spans="1:51" s="13" customFormat="1" ht="12">
      <c r="A191" s="13"/>
      <c r="B191" s="260"/>
      <c r="C191" s="261"/>
      <c r="D191" s="262" t="s">
        <v>144</v>
      </c>
      <c r="E191" s="263" t="s">
        <v>1</v>
      </c>
      <c r="F191" s="264" t="s">
        <v>248</v>
      </c>
      <c r="G191" s="261"/>
      <c r="H191" s="265">
        <v>0.266</v>
      </c>
      <c r="I191" s="266"/>
      <c r="J191" s="261"/>
      <c r="K191" s="261"/>
      <c r="L191" s="267"/>
      <c r="M191" s="268"/>
      <c r="N191" s="269"/>
      <c r="O191" s="269"/>
      <c r="P191" s="269"/>
      <c r="Q191" s="269"/>
      <c r="R191" s="269"/>
      <c r="S191" s="269"/>
      <c r="T191" s="27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71" t="s">
        <v>144</v>
      </c>
      <c r="AU191" s="271" t="s">
        <v>85</v>
      </c>
      <c r="AV191" s="13" t="s">
        <v>85</v>
      </c>
      <c r="AW191" s="13" t="s">
        <v>32</v>
      </c>
      <c r="AX191" s="13" t="s">
        <v>83</v>
      </c>
      <c r="AY191" s="271" t="s">
        <v>136</v>
      </c>
    </row>
    <row r="192" spans="1:65" s="2" customFormat="1" ht="16.5" customHeight="1">
      <c r="A192" s="38"/>
      <c r="B192" s="39"/>
      <c r="C192" s="246" t="s">
        <v>249</v>
      </c>
      <c r="D192" s="246" t="s">
        <v>138</v>
      </c>
      <c r="E192" s="247" t="s">
        <v>250</v>
      </c>
      <c r="F192" s="248" t="s">
        <v>251</v>
      </c>
      <c r="G192" s="249" t="s">
        <v>158</v>
      </c>
      <c r="H192" s="250">
        <v>3.805</v>
      </c>
      <c r="I192" s="251"/>
      <c r="J192" s="252">
        <f>ROUND(I192*H192,2)</f>
        <v>0</v>
      </c>
      <c r="K192" s="253"/>
      <c r="L192" s="44"/>
      <c r="M192" s="254" t="s">
        <v>1</v>
      </c>
      <c r="N192" s="255" t="s">
        <v>40</v>
      </c>
      <c r="O192" s="91"/>
      <c r="P192" s="256">
        <f>O192*H192</f>
        <v>0</v>
      </c>
      <c r="Q192" s="256">
        <v>2.45329</v>
      </c>
      <c r="R192" s="256">
        <f>Q192*H192</f>
        <v>9.33476845</v>
      </c>
      <c r="S192" s="256">
        <v>0</v>
      </c>
      <c r="T192" s="25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58" t="s">
        <v>142</v>
      </c>
      <c r="AT192" s="258" t="s">
        <v>138</v>
      </c>
      <c r="AU192" s="258" t="s">
        <v>85</v>
      </c>
      <c r="AY192" s="17" t="s">
        <v>136</v>
      </c>
      <c r="BE192" s="259">
        <f>IF(N192="základní",J192,0)</f>
        <v>0</v>
      </c>
      <c r="BF192" s="259">
        <f>IF(N192="snížená",J192,0)</f>
        <v>0</v>
      </c>
      <c r="BG192" s="259">
        <f>IF(N192="zákl. přenesená",J192,0)</f>
        <v>0</v>
      </c>
      <c r="BH192" s="259">
        <f>IF(N192="sníž. přenesená",J192,0)</f>
        <v>0</v>
      </c>
      <c r="BI192" s="259">
        <f>IF(N192="nulová",J192,0)</f>
        <v>0</v>
      </c>
      <c r="BJ192" s="17" t="s">
        <v>83</v>
      </c>
      <c r="BK192" s="259">
        <f>ROUND(I192*H192,2)</f>
        <v>0</v>
      </c>
      <c r="BL192" s="17" t="s">
        <v>142</v>
      </c>
      <c r="BM192" s="258" t="s">
        <v>252</v>
      </c>
    </row>
    <row r="193" spans="1:51" s="13" customFormat="1" ht="12">
      <c r="A193" s="13"/>
      <c r="B193" s="260"/>
      <c r="C193" s="261"/>
      <c r="D193" s="262" t="s">
        <v>144</v>
      </c>
      <c r="E193" s="263" t="s">
        <v>1</v>
      </c>
      <c r="F193" s="264" t="s">
        <v>253</v>
      </c>
      <c r="G193" s="261"/>
      <c r="H193" s="265">
        <v>1.19</v>
      </c>
      <c r="I193" s="266"/>
      <c r="J193" s="261"/>
      <c r="K193" s="261"/>
      <c r="L193" s="267"/>
      <c r="M193" s="268"/>
      <c r="N193" s="269"/>
      <c r="O193" s="269"/>
      <c r="P193" s="269"/>
      <c r="Q193" s="269"/>
      <c r="R193" s="269"/>
      <c r="S193" s="269"/>
      <c r="T193" s="270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71" t="s">
        <v>144</v>
      </c>
      <c r="AU193" s="271" t="s">
        <v>85</v>
      </c>
      <c r="AV193" s="13" t="s">
        <v>85</v>
      </c>
      <c r="AW193" s="13" t="s">
        <v>32</v>
      </c>
      <c r="AX193" s="13" t="s">
        <v>75</v>
      </c>
      <c r="AY193" s="271" t="s">
        <v>136</v>
      </c>
    </row>
    <row r="194" spans="1:51" s="13" customFormat="1" ht="12">
      <c r="A194" s="13"/>
      <c r="B194" s="260"/>
      <c r="C194" s="261"/>
      <c r="D194" s="262" t="s">
        <v>144</v>
      </c>
      <c r="E194" s="263" t="s">
        <v>1</v>
      </c>
      <c r="F194" s="264" t="s">
        <v>254</v>
      </c>
      <c r="G194" s="261"/>
      <c r="H194" s="265">
        <v>2</v>
      </c>
      <c r="I194" s="266"/>
      <c r="J194" s="261"/>
      <c r="K194" s="261"/>
      <c r="L194" s="267"/>
      <c r="M194" s="268"/>
      <c r="N194" s="269"/>
      <c r="O194" s="269"/>
      <c r="P194" s="269"/>
      <c r="Q194" s="269"/>
      <c r="R194" s="269"/>
      <c r="S194" s="269"/>
      <c r="T194" s="270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71" t="s">
        <v>144</v>
      </c>
      <c r="AU194" s="271" t="s">
        <v>85</v>
      </c>
      <c r="AV194" s="13" t="s">
        <v>85</v>
      </c>
      <c r="AW194" s="13" t="s">
        <v>32</v>
      </c>
      <c r="AX194" s="13" t="s">
        <v>75</v>
      </c>
      <c r="AY194" s="271" t="s">
        <v>136</v>
      </c>
    </row>
    <row r="195" spans="1:51" s="13" customFormat="1" ht="12">
      <c r="A195" s="13"/>
      <c r="B195" s="260"/>
      <c r="C195" s="261"/>
      <c r="D195" s="262" t="s">
        <v>144</v>
      </c>
      <c r="E195" s="263" t="s">
        <v>1</v>
      </c>
      <c r="F195" s="264" t="s">
        <v>255</v>
      </c>
      <c r="G195" s="261"/>
      <c r="H195" s="265">
        <v>0.54</v>
      </c>
      <c r="I195" s="266"/>
      <c r="J195" s="261"/>
      <c r="K195" s="261"/>
      <c r="L195" s="267"/>
      <c r="M195" s="268"/>
      <c r="N195" s="269"/>
      <c r="O195" s="269"/>
      <c r="P195" s="269"/>
      <c r="Q195" s="269"/>
      <c r="R195" s="269"/>
      <c r="S195" s="269"/>
      <c r="T195" s="27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71" t="s">
        <v>144</v>
      </c>
      <c r="AU195" s="271" t="s">
        <v>85</v>
      </c>
      <c r="AV195" s="13" t="s">
        <v>85</v>
      </c>
      <c r="AW195" s="13" t="s">
        <v>32</v>
      </c>
      <c r="AX195" s="13" t="s">
        <v>75</v>
      </c>
      <c r="AY195" s="271" t="s">
        <v>136</v>
      </c>
    </row>
    <row r="196" spans="1:51" s="13" customFormat="1" ht="12">
      <c r="A196" s="13"/>
      <c r="B196" s="260"/>
      <c r="C196" s="261"/>
      <c r="D196" s="262" t="s">
        <v>144</v>
      </c>
      <c r="E196" s="263" t="s">
        <v>1</v>
      </c>
      <c r="F196" s="264" t="s">
        <v>256</v>
      </c>
      <c r="G196" s="261"/>
      <c r="H196" s="265">
        <v>0.075</v>
      </c>
      <c r="I196" s="266"/>
      <c r="J196" s="261"/>
      <c r="K196" s="261"/>
      <c r="L196" s="267"/>
      <c r="M196" s="268"/>
      <c r="N196" s="269"/>
      <c r="O196" s="269"/>
      <c r="P196" s="269"/>
      <c r="Q196" s="269"/>
      <c r="R196" s="269"/>
      <c r="S196" s="269"/>
      <c r="T196" s="270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71" t="s">
        <v>144</v>
      </c>
      <c r="AU196" s="271" t="s">
        <v>85</v>
      </c>
      <c r="AV196" s="13" t="s">
        <v>85</v>
      </c>
      <c r="AW196" s="13" t="s">
        <v>32</v>
      </c>
      <c r="AX196" s="13" t="s">
        <v>75</v>
      </c>
      <c r="AY196" s="271" t="s">
        <v>136</v>
      </c>
    </row>
    <row r="197" spans="1:51" s="14" customFormat="1" ht="12">
      <c r="A197" s="14"/>
      <c r="B197" s="272"/>
      <c r="C197" s="273"/>
      <c r="D197" s="262" t="s">
        <v>144</v>
      </c>
      <c r="E197" s="274" t="s">
        <v>1</v>
      </c>
      <c r="F197" s="275" t="s">
        <v>180</v>
      </c>
      <c r="G197" s="273"/>
      <c r="H197" s="276">
        <v>3.805</v>
      </c>
      <c r="I197" s="277"/>
      <c r="J197" s="273"/>
      <c r="K197" s="273"/>
      <c r="L197" s="278"/>
      <c r="M197" s="279"/>
      <c r="N197" s="280"/>
      <c r="O197" s="280"/>
      <c r="P197" s="280"/>
      <c r="Q197" s="280"/>
      <c r="R197" s="280"/>
      <c r="S197" s="280"/>
      <c r="T197" s="28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82" t="s">
        <v>144</v>
      </c>
      <c r="AU197" s="282" t="s">
        <v>85</v>
      </c>
      <c r="AV197" s="14" t="s">
        <v>142</v>
      </c>
      <c r="AW197" s="14" t="s">
        <v>32</v>
      </c>
      <c r="AX197" s="14" t="s">
        <v>83</v>
      </c>
      <c r="AY197" s="282" t="s">
        <v>136</v>
      </c>
    </row>
    <row r="198" spans="1:63" s="12" customFormat="1" ht="22.8" customHeight="1">
      <c r="A198" s="12"/>
      <c r="B198" s="230"/>
      <c r="C198" s="231"/>
      <c r="D198" s="232" t="s">
        <v>74</v>
      </c>
      <c r="E198" s="244" t="s">
        <v>151</v>
      </c>
      <c r="F198" s="244" t="s">
        <v>257</v>
      </c>
      <c r="G198" s="231"/>
      <c r="H198" s="231"/>
      <c r="I198" s="234"/>
      <c r="J198" s="245">
        <f>BK198</f>
        <v>0</v>
      </c>
      <c r="K198" s="231"/>
      <c r="L198" s="236"/>
      <c r="M198" s="237"/>
      <c r="N198" s="238"/>
      <c r="O198" s="238"/>
      <c r="P198" s="239">
        <f>SUM(P199:P210)</f>
        <v>0</v>
      </c>
      <c r="Q198" s="238"/>
      <c r="R198" s="239">
        <f>SUM(R199:R210)</f>
        <v>1.6068809</v>
      </c>
      <c r="S198" s="238"/>
      <c r="T198" s="240">
        <f>SUM(T199:T210)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41" t="s">
        <v>83</v>
      </c>
      <c r="AT198" s="242" t="s">
        <v>74</v>
      </c>
      <c r="AU198" s="242" t="s">
        <v>83</v>
      </c>
      <c r="AY198" s="241" t="s">
        <v>136</v>
      </c>
      <c r="BK198" s="243">
        <f>SUM(BK199:BK210)</f>
        <v>0</v>
      </c>
    </row>
    <row r="199" spans="1:65" s="2" customFormat="1" ht="16.5" customHeight="1">
      <c r="A199" s="38"/>
      <c r="B199" s="39"/>
      <c r="C199" s="246" t="s">
        <v>258</v>
      </c>
      <c r="D199" s="246" t="s">
        <v>138</v>
      </c>
      <c r="E199" s="247" t="s">
        <v>259</v>
      </c>
      <c r="F199" s="248" t="s">
        <v>260</v>
      </c>
      <c r="G199" s="249" t="s">
        <v>158</v>
      </c>
      <c r="H199" s="250">
        <v>1.244</v>
      </c>
      <c r="I199" s="251"/>
      <c r="J199" s="252">
        <f>ROUND(I199*H199,2)</f>
        <v>0</v>
      </c>
      <c r="K199" s="253"/>
      <c r="L199" s="44"/>
      <c r="M199" s="254" t="s">
        <v>1</v>
      </c>
      <c r="N199" s="255" t="s">
        <v>40</v>
      </c>
      <c r="O199" s="91"/>
      <c r="P199" s="256">
        <f>O199*H199</f>
        <v>0</v>
      </c>
      <c r="Q199" s="256">
        <v>0</v>
      </c>
      <c r="R199" s="256">
        <f>Q199*H199</f>
        <v>0</v>
      </c>
      <c r="S199" s="256">
        <v>0</v>
      </c>
      <c r="T199" s="257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58" t="s">
        <v>142</v>
      </c>
      <c r="AT199" s="258" t="s">
        <v>138</v>
      </c>
      <c r="AU199" s="258" t="s">
        <v>85</v>
      </c>
      <c r="AY199" s="17" t="s">
        <v>136</v>
      </c>
      <c r="BE199" s="259">
        <f>IF(N199="základní",J199,0)</f>
        <v>0</v>
      </c>
      <c r="BF199" s="259">
        <f>IF(N199="snížená",J199,0)</f>
        <v>0</v>
      </c>
      <c r="BG199" s="259">
        <f>IF(N199="zákl. přenesená",J199,0)</f>
        <v>0</v>
      </c>
      <c r="BH199" s="259">
        <f>IF(N199="sníž. přenesená",J199,0)</f>
        <v>0</v>
      </c>
      <c r="BI199" s="259">
        <f>IF(N199="nulová",J199,0)</f>
        <v>0</v>
      </c>
      <c r="BJ199" s="17" t="s">
        <v>83</v>
      </c>
      <c r="BK199" s="259">
        <f>ROUND(I199*H199,2)</f>
        <v>0</v>
      </c>
      <c r="BL199" s="17" t="s">
        <v>142</v>
      </c>
      <c r="BM199" s="258" t="s">
        <v>261</v>
      </c>
    </row>
    <row r="200" spans="1:51" s="13" customFormat="1" ht="12">
      <c r="A200" s="13"/>
      <c r="B200" s="260"/>
      <c r="C200" s="261"/>
      <c r="D200" s="262" t="s">
        <v>144</v>
      </c>
      <c r="E200" s="263" t="s">
        <v>1</v>
      </c>
      <c r="F200" s="264" t="s">
        <v>262</v>
      </c>
      <c r="G200" s="261"/>
      <c r="H200" s="265">
        <v>1.244</v>
      </c>
      <c r="I200" s="266"/>
      <c r="J200" s="261"/>
      <c r="K200" s="261"/>
      <c r="L200" s="267"/>
      <c r="M200" s="268"/>
      <c r="N200" s="269"/>
      <c r="O200" s="269"/>
      <c r="P200" s="269"/>
      <c r="Q200" s="269"/>
      <c r="R200" s="269"/>
      <c r="S200" s="269"/>
      <c r="T200" s="270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71" t="s">
        <v>144</v>
      </c>
      <c r="AU200" s="271" t="s">
        <v>85</v>
      </c>
      <c r="AV200" s="13" t="s">
        <v>85</v>
      </c>
      <c r="AW200" s="13" t="s">
        <v>32</v>
      </c>
      <c r="AX200" s="13" t="s">
        <v>83</v>
      </c>
      <c r="AY200" s="271" t="s">
        <v>136</v>
      </c>
    </row>
    <row r="201" spans="1:65" s="2" customFormat="1" ht="16.5" customHeight="1">
      <c r="A201" s="38"/>
      <c r="B201" s="39"/>
      <c r="C201" s="246" t="s">
        <v>263</v>
      </c>
      <c r="D201" s="246" t="s">
        <v>138</v>
      </c>
      <c r="E201" s="247" t="s">
        <v>264</v>
      </c>
      <c r="F201" s="248" t="s">
        <v>265</v>
      </c>
      <c r="G201" s="249" t="s">
        <v>141</v>
      </c>
      <c r="H201" s="250">
        <v>12.435</v>
      </c>
      <c r="I201" s="251"/>
      <c r="J201" s="252">
        <f>ROUND(I201*H201,2)</f>
        <v>0</v>
      </c>
      <c r="K201" s="253"/>
      <c r="L201" s="44"/>
      <c r="M201" s="254" t="s">
        <v>1</v>
      </c>
      <c r="N201" s="255" t="s">
        <v>40</v>
      </c>
      <c r="O201" s="91"/>
      <c r="P201" s="256">
        <f>O201*H201</f>
        <v>0</v>
      </c>
      <c r="Q201" s="256">
        <v>0.01214</v>
      </c>
      <c r="R201" s="256">
        <f>Q201*H201</f>
        <v>0.1509609</v>
      </c>
      <c r="S201" s="256">
        <v>0</v>
      </c>
      <c r="T201" s="257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58" t="s">
        <v>142</v>
      </c>
      <c r="AT201" s="258" t="s">
        <v>138</v>
      </c>
      <c r="AU201" s="258" t="s">
        <v>85</v>
      </c>
      <c r="AY201" s="17" t="s">
        <v>136</v>
      </c>
      <c r="BE201" s="259">
        <f>IF(N201="základní",J201,0)</f>
        <v>0</v>
      </c>
      <c r="BF201" s="259">
        <f>IF(N201="snížená",J201,0)</f>
        <v>0</v>
      </c>
      <c r="BG201" s="259">
        <f>IF(N201="zákl. přenesená",J201,0)</f>
        <v>0</v>
      </c>
      <c r="BH201" s="259">
        <f>IF(N201="sníž. přenesená",J201,0)</f>
        <v>0</v>
      </c>
      <c r="BI201" s="259">
        <f>IF(N201="nulová",J201,0)</f>
        <v>0</v>
      </c>
      <c r="BJ201" s="17" t="s">
        <v>83</v>
      </c>
      <c r="BK201" s="259">
        <f>ROUND(I201*H201,2)</f>
        <v>0</v>
      </c>
      <c r="BL201" s="17" t="s">
        <v>142</v>
      </c>
      <c r="BM201" s="258" t="s">
        <v>266</v>
      </c>
    </row>
    <row r="202" spans="1:51" s="13" customFormat="1" ht="12">
      <c r="A202" s="13"/>
      <c r="B202" s="260"/>
      <c r="C202" s="261"/>
      <c r="D202" s="262" t="s">
        <v>144</v>
      </c>
      <c r="E202" s="263" t="s">
        <v>1</v>
      </c>
      <c r="F202" s="264" t="s">
        <v>267</v>
      </c>
      <c r="G202" s="261"/>
      <c r="H202" s="265">
        <v>12.435</v>
      </c>
      <c r="I202" s="266"/>
      <c r="J202" s="261"/>
      <c r="K202" s="261"/>
      <c r="L202" s="267"/>
      <c r="M202" s="268"/>
      <c r="N202" s="269"/>
      <c r="O202" s="269"/>
      <c r="P202" s="269"/>
      <c r="Q202" s="269"/>
      <c r="R202" s="269"/>
      <c r="S202" s="269"/>
      <c r="T202" s="27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71" t="s">
        <v>144</v>
      </c>
      <c r="AU202" s="271" t="s">
        <v>85</v>
      </c>
      <c r="AV202" s="13" t="s">
        <v>85</v>
      </c>
      <c r="AW202" s="13" t="s">
        <v>32</v>
      </c>
      <c r="AX202" s="13" t="s">
        <v>83</v>
      </c>
      <c r="AY202" s="271" t="s">
        <v>136</v>
      </c>
    </row>
    <row r="203" spans="1:65" s="2" customFormat="1" ht="16.5" customHeight="1">
      <c r="A203" s="38"/>
      <c r="B203" s="39"/>
      <c r="C203" s="246" t="s">
        <v>268</v>
      </c>
      <c r="D203" s="246" t="s">
        <v>138</v>
      </c>
      <c r="E203" s="247" t="s">
        <v>269</v>
      </c>
      <c r="F203" s="248" t="s">
        <v>270</v>
      </c>
      <c r="G203" s="249" t="s">
        <v>141</v>
      </c>
      <c r="H203" s="250">
        <v>12.435</v>
      </c>
      <c r="I203" s="251"/>
      <c r="J203" s="252">
        <f>ROUND(I203*H203,2)</f>
        <v>0</v>
      </c>
      <c r="K203" s="253"/>
      <c r="L203" s="44"/>
      <c r="M203" s="254" t="s">
        <v>1</v>
      </c>
      <c r="N203" s="255" t="s">
        <v>40</v>
      </c>
      <c r="O203" s="91"/>
      <c r="P203" s="256">
        <f>O203*H203</f>
        <v>0</v>
      </c>
      <c r="Q203" s="256">
        <v>0</v>
      </c>
      <c r="R203" s="256">
        <f>Q203*H203</f>
        <v>0</v>
      </c>
      <c r="S203" s="256">
        <v>0</v>
      </c>
      <c r="T203" s="25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58" t="s">
        <v>142</v>
      </c>
      <c r="AT203" s="258" t="s">
        <v>138</v>
      </c>
      <c r="AU203" s="258" t="s">
        <v>85</v>
      </c>
      <c r="AY203" s="17" t="s">
        <v>136</v>
      </c>
      <c r="BE203" s="259">
        <f>IF(N203="základní",J203,0)</f>
        <v>0</v>
      </c>
      <c r="BF203" s="259">
        <f>IF(N203="snížená",J203,0)</f>
        <v>0</v>
      </c>
      <c r="BG203" s="259">
        <f>IF(N203="zákl. přenesená",J203,0)</f>
        <v>0</v>
      </c>
      <c r="BH203" s="259">
        <f>IF(N203="sníž. přenesená",J203,0)</f>
        <v>0</v>
      </c>
      <c r="BI203" s="259">
        <f>IF(N203="nulová",J203,0)</f>
        <v>0</v>
      </c>
      <c r="BJ203" s="17" t="s">
        <v>83</v>
      </c>
      <c r="BK203" s="259">
        <f>ROUND(I203*H203,2)</f>
        <v>0</v>
      </c>
      <c r="BL203" s="17" t="s">
        <v>142</v>
      </c>
      <c r="BM203" s="258" t="s">
        <v>271</v>
      </c>
    </row>
    <row r="204" spans="1:65" s="2" customFormat="1" ht="21.75" customHeight="1">
      <c r="A204" s="38"/>
      <c r="B204" s="39"/>
      <c r="C204" s="246" t="s">
        <v>272</v>
      </c>
      <c r="D204" s="246" t="s">
        <v>138</v>
      </c>
      <c r="E204" s="247" t="s">
        <v>273</v>
      </c>
      <c r="F204" s="248" t="s">
        <v>274</v>
      </c>
      <c r="G204" s="249" t="s">
        <v>275</v>
      </c>
      <c r="H204" s="250">
        <v>8</v>
      </c>
      <c r="I204" s="251"/>
      <c r="J204" s="252">
        <f>ROUND(I204*H204,2)</f>
        <v>0</v>
      </c>
      <c r="K204" s="253"/>
      <c r="L204" s="44"/>
      <c r="M204" s="254" t="s">
        <v>1</v>
      </c>
      <c r="N204" s="255" t="s">
        <v>40</v>
      </c>
      <c r="O204" s="91"/>
      <c r="P204" s="256">
        <f>O204*H204</f>
        <v>0</v>
      </c>
      <c r="Q204" s="256">
        <v>0.17489</v>
      </c>
      <c r="R204" s="256">
        <f>Q204*H204</f>
        <v>1.39912</v>
      </c>
      <c r="S204" s="256">
        <v>0</v>
      </c>
      <c r="T204" s="25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58" t="s">
        <v>142</v>
      </c>
      <c r="AT204" s="258" t="s">
        <v>138</v>
      </c>
      <c r="AU204" s="258" t="s">
        <v>85</v>
      </c>
      <c r="AY204" s="17" t="s">
        <v>136</v>
      </c>
      <c r="BE204" s="259">
        <f>IF(N204="základní",J204,0)</f>
        <v>0</v>
      </c>
      <c r="BF204" s="259">
        <f>IF(N204="snížená",J204,0)</f>
        <v>0</v>
      </c>
      <c r="BG204" s="259">
        <f>IF(N204="zákl. přenesená",J204,0)</f>
        <v>0</v>
      </c>
      <c r="BH204" s="259">
        <f>IF(N204="sníž. přenesená",J204,0)</f>
        <v>0</v>
      </c>
      <c r="BI204" s="259">
        <f>IF(N204="nulová",J204,0)</f>
        <v>0</v>
      </c>
      <c r="BJ204" s="17" t="s">
        <v>83</v>
      </c>
      <c r="BK204" s="259">
        <f>ROUND(I204*H204,2)</f>
        <v>0</v>
      </c>
      <c r="BL204" s="17" t="s">
        <v>142</v>
      </c>
      <c r="BM204" s="258" t="s">
        <v>276</v>
      </c>
    </row>
    <row r="205" spans="1:65" s="2" customFormat="1" ht="21.75" customHeight="1">
      <c r="A205" s="38"/>
      <c r="B205" s="39"/>
      <c r="C205" s="283" t="s">
        <v>277</v>
      </c>
      <c r="D205" s="283" t="s">
        <v>182</v>
      </c>
      <c r="E205" s="284" t="s">
        <v>278</v>
      </c>
      <c r="F205" s="285" t="s">
        <v>279</v>
      </c>
      <c r="G205" s="286" t="s">
        <v>275</v>
      </c>
      <c r="H205" s="287">
        <v>8</v>
      </c>
      <c r="I205" s="288"/>
      <c r="J205" s="289">
        <f>ROUND(I205*H205,2)</f>
        <v>0</v>
      </c>
      <c r="K205" s="290"/>
      <c r="L205" s="291"/>
      <c r="M205" s="292" t="s">
        <v>1</v>
      </c>
      <c r="N205" s="293" t="s">
        <v>40</v>
      </c>
      <c r="O205" s="91"/>
      <c r="P205" s="256">
        <f>O205*H205</f>
        <v>0</v>
      </c>
      <c r="Q205" s="256">
        <v>0.0071</v>
      </c>
      <c r="R205" s="256">
        <f>Q205*H205</f>
        <v>0.0568</v>
      </c>
      <c r="S205" s="256">
        <v>0</v>
      </c>
      <c r="T205" s="257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58" t="s">
        <v>173</v>
      </c>
      <c r="AT205" s="258" t="s">
        <v>182</v>
      </c>
      <c r="AU205" s="258" t="s">
        <v>85</v>
      </c>
      <c r="AY205" s="17" t="s">
        <v>136</v>
      </c>
      <c r="BE205" s="259">
        <f>IF(N205="základní",J205,0)</f>
        <v>0</v>
      </c>
      <c r="BF205" s="259">
        <f>IF(N205="snížená",J205,0)</f>
        <v>0</v>
      </c>
      <c r="BG205" s="259">
        <f>IF(N205="zákl. přenesená",J205,0)</f>
        <v>0</v>
      </c>
      <c r="BH205" s="259">
        <f>IF(N205="sníž. přenesená",J205,0)</f>
        <v>0</v>
      </c>
      <c r="BI205" s="259">
        <f>IF(N205="nulová",J205,0)</f>
        <v>0</v>
      </c>
      <c r="BJ205" s="17" t="s">
        <v>83</v>
      </c>
      <c r="BK205" s="259">
        <f>ROUND(I205*H205,2)</f>
        <v>0</v>
      </c>
      <c r="BL205" s="17" t="s">
        <v>142</v>
      </c>
      <c r="BM205" s="258" t="s">
        <v>280</v>
      </c>
    </row>
    <row r="206" spans="1:65" s="2" customFormat="1" ht="21.75" customHeight="1">
      <c r="A206" s="38"/>
      <c r="B206" s="39"/>
      <c r="C206" s="246" t="s">
        <v>281</v>
      </c>
      <c r="D206" s="246" t="s">
        <v>138</v>
      </c>
      <c r="E206" s="247" t="s">
        <v>282</v>
      </c>
      <c r="F206" s="248" t="s">
        <v>283</v>
      </c>
      <c r="G206" s="249" t="s">
        <v>141</v>
      </c>
      <c r="H206" s="250">
        <v>312.833</v>
      </c>
      <c r="I206" s="251"/>
      <c r="J206" s="252">
        <f>ROUND(I206*H206,2)</f>
        <v>0</v>
      </c>
      <c r="K206" s="253"/>
      <c r="L206" s="44"/>
      <c r="M206" s="254" t="s">
        <v>1</v>
      </c>
      <c r="N206" s="255" t="s">
        <v>40</v>
      </c>
      <c r="O206" s="91"/>
      <c r="P206" s="256">
        <f>O206*H206</f>
        <v>0</v>
      </c>
      <c r="Q206" s="256">
        <v>0</v>
      </c>
      <c r="R206" s="256">
        <f>Q206*H206</f>
        <v>0</v>
      </c>
      <c r="S206" s="256">
        <v>0</v>
      </c>
      <c r="T206" s="25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58" t="s">
        <v>142</v>
      </c>
      <c r="AT206" s="258" t="s">
        <v>138</v>
      </c>
      <c r="AU206" s="258" t="s">
        <v>85</v>
      </c>
      <c r="AY206" s="17" t="s">
        <v>136</v>
      </c>
      <c r="BE206" s="259">
        <f>IF(N206="základní",J206,0)</f>
        <v>0</v>
      </c>
      <c r="BF206" s="259">
        <f>IF(N206="snížená",J206,0)</f>
        <v>0</v>
      </c>
      <c r="BG206" s="259">
        <f>IF(N206="zákl. přenesená",J206,0)</f>
        <v>0</v>
      </c>
      <c r="BH206" s="259">
        <f>IF(N206="sníž. přenesená",J206,0)</f>
        <v>0</v>
      </c>
      <c r="BI206" s="259">
        <f>IF(N206="nulová",J206,0)</f>
        <v>0</v>
      </c>
      <c r="BJ206" s="17" t="s">
        <v>83</v>
      </c>
      <c r="BK206" s="259">
        <f>ROUND(I206*H206,2)</f>
        <v>0</v>
      </c>
      <c r="BL206" s="17" t="s">
        <v>142</v>
      </c>
      <c r="BM206" s="258" t="s">
        <v>284</v>
      </c>
    </row>
    <row r="207" spans="1:51" s="13" customFormat="1" ht="12">
      <c r="A207" s="13"/>
      <c r="B207" s="260"/>
      <c r="C207" s="261"/>
      <c r="D207" s="262" t="s">
        <v>144</v>
      </c>
      <c r="E207" s="263" t="s">
        <v>1</v>
      </c>
      <c r="F207" s="264" t="s">
        <v>285</v>
      </c>
      <c r="G207" s="261"/>
      <c r="H207" s="265">
        <v>35.12</v>
      </c>
      <c r="I207" s="266"/>
      <c r="J207" s="261"/>
      <c r="K207" s="261"/>
      <c r="L207" s="267"/>
      <c r="M207" s="268"/>
      <c r="N207" s="269"/>
      <c r="O207" s="269"/>
      <c r="P207" s="269"/>
      <c r="Q207" s="269"/>
      <c r="R207" s="269"/>
      <c r="S207" s="269"/>
      <c r="T207" s="27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71" t="s">
        <v>144</v>
      </c>
      <c r="AU207" s="271" t="s">
        <v>85</v>
      </c>
      <c r="AV207" s="13" t="s">
        <v>85</v>
      </c>
      <c r="AW207" s="13" t="s">
        <v>32</v>
      </c>
      <c r="AX207" s="13" t="s">
        <v>75</v>
      </c>
      <c r="AY207" s="271" t="s">
        <v>136</v>
      </c>
    </row>
    <row r="208" spans="1:51" s="13" customFormat="1" ht="12">
      <c r="A208" s="13"/>
      <c r="B208" s="260"/>
      <c r="C208" s="261"/>
      <c r="D208" s="262" t="s">
        <v>144</v>
      </c>
      <c r="E208" s="263" t="s">
        <v>1</v>
      </c>
      <c r="F208" s="264" t="s">
        <v>286</v>
      </c>
      <c r="G208" s="261"/>
      <c r="H208" s="265">
        <v>120.14</v>
      </c>
      <c r="I208" s="266"/>
      <c r="J208" s="261"/>
      <c r="K208" s="261"/>
      <c r="L208" s="267"/>
      <c r="M208" s="268"/>
      <c r="N208" s="269"/>
      <c r="O208" s="269"/>
      <c r="P208" s="269"/>
      <c r="Q208" s="269"/>
      <c r="R208" s="269"/>
      <c r="S208" s="269"/>
      <c r="T208" s="27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71" t="s">
        <v>144</v>
      </c>
      <c r="AU208" s="271" t="s">
        <v>85</v>
      </c>
      <c r="AV208" s="13" t="s">
        <v>85</v>
      </c>
      <c r="AW208" s="13" t="s">
        <v>32</v>
      </c>
      <c r="AX208" s="13" t="s">
        <v>75</v>
      </c>
      <c r="AY208" s="271" t="s">
        <v>136</v>
      </c>
    </row>
    <row r="209" spans="1:51" s="13" customFormat="1" ht="12">
      <c r="A209" s="13"/>
      <c r="B209" s="260"/>
      <c r="C209" s="261"/>
      <c r="D209" s="262" t="s">
        <v>144</v>
      </c>
      <c r="E209" s="263" t="s">
        <v>1</v>
      </c>
      <c r="F209" s="264" t="s">
        <v>287</v>
      </c>
      <c r="G209" s="261"/>
      <c r="H209" s="265">
        <v>157.573</v>
      </c>
      <c r="I209" s="266"/>
      <c r="J209" s="261"/>
      <c r="K209" s="261"/>
      <c r="L209" s="267"/>
      <c r="M209" s="268"/>
      <c r="N209" s="269"/>
      <c r="O209" s="269"/>
      <c r="P209" s="269"/>
      <c r="Q209" s="269"/>
      <c r="R209" s="269"/>
      <c r="S209" s="269"/>
      <c r="T209" s="27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71" t="s">
        <v>144</v>
      </c>
      <c r="AU209" s="271" t="s">
        <v>85</v>
      </c>
      <c r="AV209" s="13" t="s">
        <v>85</v>
      </c>
      <c r="AW209" s="13" t="s">
        <v>32</v>
      </c>
      <c r="AX209" s="13" t="s">
        <v>75</v>
      </c>
      <c r="AY209" s="271" t="s">
        <v>136</v>
      </c>
    </row>
    <row r="210" spans="1:51" s="14" customFormat="1" ht="12">
      <c r="A210" s="14"/>
      <c r="B210" s="272"/>
      <c r="C210" s="273"/>
      <c r="D210" s="262" t="s">
        <v>144</v>
      </c>
      <c r="E210" s="274" t="s">
        <v>1</v>
      </c>
      <c r="F210" s="275" t="s">
        <v>180</v>
      </c>
      <c r="G210" s="273"/>
      <c r="H210" s="276">
        <v>312.833</v>
      </c>
      <c r="I210" s="277"/>
      <c r="J210" s="273"/>
      <c r="K210" s="273"/>
      <c r="L210" s="278"/>
      <c r="M210" s="279"/>
      <c r="N210" s="280"/>
      <c r="O210" s="280"/>
      <c r="P210" s="280"/>
      <c r="Q210" s="280"/>
      <c r="R210" s="280"/>
      <c r="S210" s="280"/>
      <c r="T210" s="28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82" t="s">
        <v>144</v>
      </c>
      <c r="AU210" s="282" t="s">
        <v>85</v>
      </c>
      <c r="AV210" s="14" t="s">
        <v>142</v>
      </c>
      <c r="AW210" s="14" t="s">
        <v>32</v>
      </c>
      <c r="AX210" s="14" t="s">
        <v>83</v>
      </c>
      <c r="AY210" s="282" t="s">
        <v>136</v>
      </c>
    </row>
    <row r="211" spans="1:63" s="12" customFormat="1" ht="22.8" customHeight="1">
      <c r="A211" s="12"/>
      <c r="B211" s="230"/>
      <c r="C211" s="231"/>
      <c r="D211" s="232" t="s">
        <v>74</v>
      </c>
      <c r="E211" s="244" t="s">
        <v>160</v>
      </c>
      <c r="F211" s="244" t="s">
        <v>288</v>
      </c>
      <c r="G211" s="231"/>
      <c r="H211" s="231"/>
      <c r="I211" s="234"/>
      <c r="J211" s="245">
        <f>BK211</f>
        <v>0</v>
      </c>
      <c r="K211" s="231"/>
      <c r="L211" s="236"/>
      <c r="M211" s="237"/>
      <c r="N211" s="238"/>
      <c r="O211" s="238"/>
      <c r="P211" s="239">
        <f>SUM(P212:P223)</f>
        <v>0</v>
      </c>
      <c r="Q211" s="238"/>
      <c r="R211" s="239">
        <f>SUM(R212:R223)</f>
        <v>22.30383</v>
      </c>
      <c r="S211" s="238"/>
      <c r="T211" s="240">
        <f>SUM(T212:T223)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41" t="s">
        <v>83</v>
      </c>
      <c r="AT211" s="242" t="s">
        <v>74</v>
      </c>
      <c r="AU211" s="242" t="s">
        <v>83</v>
      </c>
      <c r="AY211" s="241" t="s">
        <v>136</v>
      </c>
      <c r="BK211" s="243">
        <f>SUM(BK212:BK223)</f>
        <v>0</v>
      </c>
    </row>
    <row r="212" spans="1:65" s="2" customFormat="1" ht="16.5" customHeight="1">
      <c r="A212" s="38"/>
      <c r="B212" s="39"/>
      <c r="C212" s="246" t="s">
        <v>289</v>
      </c>
      <c r="D212" s="246" t="s">
        <v>138</v>
      </c>
      <c r="E212" s="247" t="s">
        <v>290</v>
      </c>
      <c r="F212" s="248" t="s">
        <v>291</v>
      </c>
      <c r="G212" s="249" t="s">
        <v>141</v>
      </c>
      <c r="H212" s="250">
        <v>50</v>
      </c>
      <c r="I212" s="251"/>
      <c r="J212" s="252">
        <f>ROUND(I212*H212,2)</f>
        <v>0</v>
      </c>
      <c r="K212" s="253"/>
      <c r="L212" s="44"/>
      <c r="M212" s="254" t="s">
        <v>1</v>
      </c>
      <c r="N212" s="255" t="s">
        <v>40</v>
      </c>
      <c r="O212" s="91"/>
      <c r="P212" s="256">
        <f>O212*H212</f>
        <v>0</v>
      </c>
      <c r="Q212" s="256">
        <v>0</v>
      </c>
      <c r="R212" s="256">
        <f>Q212*H212</f>
        <v>0</v>
      </c>
      <c r="S212" s="256">
        <v>0</v>
      </c>
      <c r="T212" s="257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58" t="s">
        <v>142</v>
      </c>
      <c r="AT212" s="258" t="s">
        <v>138</v>
      </c>
      <c r="AU212" s="258" t="s">
        <v>85</v>
      </c>
      <c r="AY212" s="17" t="s">
        <v>136</v>
      </c>
      <c r="BE212" s="259">
        <f>IF(N212="základní",J212,0)</f>
        <v>0</v>
      </c>
      <c r="BF212" s="259">
        <f>IF(N212="snížená",J212,0)</f>
        <v>0</v>
      </c>
      <c r="BG212" s="259">
        <f>IF(N212="zákl. přenesená",J212,0)</f>
        <v>0</v>
      </c>
      <c r="BH212" s="259">
        <f>IF(N212="sníž. přenesená",J212,0)</f>
        <v>0</v>
      </c>
      <c r="BI212" s="259">
        <f>IF(N212="nulová",J212,0)</f>
        <v>0</v>
      </c>
      <c r="BJ212" s="17" t="s">
        <v>83</v>
      </c>
      <c r="BK212" s="259">
        <f>ROUND(I212*H212,2)</f>
        <v>0</v>
      </c>
      <c r="BL212" s="17" t="s">
        <v>142</v>
      </c>
      <c r="BM212" s="258" t="s">
        <v>292</v>
      </c>
    </row>
    <row r="213" spans="1:51" s="13" customFormat="1" ht="12">
      <c r="A213" s="13"/>
      <c r="B213" s="260"/>
      <c r="C213" s="261"/>
      <c r="D213" s="262" t="s">
        <v>144</v>
      </c>
      <c r="E213" s="263" t="s">
        <v>1</v>
      </c>
      <c r="F213" s="264" t="s">
        <v>293</v>
      </c>
      <c r="G213" s="261"/>
      <c r="H213" s="265">
        <v>50</v>
      </c>
      <c r="I213" s="266"/>
      <c r="J213" s="261"/>
      <c r="K213" s="261"/>
      <c r="L213" s="267"/>
      <c r="M213" s="268"/>
      <c r="N213" s="269"/>
      <c r="O213" s="269"/>
      <c r="P213" s="269"/>
      <c r="Q213" s="269"/>
      <c r="R213" s="269"/>
      <c r="S213" s="269"/>
      <c r="T213" s="270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71" t="s">
        <v>144</v>
      </c>
      <c r="AU213" s="271" t="s">
        <v>85</v>
      </c>
      <c r="AV213" s="13" t="s">
        <v>85</v>
      </c>
      <c r="AW213" s="13" t="s">
        <v>32</v>
      </c>
      <c r="AX213" s="13" t="s">
        <v>83</v>
      </c>
      <c r="AY213" s="271" t="s">
        <v>136</v>
      </c>
    </row>
    <row r="214" spans="1:65" s="2" customFormat="1" ht="33" customHeight="1">
      <c r="A214" s="38"/>
      <c r="B214" s="39"/>
      <c r="C214" s="246" t="s">
        <v>294</v>
      </c>
      <c r="D214" s="246" t="s">
        <v>138</v>
      </c>
      <c r="E214" s="247" t="s">
        <v>295</v>
      </c>
      <c r="F214" s="248" t="s">
        <v>296</v>
      </c>
      <c r="G214" s="249" t="s">
        <v>141</v>
      </c>
      <c r="H214" s="250">
        <v>433</v>
      </c>
      <c r="I214" s="251"/>
      <c r="J214" s="252">
        <f>ROUND(I214*H214,2)</f>
        <v>0</v>
      </c>
      <c r="K214" s="253"/>
      <c r="L214" s="44"/>
      <c r="M214" s="254" t="s">
        <v>1</v>
      </c>
      <c r="N214" s="255" t="s">
        <v>40</v>
      </c>
      <c r="O214" s="91"/>
      <c r="P214" s="256">
        <f>O214*H214</f>
        <v>0</v>
      </c>
      <c r="Q214" s="256">
        <v>0.05151</v>
      </c>
      <c r="R214" s="256">
        <f>Q214*H214</f>
        <v>22.30383</v>
      </c>
      <c r="S214" s="256">
        <v>0</v>
      </c>
      <c r="T214" s="257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58" t="s">
        <v>142</v>
      </c>
      <c r="AT214" s="258" t="s">
        <v>138</v>
      </c>
      <c r="AU214" s="258" t="s">
        <v>85</v>
      </c>
      <c r="AY214" s="17" t="s">
        <v>136</v>
      </c>
      <c r="BE214" s="259">
        <f>IF(N214="základní",J214,0)</f>
        <v>0</v>
      </c>
      <c r="BF214" s="259">
        <f>IF(N214="snížená",J214,0)</f>
        <v>0</v>
      </c>
      <c r="BG214" s="259">
        <f>IF(N214="zákl. přenesená",J214,0)</f>
        <v>0</v>
      </c>
      <c r="BH214" s="259">
        <f>IF(N214="sníž. přenesená",J214,0)</f>
        <v>0</v>
      </c>
      <c r="BI214" s="259">
        <f>IF(N214="nulová",J214,0)</f>
        <v>0</v>
      </c>
      <c r="BJ214" s="17" t="s">
        <v>83</v>
      </c>
      <c r="BK214" s="259">
        <f>ROUND(I214*H214,2)</f>
        <v>0</v>
      </c>
      <c r="BL214" s="17" t="s">
        <v>142</v>
      </c>
      <c r="BM214" s="258" t="s">
        <v>297</v>
      </c>
    </row>
    <row r="215" spans="1:51" s="13" customFormat="1" ht="12">
      <c r="A215" s="13"/>
      <c r="B215" s="260"/>
      <c r="C215" s="261"/>
      <c r="D215" s="262" t="s">
        <v>144</v>
      </c>
      <c r="E215" s="263" t="s">
        <v>1</v>
      </c>
      <c r="F215" s="264" t="s">
        <v>298</v>
      </c>
      <c r="G215" s="261"/>
      <c r="H215" s="265">
        <v>433</v>
      </c>
      <c r="I215" s="266"/>
      <c r="J215" s="261"/>
      <c r="K215" s="261"/>
      <c r="L215" s="267"/>
      <c r="M215" s="268"/>
      <c r="N215" s="269"/>
      <c r="O215" s="269"/>
      <c r="P215" s="269"/>
      <c r="Q215" s="269"/>
      <c r="R215" s="269"/>
      <c r="S215" s="269"/>
      <c r="T215" s="27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71" t="s">
        <v>144</v>
      </c>
      <c r="AU215" s="271" t="s">
        <v>85</v>
      </c>
      <c r="AV215" s="13" t="s">
        <v>85</v>
      </c>
      <c r="AW215" s="13" t="s">
        <v>32</v>
      </c>
      <c r="AX215" s="13" t="s">
        <v>75</v>
      </c>
      <c r="AY215" s="271" t="s">
        <v>136</v>
      </c>
    </row>
    <row r="216" spans="1:51" s="15" customFormat="1" ht="12">
      <c r="A216" s="15"/>
      <c r="B216" s="294"/>
      <c r="C216" s="295"/>
      <c r="D216" s="262" t="s">
        <v>144</v>
      </c>
      <c r="E216" s="296" t="s">
        <v>1</v>
      </c>
      <c r="F216" s="297" t="s">
        <v>299</v>
      </c>
      <c r="G216" s="295"/>
      <c r="H216" s="296" t="s">
        <v>1</v>
      </c>
      <c r="I216" s="298"/>
      <c r="J216" s="295"/>
      <c r="K216" s="295"/>
      <c r="L216" s="299"/>
      <c r="M216" s="300"/>
      <c r="N216" s="301"/>
      <c r="O216" s="301"/>
      <c r="P216" s="301"/>
      <c r="Q216" s="301"/>
      <c r="R216" s="301"/>
      <c r="S216" s="301"/>
      <c r="T216" s="302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303" t="s">
        <v>144</v>
      </c>
      <c r="AU216" s="303" t="s">
        <v>85</v>
      </c>
      <c r="AV216" s="15" t="s">
        <v>83</v>
      </c>
      <c r="AW216" s="15" t="s">
        <v>32</v>
      </c>
      <c r="AX216" s="15" t="s">
        <v>75</v>
      </c>
      <c r="AY216" s="303" t="s">
        <v>136</v>
      </c>
    </row>
    <row r="217" spans="1:51" s="15" customFormat="1" ht="12">
      <c r="A217" s="15"/>
      <c r="B217" s="294"/>
      <c r="C217" s="295"/>
      <c r="D217" s="262" t="s">
        <v>144</v>
      </c>
      <c r="E217" s="296" t="s">
        <v>1</v>
      </c>
      <c r="F217" s="297" t="s">
        <v>300</v>
      </c>
      <c r="G217" s="295"/>
      <c r="H217" s="296" t="s">
        <v>1</v>
      </c>
      <c r="I217" s="298"/>
      <c r="J217" s="295"/>
      <c r="K217" s="295"/>
      <c r="L217" s="299"/>
      <c r="M217" s="300"/>
      <c r="N217" s="301"/>
      <c r="O217" s="301"/>
      <c r="P217" s="301"/>
      <c r="Q217" s="301"/>
      <c r="R217" s="301"/>
      <c r="S217" s="301"/>
      <c r="T217" s="302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T217" s="303" t="s">
        <v>144</v>
      </c>
      <c r="AU217" s="303" t="s">
        <v>85</v>
      </c>
      <c r="AV217" s="15" t="s">
        <v>83</v>
      </c>
      <c r="AW217" s="15" t="s">
        <v>32</v>
      </c>
      <c r="AX217" s="15" t="s">
        <v>75</v>
      </c>
      <c r="AY217" s="303" t="s">
        <v>136</v>
      </c>
    </row>
    <row r="218" spans="1:51" s="15" customFormat="1" ht="12">
      <c r="A218" s="15"/>
      <c r="B218" s="294"/>
      <c r="C218" s="295"/>
      <c r="D218" s="262" t="s">
        <v>144</v>
      </c>
      <c r="E218" s="296" t="s">
        <v>1</v>
      </c>
      <c r="F218" s="297" t="s">
        <v>301</v>
      </c>
      <c r="G218" s="295"/>
      <c r="H218" s="296" t="s">
        <v>1</v>
      </c>
      <c r="I218" s="298"/>
      <c r="J218" s="295"/>
      <c r="K218" s="295"/>
      <c r="L218" s="299"/>
      <c r="M218" s="300"/>
      <c r="N218" s="301"/>
      <c r="O218" s="301"/>
      <c r="P218" s="301"/>
      <c r="Q218" s="301"/>
      <c r="R218" s="301"/>
      <c r="S218" s="301"/>
      <c r="T218" s="302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303" t="s">
        <v>144</v>
      </c>
      <c r="AU218" s="303" t="s">
        <v>85</v>
      </c>
      <c r="AV218" s="15" t="s">
        <v>83</v>
      </c>
      <c r="AW218" s="15" t="s">
        <v>32</v>
      </c>
      <c r="AX218" s="15" t="s">
        <v>75</v>
      </c>
      <c r="AY218" s="303" t="s">
        <v>136</v>
      </c>
    </row>
    <row r="219" spans="1:51" s="15" customFormat="1" ht="12">
      <c r="A219" s="15"/>
      <c r="B219" s="294"/>
      <c r="C219" s="295"/>
      <c r="D219" s="262" t="s">
        <v>144</v>
      </c>
      <c r="E219" s="296" t="s">
        <v>1</v>
      </c>
      <c r="F219" s="297" t="s">
        <v>302</v>
      </c>
      <c r="G219" s="295"/>
      <c r="H219" s="296" t="s">
        <v>1</v>
      </c>
      <c r="I219" s="298"/>
      <c r="J219" s="295"/>
      <c r="K219" s="295"/>
      <c r="L219" s="299"/>
      <c r="M219" s="300"/>
      <c r="N219" s="301"/>
      <c r="O219" s="301"/>
      <c r="P219" s="301"/>
      <c r="Q219" s="301"/>
      <c r="R219" s="301"/>
      <c r="S219" s="301"/>
      <c r="T219" s="302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303" t="s">
        <v>144</v>
      </c>
      <c r="AU219" s="303" t="s">
        <v>85</v>
      </c>
      <c r="AV219" s="15" t="s">
        <v>83</v>
      </c>
      <c r="AW219" s="15" t="s">
        <v>32</v>
      </c>
      <c r="AX219" s="15" t="s">
        <v>75</v>
      </c>
      <c r="AY219" s="303" t="s">
        <v>136</v>
      </c>
    </row>
    <row r="220" spans="1:51" s="15" customFormat="1" ht="12">
      <c r="A220" s="15"/>
      <c r="B220" s="294"/>
      <c r="C220" s="295"/>
      <c r="D220" s="262" t="s">
        <v>144</v>
      </c>
      <c r="E220" s="296" t="s">
        <v>1</v>
      </c>
      <c r="F220" s="297" t="s">
        <v>303</v>
      </c>
      <c r="G220" s="295"/>
      <c r="H220" s="296" t="s">
        <v>1</v>
      </c>
      <c r="I220" s="298"/>
      <c r="J220" s="295"/>
      <c r="K220" s="295"/>
      <c r="L220" s="299"/>
      <c r="M220" s="300"/>
      <c r="N220" s="301"/>
      <c r="O220" s="301"/>
      <c r="P220" s="301"/>
      <c r="Q220" s="301"/>
      <c r="R220" s="301"/>
      <c r="S220" s="301"/>
      <c r="T220" s="302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303" t="s">
        <v>144</v>
      </c>
      <c r="AU220" s="303" t="s">
        <v>85</v>
      </c>
      <c r="AV220" s="15" t="s">
        <v>83</v>
      </c>
      <c r="AW220" s="15" t="s">
        <v>32</v>
      </c>
      <c r="AX220" s="15" t="s">
        <v>75</v>
      </c>
      <c r="AY220" s="303" t="s">
        <v>136</v>
      </c>
    </row>
    <row r="221" spans="1:51" s="15" customFormat="1" ht="12">
      <c r="A221" s="15"/>
      <c r="B221" s="294"/>
      <c r="C221" s="295"/>
      <c r="D221" s="262" t="s">
        <v>144</v>
      </c>
      <c r="E221" s="296" t="s">
        <v>1</v>
      </c>
      <c r="F221" s="297" t="s">
        <v>304</v>
      </c>
      <c r="G221" s="295"/>
      <c r="H221" s="296" t="s">
        <v>1</v>
      </c>
      <c r="I221" s="298"/>
      <c r="J221" s="295"/>
      <c r="K221" s="295"/>
      <c r="L221" s="299"/>
      <c r="M221" s="300"/>
      <c r="N221" s="301"/>
      <c r="O221" s="301"/>
      <c r="P221" s="301"/>
      <c r="Q221" s="301"/>
      <c r="R221" s="301"/>
      <c r="S221" s="301"/>
      <c r="T221" s="30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303" t="s">
        <v>144</v>
      </c>
      <c r="AU221" s="303" t="s">
        <v>85</v>
      </c>
      <c r="AV221" s="15" t="s">
        <v>83</v>
      </c>
      <c r="AW221" s="15" t="s">
        <v>32</v>
      </c>
      <c r="AX221" s="15" t="s">
        <v>75</v>
      </c>
      <c r="AY221" s="303" t="s">
        <v>136</v>
      </c>
    </row>
    <row r="222" spans="1:51" s="15" customFormat="1" ht="12">
      <c r="A222" s="15"/>
      <c r="B222" s="294"/>
      <c r="C222" s="295"/>
      <c r="D222" s="262" t="s">
        <v>144</v>
      </c>
      <c r="E222" s="296" t="s">
        <v>1</v>
      </c>
      <c r="F222" s="297" t="s">
        <v>305</v>
      </c>
      <c r="G222" s="295"/>
      <c r="H222" s="296" t="s">
        <v>1</v>
      </c>
      <c r="I222" s="298"/>
      <c r="J222" s="295"/>
      <c r="K222" s="295"/>
      <c r="L222" s="299"/>
      <c r="M222" s="300"/>
      <c r="N222" s="301"/>
      <c r="O222" s="301"/>
      <c r="P222" s="301"/>
      <c r="Q222" s="301"/>
      <c r="R222" s="301"/>
      <c r="S222" s="301"/>
      <c r="T222" s="302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303" t="s">
        <v>144</v>
      </c>
      <c r="AU222" s="303" t="s">
        <v>85</v>
      </c>
      <c r="AV222" s="15" t="s">
        <v>83</v>
      </c>
      <c r="AW222" s="15" t="s">
        <v>32</v>
      </c>
      <c r="AX222" s="15" t="s">
        <v>75</v>
      </c>
      <c r="AY222" s="303" t="s">
        <v>136</v>
      </c>
    </row>
    <row r="223" spans="1:51" s="14" customFormat="1" ht="12">
      <c r="A223" s="14"/>
      <c r="B223" s="272"/>
      <c r="C223" s="273"/>
      <c r="D223" s="262" t="s">
        <v>144</v>
      </c>
      <c r="E223" s="274" t="s">
        <v>1</v>
      </c>
      <c r="F223" s="275" t="s">
        <v>180</v>
      </c>
      <c r="G223" s="273"/>
      <c r="H223" s="276">
        <v>433</v>
      </c>
      <c r="I223" s="277"/>
      <c r="J223" s="273"/>
      <c r="K223" s="273"/>
      <c r="L223" s="278"/>
      <c r="M223" s="279"/>
      <c r="N223" s="280"/>
      <c r="O223" s="280"/>
      <c r="P223" s="280"/>
      <c r="Q223" s="280"/>
      <c r="R223" s="280"/>
      <c r="S223" s="280"/>
      <c r="T223" s="281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82" t="s">
        <v>144</v>
      </c>
      <c r="AU223" s="282" t="s">
        <v>85</v>
      </c>
      <c r="AV223" s="14" t="s">
        <v>142</v>
      </c>
      <c r="AW223" s="14" t="s">
        <v>32</v>
      </c>
      <c r="AX223" s="14" t="s">
        <v>83</v>
      </c>
      <c r="AY223" s="282" t="s">
        <v>136</v>
      </c>
    </row>
    <row r="224" spans="1:63" s="12" customFormat="1" ht="22.8" customHeight="1">
      <c r="A224" s="12"/>
      <c r="B224" s="230"/>
      <c r="C224" s="231"/>
      <c r="D224" s="232" t="s">
        <v>74</v>
      </c>
      <c r="E224" s="244" t="s">
        <v>164</v>
      </c>
      <c r="F224" s="244" t="s">
        <v>306</v>
      </c>
      <c r="G224" s="231"/>
      <c r="H224" s="231"/>
      <c r="I224" s="234"/>
      <c r="J224" s="245">
        <f>BK224</f>
        <v>0</v>
      </c>
      <c r="K224" s="231"/>
      <c r="L224" s="236"/>
      <c r="M224" s="237"/>
      <c r="N224" s="238"/>
      <c r="O224" s="238"/>
      <c r="P224" s="239">
        <f>SUM(P225:P232)</f>
        <v>0</v>
      </c>
      <c r="Q224" s="238"/>
      <c r="R224" s="239">
        <f>SUM(R225:R232)</f>
        <v>0.30701340000000005</v>
      </c>
      <c r="S224" s="238"/>
      <c r="T224" s="240">
        <f>SUM(T225:T232)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41" t="s">
        <v>83</v>
      </c>
      <c r="AT224" s="242" t="s">
        <v>74</v>
      </c>
      <c r="AU224" s="242" t="s">
        <v>83</v>
      </c>
      <c r="AY224" s="241" t="s">
        <v>136</v>
      </c>
      <c r="BK224" s="243">
        <f>SUM(BK225:BK232)</f>
        <v>0</v>
      </c>
    </row>
    <row r="225" spans="1:65" s="2" customFormat="1" ht="21.75" customHeight="1">
      <c r="A225" s="38"/>
      <c r="B225" s="39"/>
      <c r="C225" s="246" t="s">
        <v>307</v>
      </c>
      <c r="D225" s="246" t="s">
        <v>138</v>
      </c>
      <c r="E225" s="247" t="s">
        <v>308</v>
      </c>
      <c r="F225" s="248" t="s">
        <v>309</v>
      </c>
      <c r="G225" s="249" t="s">
        <v>141</v>
      </c>
      <c r="H225" s="250">
        <v>3.165</v>
      </c>
      <c r="I225" s="251"/>
      <c r="J225" s="252">
        <f>ROUND(I225*H225,2)</f>
        <v>0</v>
      </c>
      <c r="K225" s="253"/>
      <c r="L225" s="44"/>
      <c r="M225" s="254" t="s">
        <v>1</v>
      </c>
      <c r="N225" s="255" t="s">
        <v>40</v>
      </c>
      <c r="O225" s="91"/>
      <c r="P225" s="256">
        <f>O225*H225</f>
        <v>0</v>
      </c>
      <c r="Q225" s="256">
        <v>0</v>
      </c>
      <c r="R225" s="256">
        <f>Q225*H225</f>
        <v>0</v>
      </c>
      <c r="S225" s="256">
        <v>0</v>
      </c>
      <c r="T225" s="257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58" t="s">
        <v>142</v>
      </c>
      <c r="AT225" s="258" t="s">
        <v>138</v>
      </c>
      <c r="AU225" s="258" t="s">
        <v>85</v>
      </c>
      <c r="AY225" s="17" t="s">
        <v>136</v>
      </c>
      <c r="BE225" s="259">
        <f>IF(N225="základní",J225,0)</f>
        <v>0</v>
      </c>
      <c r="BF225" s="259">
        <f>IF(N225="snížená",J225,0)</f>
        <v>0</v>
      </c>
      <c r="BG225" s="259">
        <f>IF(N225="zákl. přenesená",J225,0)</f>
        <v>0</v>
      </c>
      <c r="BH225" s="259">
        <f>IF(N225="sníž. přenesená",J225,0)</f>
        <v>0</v>
      </c>
      <c r="BI225" s="259">
        <f>IF(N225="nulová",J225,0)</f>
        <v>0</v>
      </c>
      <c r="BJ225" s="17" t="s">
        <v>83</v>
      </c>
      <c r="BK225" s="259">
        <f>ROUND(I225*H225,2)</f>
        <v>0</v>
      </c>
      <c r="BL225" s="17" t="s">
        <v>142</v>
      </c>
      <c r="BM225" s="258" t="s">
        <v>310</v>
      </c>
    </row>
    <row r="226" spans="1:51" s="13" customFormat="1" ht="12">
      <c r="A226" s="13"/>
      <c r="B226" s="260"/>
      <c r="C226" s="261"/>
      <c r="D226" s="262" t="s">
        <v>144</v>
      </c>
      <c r="E226" s="263" t="s">
        <v>1</v>
      </c>
      <c r="F226" s="264" t="s">
        <v>311</v>
      </c>
      <c r="G226" s="261"/>
      <c r="H226" s="265">
        <v>3.165</v>
      </c>
      <c r="I226" s="266"/>
      <c r="J226" s="261"/>
      <c r="K226" s="261"/>
      <c r="L226" s="267"/>
      <c r="M226" s="268"/>
      <c r="N226" s="269"/>
      <c r="O226" s="269"/>
      <c r="P226" s="269"/>
      <c r="Q226" s="269"/>
      <c r="R226" s="269"/>
      <c r="S226" s="269"/>
      <c r="T226" s="270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71" t="s">
        <v>144</v>
      </c>
      <c r="AU226" s="271" t="s">
        <v>85</v>
      </c>
      <c r="AV226" s="13" t="s">
        <v>85</v>
      </c>
      <c r="AW226" s="13" t="s">
        <v>32</v>
      </c>
      <c r="AX226" s="13" t="s">
        <v>83</v>
      </c>
      <c r="AY226" s="271" t="s">
        <v>136</v>
      </c>
    </row>
    <row r="227" spans="1:65" s="2" customFormat="1" ht="21.75" customHeight="1">
      <c r="A227" s="38"/>
      <c r="B227" s="39"/>
      <c r="C227" s="246" t="s">
        <v>312</v>
      </c>
      <c r="D227" s="246" t="s">
        <v>138</v>
      </c>
      <c r="E227" s="247" t="s">
        <v>313</v>
      </c>
      <c r="F227" s="248" t="s">
        <v>314</v>
      </c>
      <c r="G227" s="249" t="s">
        <v>141</v>
      </c>
      <c r="H227" s="250">
        <v>17.954</v>
      </c>
      <c r="I227" s="251"/>
      <c r="J227" s="252">
        <f>ROUND(I227*H227,2)</f>
        <v>0</v>
      </c>
      <c r="K227" s="253"/>
      <c r="L227" s="44"/>
      <c r="M227" s="254" t="s">
        <v>1</v>
      </c>
      <c r="N227" s="255" t="s">
        <v>40</v>
      </c>
      <c r="O227" s="91"/>
      <c r="P227" s="256">
        <f>O227*H227</f>
        <v>0</v>
      </c>
      <c r="Q227" s="256">
        <v>0.0171</v>
      </c>
      <c r="R227" s="256">
        <f>Q227*H227</f>
        <v>0.30701340000000005</v>
      </c>
      <c r="S227" s="256">
        <v>0</v>
      </c>
      <c r="T227" s="25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58" t="s">
        <v>142</v>
      </c>
      <c r="AT227" s="258" t="s">
        <v>138</v>
      </c>
      <c r="AU227" s="258" t="s">
        <v>85</v>
      </c>
      <c r="AY227" s="17" t="s">
        <v>136</v>
      </c>
      <c r="BE227" s="259">
        <f>IF(N227="základní",J227,0)</f>
        <v>0</v>
      </c>
      <c r="BF227" s="259">
        <f>IF(N227="snížená",J227,0)</f>
        <v>0</v>
      </c>
      <c r="BG227" s="259">
        <f>IF(N227="zákl. přenesená",J227,0)</f>
        <v>0</v>
      </c>
      <c r="BH227" s="259">
        <f>IF(N227="sníž. přenesená",J227,0)</f>
        <v>0</v>
      </c>
      <c r="BI227" s="259">
        <f>IF(N227="nulová",J227,0)</f>
        <v>0</v>
      </c>
      <c r="BJ227" s="17" t="s">
        <v>83</v>
      </c>
      <c r="BK227" s="259">
        <f>ROUND(I227*H227,2)</f>
        <v>0</v>
      </c>
      <c r="BL227" s="17" t="s">
        <v>142</v>
      </c>
      <c r="BM227" s="258" t="s">
        <v>315</v>
      </c>
    </row>
    <row r="228" spans="1:51" s="13" customFormat="1" ht="12">
      <c r="A228" s="13"/>
      <c r="B228" s="260"/>
      <c r="C228" s="261"/>
      <c r="D228" s="262" t="s">
        <v>144</v>
      </c>
      <c r="E228" s="263" t="s">
        <v>1</v>
      </c>
      <c r="F228" s="264" t="s">
        <v>316</v>
      </c>
      <c r="G228" s="261"/>
      <c r="H228" s="265">
        <v>1.3</v>
      </c>
      <c r="I228" s="266"/>
      <c r="J228" s="261"/>
      <c r="K228" s="261"/>
      <c r="L228" s="267"/>
      <c r="M228" s="268"/>
      <c r="N228" s="269"/>
      <c r="O228" s="269"/>
      <c r="P228" s="269"/>
      <c r="Q228" s="269"/>
      <c r="R228" s="269"/>
      <c r="S228" s="269"/>
      <c r="T228" s="27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71" t="s">
        <v>144</v>
      </c>
      <c r="AU228" s="271" t="s">
        <v>85</v>
      </c>
      <c r="AV228" s="13" t="s">
        <v>85</v>
      </c>
      <c r="AW228" s="13" t="s">
        <v>32</v>
      </c>
      <c r="AX228" s="13" t="s">
        <v>75</v>
      </c>
      <c r="AY228" s="271" t="s">
        <v>136</v>
      </c>
    </row>
    <row r="229" spans="1:51" s="13" customFormat="1" ht="12">
      <c r="A229" s="13"/>
      <c r="B229" s="260"/>
      <c r="C229" s="261"/>
      <c r="D229" s="262" t="s">
        <v>144</v>
      </c>
      <c r="E229" s="263" t="s">
        <v>1</v>
      </c>
      <c r="F229" s="264" t="s">
        <v>317</v>
      </c>
      <c r="G229" s="261"/>
      <c r="H229" s="265">
        <v>16.654</v>
      </c>
      <c r="I229" s="266"/>
      <c r="J229" s="261"/>
      <c r="K229" s="261"/>
      <c r="L229" s="267"/>
      <c r="M229" s="268"/>
      <c r="N229" s="269"/>
      <c r="O229" s="269"/>
      <c r="P229" s="269"/>
      <c r="Q229" s="269"/>
      <c r="R229" s="269"/>
      <c r="S229" s="269"/>
      <c r="T229" s="270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71" t="s">
        <v>144</v>
      </c>
      <c r="AU229" s="271" t="s">
        <v>85</v>
      </c>
      <c r="AV229" s="13" t="s">
        <v>85</v>
      </c>
      <c r="AW229" s="13" t="s">
        <v>32</v>
      </c>
      <c r="AX229" s="13" t="s">
        <v>75</v>
      </c>
      <c r="AY229" s="271" t="s">
        <v>136</v>
      </c>
    </row>
    <row r="230" spans="1:51" s="14" customFormat="1" ht="12">
      <c r="A230" s="14"/>
      <c r="B230" s="272"/>
      <c r="C230" s="273"/>
      <c r="D230" s="262" t="s">
        <v>144</v>
      </c>
      <c r="E230" s="274" t="s">
        <v>1</v>
      </c>
      <c r="F230" s="275" t="s">
        <v>180</v>
      </c>
      <c r="G230" s="273"/>
      <c r="H230" s="276">
        <v>17.954</v>
      </c>
      <c r="I230" s="277"/>
      <c r="J230" s="273"/>
      <c r="K230" s="273"/>
      <c r="L230" s="278"/>
      <c r="M230" s="279"/>
      <c r="N230" s="280"/>
      <c r="O230" s="280"/>
      <c r="P230" s="280"/>
      <c r="Q230" s="280"/>
      <c r="R230" s="280"/>
      <c r="S230" s="280"/>
      <c r="T230" s="281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82" t="s">
        <v>144</v>
      </c>
      <c r="AU230" s="282" t="s">
        <v>85</v>
      </c>
      <c r="AV230" s="14" t="s">
        <v>142</v>
      </c>
      <c r="AW230" s="14" t="s">
        <v>32</v>
      </c>
      <c r="AX230" s="14" t="s">
        <v>83</v>
      </c>
      <c r="AY230" s="282" t="s">
        <v>136</v>
      </c>
    </row>
    <row r="231" spans="1:65" s="2" customFormat="1" ht="21.75" customHeight="1">
      <c r="A231" s="38"/>
      <c r="B231" s="39"/>
      <c r="C231" s="246" t="s">
        <v>318</v>
      </c>
      <c r="D231" s="246" t="s">
        <v>138</v>
      </c>
      <c r="E231" s="247" t="s">
        <v>319</v>
      </c>
      <c r="F231" s="248" t="s">
        <v>320</v>
      </c>
      <c r="G231" s="249" t="s">
        <v>141</v>
      </c>
      <c r="H231" s="250">
        <v>433</v>
      </c>
      <c r="I231" s="251"/>
      <c r="J231" s="252">
        <f>ROUND(I231*H231,2)</f>
        <v>0</v>
      </c>
      <c r="K231" s="253"/>
      <c r="L231" s="44"/>
      <c r="M231" s="254" t="s">
        <v>1</v>
      </c>
      <c r="N231" s="255" t="s">
        <v>40</v>
      </c>
      <c r="O231" s="91"/>
      <c r="P231" s="256">
        <f>O231*H231</f>
        <v>0</v>
      </c>
      <c r="Q231" s="256">
        <v>0</v>
      </c>
      <c r="R231" s="256">
        <f>Q231*H231</f>
        <v>0</v>
      </c>
      <c r="S231" s="256">
        <v>0</v>
      </c>
      <c r="T231" s="25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58" t="s">
        <v>142</v>
      </c>
      <c r="AT231" s="258" t="s">
        <v>138</v>
      </c>
      <c r="AU231" s="258" t="s">
        <v>85</v>
      </c>
      <c r="AY231" s="17" t="s">
        <v>136</v>
      </c>
      <c r="BE231" s="259">
        <f>IF(N231="základní",J231,0)</f>
        <v>0</v>
      </c>
      <c r="BF231" s="259">
        <f>IF(N231="snížená",J231,0)</f>
        <v>0</v>
      </c>
      <c r="BG231" s="259">
        <f>IF(N231="zákl. přenesená",J231,0)</f>
        <v>0</v>
      </c>
      <c r="BH231" s="259">
        <f>IF(N231="sníž. přenesená",J231,0)</f>
        <v>0</v>
      </c>
      <c r="BI231" s="259">
        <f>IF(N231="nulová",J231,0)</f>
        <v>0</v>
      </c>
      <c r="BJ231" s="17" t="s">
        <v>83</v>
      </c>
      <c r="BK231" s="259">
        <f>ROUND(I231*H231,2)</f>
        <v>0</v>
      </c>
      <c r="BL231" s="17" t="s">
        <v>142</v>
      </c>
      <c r="BM231" s="258" t="s">
        <v>321</v>
      </c>
    </row>
    <row r="232" spans="1:51" s="13" customFormat="1" ht="12">
      <c r="A232" s="13"/>
      <c r="B232" s="260"/>
      <c r="C232" s="261"/>
      <c r="D232" s="262" t="s">
        <v>144</v>
      </c>
      <c r="E232" s="263" t="s">
        <v>1</v>
      </c>
      <c r="F232" s="264" t="s">
        <v>322</v>
      </c>
      <c r="G232" s="261"/>
      <c r="H232" s="265">
        <v>433</v>
      </c>
      <c r="I232" s="266"/>
      <c r="J232" s="261"/>
      <c r="K232" s="261"/>
      <c r="L232" s="267"/>
      <c r="M232" s="268"/>
      <c r="N232" s="269"/>
      <c r="O232" s="269"/>
      <c r="P232" s="269"/>
      <c r="Q232" s="269"/>
      <c r="R232" s="269"/>
      <c r="S232" s="269"/>
      <c r="T232" s="27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71" t="s">
        <v>144</v>
      </c>
      <c r="AU232" s="271" t="s">
        <v>85</v>
      </c>
      <c r="AV232" s="13" t="s">
        <v>85</v>
      </c>
      <c r="AW232" s="13" t="s">
        <v>32</v>
      </c>
      <c r="AX232" s="13" t="s">
        <v>83</v>
      </c>
      <c r="AY232" s="271" t="s">
        <v>136</v>
      </c>
    </row>
    <row r="233" spans="1:63" s="12" customFormat="1" ht="22.8" customHeight="1">
      <c r="A233" s="12"/>
      <c r="B233" s="230"/>
      <c r="C233" s="231"/>
      <c r="D233" s="232" t="s">
        <v>74</v>
      </c>
      <c r="E233" s="244" t="s">
        <v>181</v>
      </c>
      <c r="F233" s="244" t="s">
        <v>323</v>
      </c>
      <c r="G233" s="231"/>
      <c r="H233" s="231"/>
      <c r="I233" s="234"/>
      <c r="J233" s="245">
        <f>BK233</f>
        <v>0</v>
      </c>
      <c r="K233" s="231"/>
      <c r="L233" s="236"/>
      <c r="M233" s="237"/>
      <c r="N233" s="238"/>
      <c r="O233" s="238"/>
      <c r="P233" s="239">
        <f>SUM(P234:P279)</f>
        <v>0</v>
      </c>
      <c r="Q233" s="238"/>
      <c r="R233" s="239">
        <f>SUM(R234:R279)</f>
        <v>11.61583204</v>
      </c>
      <c r="S233" s="238"/>
      <c r="T233" s="240">
        <f>SUM(T234:T279)</f>
        <v>25.779809999999998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41" t="s">
        <v>83</v>
      </c>
      <c r="AT233" s="242" t="s">
        <v>74</v>
      </c>
      <c r="AU233" s="242" t="s">
        <v>83</v>
      </c>
      <c r="AY233" s="241" t="s">
        <v>136</v>
      </c>
      <c r="BK233" s="243">
        <f>SUM(BK234:BK279)</f>
        <v>0</v>
      </c>
    </row>
    <row r="234" spans="1:65" s="2" customFormat="1" ht="16.5" customHeight="1">
      <c r="A234" s="38"/>
      <c r="B234" s="39"/>
      <c r="C234" s="246" t="s">
        <v>324</v>
      </c>
      <c r="D234" s="246" t="s">
        <v>138</v>
      </c>
      <c r="E234" s="247" t="s">
        <v>325</v>
      </c>
      <c r="F234" s="248" t="s">
        <v>326</v>
      </c>
      <c r="G234" s="249" t="s">
        <v>275</v>
      </c>
      <c r="H234" s="250">
        <v>2</v>
      </c>
      <c r="I234" s="251"/>
      <c r="J234" s="252">
        <f>ROUND(I234*H234,2)</f>
        <v>0</v>
      </c>
      <c r="K234" s="253"/>
      <c r="L234" s="44"/>
      <c r="M234" s="254" t="s">
        <v>1</v>
      </c>
      <c r="N234" s="255" t="s">
        <v>40</v>
      </c>
      <c r="O234" s="91"/>
      <c r="P234" s="256">
        <f>O234*H234</f>
        <v>0</v>
      </c>
      <c r="Q234" s="256">
        <v>0</v>
      </c>
      <c r="R234" s="256">
        <f>Q234*H234</f>
        <v>0</v>
      </c>
      <c r="S234" s="256">
        <v>0</v>
      </c>
      <c r="T234" s="257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58" t="s">
        <v>142</v>
      </c>
      <c r="AT234" s="258" t="s">
        <v>138</v>
      </c>
      <c r="AU234" s="258" t="s">
        <v>85</v>
      </c>
      <c r="AY234" s="17" t="s">
        <v>136</v>
      </c>
      <c r="BE234" s="259">
        <f>IF(N234="základní",J234,0)</f>
        <v>0</v>
      </c>
      <c r="BF234" s="259">
        <f>IF(N234="snížená",J234,0)</f>
        <v>0</v>
      </c>
      <c r="BG234" s="259">
        <f>IF(N234="zákl. přenesená",J234,0)</f>
        <v>0</v>
      </c>
      <c r="BH234" s="259">
        <f>IF(N234="sníž. přenesená",J234,0)</f>
        <v>0</v>
      </c>
      <c r="BI234" s="259">
        <f>IF(N234="nulová",J234,0)</f>
        <v>0</v>
      </c>
      <c r="BJ234" s="17" t="s">
        <v>83</v>
      </c>
      <c r="BK234" s="259">
        <f>ROUND(I234*H234,2)</f>
        <v>0</v>
      </c>
      <c r="BL234" s="17" t="s">
        <v>142</v>
      </c>
      <c r="BM234" s="258" t="s">
        <v>327</v>
      </c>
    </row>
    <row r="235" spans="1:51" s="13" customFormat="1" ht="12">
      <c r="A235" s="13"/>
      <c r="B235" s="260"/>
      <c r="C235" s="261"/>
      <c r="D235" s="262" t="s">
        <v>144</v>
      </c>
      <c r="E235" s="263" t="s">
        <v>1</v>
      </c>
      <c r="F235" s="264" t="s">
        <v>328</v>
      </c>
      <c r="G235" s="261"/>
      <c r="H235" s="265">
        <v>1</v>
      </c>
      <c r="I235" s="266"/>
      <c r="J235" s="261"/>
      <c r="K235" s="261"/>
      <c r="L235" s="267"/>
      <c r="M235" s="268"/>
      <c r="N235" s="269"/>
      <c r="O235" s="269"/>
      <c r="P235" s="269"/>
      <c r="Q235" s="269"/>
      <c r="R235" s="269"/>
      <c r="S235" s="269"/>
      <c r="T235" s="270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71" t="s">
        <v>144</v>
      </c>
      <c r="AU235" s="271" t="s">
        <v>85</v>
      </c>
      <c r="AV235" s="13" t="s">
        <v>85</v>
      </c>
      <c r="AW235" s="13" t="s">
        <v>32</v>
      </c>
      <c r="AX235" s="13" t="s">
        <v>75</v>
      </c>
      <c r="AY235" s="271" t="s">
        <v>136</v>
      </c>
    </row>
    <row r="236" spans="1:51" s="13" customFormat="1" ht="12">
      <c r="A236" s="13"/>
      <c r="B236" s="260"/>
      <c r="C236" s="261"/>
      <c r="D236" s="262" t="s">
        <v>144</v>
      </c>
      <c r="E236" s="263" t="s">
        <v>1</v>
      </c>
      <c r="F236" s="264" t="s">
        <v>329</v>
      </c>
      <c r="G236" s="261"/>
      <c r="H236" s="265">
        <v>1</v>
      </c>
      <c r="I236" s="266"/>
      <c r="J236" s="261"/>
      <c r="K236" s="261"/>
      <c r="L236" s="267"/>
      <c r="M236" s="268"/>
      <c r="N236" s="269"/>
      <c r="O236" s="269"/>
      <c r="P236" s="269"/>
      <c r="Q236" s="269"/>
      <c r="R236" s="269"/>
      <c r="S236" s="269"/>
      <c r="T236" s="27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71" t="s">
        <v>144</v>
      </c>
      <c r="AU236" s="271" t="s">
        <v>85</v>
      </c>
      <c r="AV236" s="13" t="s">
        <v>85</v>
      </c>
      <c r="AW236" s="13" t="s">
        <v>32</v>
      </c>
      <c r="AX236" s="13" t="s">
        <v>75</v>
      </c>
      <c r="AY236" s="271" t="s">
        <v>136</v>
      </c>
    </row>
    <row r="237" spans="1:51" s="14" customFormat="1" ht="12">
      <c r="A237" s="14"/>
      <c r="B237" s="272"/>
      <c r="C237" s="273"/>
      <c r="D237" s="262" t="s">
        <v>144</v>
      </c>
      <c r="E237" s="274" t="s">
        <v>1</v>
      </c>
      <c r="F237" s="275" t="s">
        <v>180</v>
      </c>
      <c r="G237" s="273"/>
      <c r="H237" s="276">
        <v>2</v>
      </c>
      <c r="I237" s="277"/>
      <c r="J237" s="273"/>
      <c r="K237" s="273"/>
      <c r="L237" s="278"/>
      <c r="M237" s="279"/>
      <c r="N237" s="280"/>
      <c r="O237" s="280"/>
      <c r="P237" s="280"/>
      <c r="Q237" s="280"/>
      <c r="R237" s="280"/>
      <c r="S237" s="280"/>
      <c r="T237" s="281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82" t="s">
        <v>144</v>
      </c>
      <c r="AU237" s="282" t="s">
        <v>85</v>
      </c>
      <c r="AV237" s="14" t="s">
        <v>142</v>
      </c>
      <c r="AW237" s="14" t="s">
        <v>32</v>
      </c>
      <c r="AX237" s="14" t="s">
        <v>83</v>
      </c>
      <c r="AY237" s="282" t="s">
        <v>136</v>
      </c>
    </row>
    <row r="238" spans="1:65" s="2" customFormat="1" ht="16.5" customHeight="1">
      <c r="A238" s="38"/>
      <c r="B238" s="39"/>
      <c r="C238" s="246" t="s">
        <v>330</v>
      </c>
      <c r="D238" s="246" t="s">
        <v>138</v>
      </c>
      <c r="E238" s="247" t="s">
        <v>331</v>
      </c>
      <c r="F238" s="248" t="s">
        <v>332</v>
      </c>
      <c r="G238" s="249" t="s">
        <v>275</v>
      </c>
      <c r="H238" s="250">
        <v>1</v>
      </c>
      <c r="I238" s="251"/>
      <c r="J238" s="252">
        <f>ROUND(I238*H238,2)</f>
        <v>0</v>
      </c>
      <c r="K238" s="253"/>
      <c r="L238" s="44"/>
      <c r="M238" s="254" t="s">
        <v>1</v>
      </c>
      <c r="N238" s="255" t="s">
        <v>40</v>
      </c>
      <c r="O238" s="91"/>
      <c r="P238" s="256">
        <f>O238*H238</f>
        <v>0</v>
      </c>
      <c r="Q238" s="256">
        <v>0</v>
      </c>
      <c r="R238" s="256">
        <f>Q238*H238</f>
        <v>0</v>
      </c>
      <c r="S238" s="256">
        <v>0</v>
      </c>
      <c r="T238" s="257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58" t="s">
        <v>142</v>
      </c>
      <c r="AT238" s="258" t="s">
        <v>138</v>
      </c>
      <c r="AU238" s="258" t="s">
        <v>85</v>
      </c>
      <c r="AY238" s="17" t="s">
        <v>136</v>
      </c>
      <c r="BE238" s="259">
        <f>IF(N238="základní",J238,0)</f>
        <v>0</v>
      </c>
      <c r="BF238" s="259">
        <f>IF(N238="snížená",J238,0)</f>
        <v>0</v>
      </c>
      <c r="BG238" s="259">
        <f>IF(N238="zákl. přenesená",J238,0)</f>
        <v>0</v>
      </c>
      <c r="BH238" s="259">
        <f>IF(N238="sníž. přenesená",J238,0)</f>
        <v>0</v>
      </c>
      <c r="BI238" s="259">
        <f>IF(N238="nulová",J238,0)</f>
        <v>0</v>
      </c>
      <c r="BJ238" s="17" t="s">
        <v>83</v>
      </c>
      <c r="BK238" s="259">
        <f>ROUND(I238*H238,2)</f>
        <v>0</v>
      </c>
      <c r="BL238" s="17" t="s">
        <v>142</v>
      </c>
      <c r="BM238" s="258" t="s">
        <v>333</v>
      </c>
    </row>
    <row r="239" spans="1:65" s="2" customFormat="1" ht="21.75" customHeight="1">
      <c r="A239" s="38"/>
      <c r="B239" s="39"/>
      <c r="C239" s="246" t="s">
        <v>334</v>
      </c>
      <c r="D239" s="246" t="s">
        <v>138</v>
      </c>
      <c r="E239" s="247" t="s">
        <v>335</v>
      </c>
      <c r="F239" s="248" t="s">
        <v>336</v>
      </c>
      <c r="G239" s="249" t="s">
        <v>148</v>
      </c>
      <c r="H239" s="250">
        <v>51.6</v>
      </c>
      <c r="I239" s="251"/>
      <c r="J239" s="252">
        <f>ROUND(I239*H239,2)</f>
        <v>0</v>
      </c>
      <c r="K239" s="253"/>
      <c r="L239" s="44"/>
      <c r="M239" s="254" t="s">
        <v>1</v>
      </c>
      <c r="N239" s="255" t="s">
        <v>40</v>
      </c>
      <c r="O239" s="91"/>
      <c r="P239" s="256">
        <f>O239*H239</f>
        <v>0</v>
      </c>
      <c r="Q239" s="256">
        <v>0.1295</v>
      </c>
      <c r="R239" s="256">
        <f>Q239*H239</f>
        <v>6.682200000000001</v>
      </c>
      <c r="S239" s="256">
        <v>0</v>
      </c>
      <c r="T239" s="25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58" t="s">
        <v>142</v>
      </c>
      <c r="AT239" s="258" t="s">
        <v>138</v>
      </c>
      <c r="AU239" s="258" t="s">
        <v>85</v>
      </c>
      <c r="AY239" s="17" t="s">
        <v>136</v>
      </c>
      <c r="BE239" s="259">
        <f>IF(N239="základní",J239,0)</f>
        <v>0</v>
      </c>
      <c r="BF239" s="259">
        <f>IF(N239="snížená",J239,0)</f>
        <v>0</v>
      </c>
      <c r="BG239" s="259">
        <f>IF(N239="zákl. přenesená",J239,0)</f>
        <v>0</v>
      </c>
      <c r="BH239" s="259">
        <f>IF(N239="sníž. přenesená",J239,0)</f>
        <v>0</v>
      </c>
      <c r="BI239" s="259">
        <f>IF(N239="nulová",J239,0)</f>
        <v>0</v>
      </c>
      <c r="BJ239" s="17" t="s">
        <v>83</v>
      </c>
      <c r="BK239" s="259">
        <f>ROUND(I239*H239,2)</f>
        <v>0</v>
      </c>
      <c r="BL239" s="17" t="s">
        <v>142</v>
      </c>
      <c r="BM239" s="258" t="s">
        <v>337</v>
      </c>
    </row>
    <row r="240" spans="1:51" s="13" customFormat="1" ht="12">
      <c r="A240" s="13"/>
      <c r="B240" s="260"/>
      <c r="C240" s="261"/>
      <c r="D240" s="262" t="s">
        <v>144</v>
      </c>
      <c r="E240" s="263" t="s">
        <v>1</v>
      </c>
      <c r="F240" s="264" t="s">
        <v>338</v>
      </c>
      <c r="G240" s="261"/>
      <c r="H240" s="265">
        <v>30</v>
      </c>
      <c r="I240" s="266"/>
      <c r="J240" s="261"/>
      <c r="K240" s="261"/>
      <c r="L240" s="267"/>
      <c r="M240" s="268"/>
      <c r="N240" s="269"/>
      <c r="O240" s="269"/>
      <c r="P240" s="269"/>
      <c r="Q240" s="269"/>
      <c r="R240" s="269"/>
      <c r="S240" s="269"/>
      <c r="T240" s="270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71" t="s">
        <v>144</v>
      </c>
      <c r="AU240" s="271" t="s">
        <v>85</v>
      </c>
      <c r="AV240" s="13" t="s">
        <v>85</v>
      </c>
      <c r="AW240" s="13" t="s">
        <v>32</v>
      </c>
      <c r="AX240" s="13" t="s">
        <v>75</v>
      </c>
      <c r="AY240" s="271" t="s">
        <v>136</v>
      </c>
    </row>
    <row r="241" spans="1:51" s="13" customFormat="1" ht="12">
      <c r="A241" s="13"/>
      <c r="B241" s="260"/>
      <c r="C241" s="261"/>
      <c r="D241" s="262" t="s">
        <v>144</v>
      </c>
      <c r="E241" s="263" t="s">
        <v>1</v>
      </c>
      <c r="F241" s="264" t="s">
        <v>339</v>
      </c>
      <c r="G241" s="261"/>
      <c r="H241" s="265">
        <v>21.6</v>
      </c>
      <c r="I241" s="266"/>
      <c r="J241" s="261"/>
      <c r="K241" s="261"/>
      <c r="L241" s="267"/>
      <c r="M241" s="268"/>
      <c r="N241" s="269"/>
      <c r="O241" s="269"/>
      <c r="P241" s="269"/>
      <c r="Q241" s="269"/>
      <c r="R241" s="269"/>
      <c r="S241" s="269"/>
      <c r="T241" s="270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71" t="s">
        <v>144</v>
      </c>
      <c r="AU241" s="271" t="s">
        <v>85</v>
      </c>
      <c r="AV241" s="13" t="s">
        <v>85</v>
      </c>
      <c r="AW241" s="13" t="s">
        <v>32</v>
      </c>
      <c r="AX241" s="13" t="s">
        <v>75</v>
      </c>
      <c r="AY241" s="271" t="s">
        <v>136</v>
      </c>
    </row>
    <row r="242" spans="1:51" s="14" customFormat="1" ht="12">
      <c r="A242" s="14"/>
      <c r="B242" s="272"/>
      <c r="C242" s="273"/>
      <c r="D242" s="262" t="s">
        <v>144</v>
      </c>
      <c r="E242" s="274" t="s">
        <v>1</v>
      </c>
      <c r="F242" s="275" t="s">
        <v>180</v>
      </c>
      <c r="G242" s="273"/>
      <c r="H242" s="276">
        <v>51.6</v>
      </c>
      <c r="I242" s="277"/>
      <c r="J242" s="273"/>
      <c r="K242" s="273"/>
      <c r="L242" s="278"/>
      <c r="M242" s="279"/>
      <c r="N242" s="280"/>
      <c r="O242" s="280"/>
      <c r="P242" s="280"/>
      <c r="Q242" s="280"/>
      <c r="R242" s="280"/>
      <c r="S242" s="280"/>
      <c r="T242" s="281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82" t="s">
        <v>144</v>
      </c>
      <c r="AU242" s="282" t="s">
        <v>85</v>
      </c>
      <c r="AV242" s="14" t="s">
        <v>142</v>
      </c>
      <c r="AW242" s="14" t="s">
        <v>32</v>
      </c>
      <c r="AX242" s="14" t="s">
        <v>83</v>
      </c>
      <c r="AY242" s="282" t="s">
        <v>136</v>
      </c>
    </row>
    <row r="243" spans="1:65" s="2" customFormat="1" ht="16.5" customHeight="1">
      <c r="A243" s="38"/>
      <c r="B243" s="39"/>
      <c r="C243" s="283" t="s">
        <v>340</v>
      </c>
      <c r="D243" s="283" t="s">
        <v>182</v>
      </c>
      <c r="E243" s="284" t="s">
        <v>341</v>
      </c>
      <c r="F243" s="285" t="s">
        <v>342</v>
      </c>
      <c r="G243" s="286" t="s">
        <v>148</v>
      </c>
      <c r="H243" s="287">
        <v>51.6</v>
      </c>
      <c r="I243" s="288"/>
      <c r="J243" s="289">
        <f>ROUND(I243*H243,2)</f>
        <v>0</v>
      </c>
      <c r="K243" s="290"/>
      <c r="L243" s="291"/>
      <c r="M243" s="292" t="s">
        <v>1</v>
      </c>
      <c r="N243" s="293" t="s">
        <v>40</v>
      </c>
      <c r="O243" s="91"/>
      <c r="P243" s="256">
        <f>O243*H243</f>
        <v>0</v>
      </c>
      <c r="Q243" s="256">
        <v>0.028</v>
      </c>
      <c r="R243" s="256">
        <f>Q243*H243</f>
        <v>1.4448</v>
      </c>
      <c r="S243" s="256">
        <v>0</v>
      </c>
      <c r="T243" s="25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58" t="s">
        <v>173</v>
      </c>
      <c r="AT243" s="258" t="s">
        <v>182</v>
      </c>
      <c r="AU243" s="258" t="s">
        <v>85</v>
      </c>
      <c r="AY243" s="17" t="s">
        <v>136</v>
      </c>
      <c r="BE243" s="259">
        <f>IF(N243="základní",J243,0)</f>
        <v>0</v>
      </c>
      <c r="BF243" s="259">
        <f>IF(N243="snížená",J243,0)</f>
        <v>0</v>
      </c>
      <c r="BG243" s="259">
        <f>IF(N243="zákl. přenesená",J243,0)</f>
        <v>0</v>
      </c>
      <c r="BH243" s="259">
        <f>IF(N243="sníž. přenesená",J243,0)</f>
        <v>0</v>
      </c>
      <c r="BI243" s="259">
        <f>IF(N243="nulová",J243,0)</f>
        <v>0</v>
      </c>
      <c r="BJ243" s="17" t="s">
        <v>83</v>
      </c>
      <c r="BK243" s="259">
        <f>ROUND(I243*H243,2)</f>
        <v>0</v>
      </c>
      <c r="BL243" s="17" t="s">
        <v>142</v>
      </c>
      <c r="BM243" s="258" t="s">
        <v>343</v>
      </c>
    </row>
    <row r="244" spans="1:65" s="2" customFormat="1" ht="16.5" customHeight="1">
      <c r="A244" s="38"/>
      <c r="B244" s="39"/>
      <c r="C244" s="246" t="s">
        <v>344</v>
      </c>
      <c r="D244" s="246" t="s">
        <v>138</v>
      </c>
      <c r="E244" s="247" t="s">
        <v>345</v>
      </c>
      <c r="F244" s="248" t="s">
        <v>346</v>
      </c>
      <c r="G244" s="249" t="s">
        <v>275</v>
      </c>
      <c r="H244" s="250">
        <v>2</v>
      </c>
      <c r="I244" s="251"/>
      <c r="J244" s="252">
        <f>ROUND(I244*H244,2)</f>
        <v>0</v>
      </c>
      <c r="K244" s="253"/>
      <c r="L244" s="44"/>
      <c r="M244" s="254" t="s">
        <v>1</v>
      </c>
      <c r="N244" s="255" t="s">
        <v>40</v>
      </c>
      <c r="O244" s="91"/>
      <c r="P244" s="256">
        <f>O244*H244</f>
        <v>0</v>
      </c>
      <c r="Q244" s="256">
        <v>0</v>
      </c>
      <c r="R244" s="256">
        <f>Q244*H244</f>
        <v>0</v>
      </c>
      <c r="S244" s="256">
        <v>0</v>
      </c>
      <c r="T244" s="25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58" t="s">
        <v>142</v>
      </c>
      <c r="AT244" s="258" t="s">
        <v>138</v>
      </c>
      <c r="AU244" s="258" t="s">
        <v>85</v>
      </c>
      <c r="AY244" s="17" t="s">
        <v>136</v>
      </c>
      <c r="BE244" s="259">
        <f>IF(N244="základní",J244,0)</f>
        <v>0</v>
      </c>
      <c r="BF244" s="259">
        <f>IF(N244="snížená",J244,0)</f>
        <v>0</v>
      </c>
      <c r="BG244" s="259">
        <f>IF(N244="zákl. přenesená",J244,0)</f>
        <v>0</v>
      </c>
      <c r="BH244" s="259">
        <f>IF(N244="sníž. přenesená",J244,0)</f>
        <v>0</v>
      </c>
      <c r="BI244" s="259">
        <f>IF(N244="nulová",J244,0)</f>
        <v>0</v>
      </c>
      <c r="BJ244" s="17" t="s">
        <v>83</v>
      </c>
      <c r="BK244" s="259">
        <f>ROUND(I244*H244,2)</f>
        <v>0</v>
      </c>
      <c r="BL244" s="17" t="s">
        <v>142</v>
      </c>
      <c r="BM244" s="258" t="s">
        <v>347</v>
      </c>
    </row>
    <row r="245" spans="1:65" s="2" customFormat="1" ht="21.75" customHeight="1">
      <c r="A245" s="38"/>
      <c r="B245" s="39"/>
      <c r="C245" s="246" t="s">
        <v>348</v>
      </c>
      <c r="D245" s="246" t="s">
        <v>138</v>
      </c>
      <c r="E245" s="247" t="s">
        <v>349</v>
      </c>
      <c r="F245" s="248" t="s">
        <v>350</v>
      </c>
      <c r="G245" s="249" t="s">
        <v>275</v>
      </c>
      <c r="H245" s="250">
        <v>2</v>
      </c>
      <c r="I245" s="251"/>
      <c r="J245" s="252">
        <f>ROUND(I245*H245,2)</f>
        <v>0</v>
      </c>
      <c r="K245" s="253"/>
      <c r="L245" s="44"/>
      <c r="M245" s="254" t="s">
        <v>1</v>
      </c>
      <c r="N245" s="255" t="s">
        <v>40</v>
      </c>
      <c r="O245" s="91"/>
      <c r="P245" s="256">
        <f>O245*H245</f>
        <v>0</v>
      </c>
      <c r="Q245" s="256">
        <v>0.2006</v>
      </c>
      <c r="R245" s="256">
        <f>Q245*H245</f>
        <v>0.4012</v>
      </c>
      <c r="S245" s="256">
        <v>0</v>
      </c>
      <c r="T245" s="257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58" t="s">
        <v>142</v>
      </c>
      <c r="AT245" s="258" t="s">
        <v>138</v>
      </c>
      <c r="AU245" s="258" t="s">
        <v>85</v>
      </c>
      <c r="AY245" s="17" t="s">
        <v>136</v>
      </c>
      <c r="BE245" s="259">
        <f>IF(N245="základní",J245,0)</f>
        <v>0</v>
      </c>
      <c r="BF245" s="259">
        <f>IF(N245="snížená",J245,0)</f>
        <v>0</v>
      </c>
      <c r="BG245" s="259">
        <f>IF(N245="zákl. přenesená",J245,0)</f>
        <v>0</v>
      </c>
      <c r="BH245" s="259">
        <f>IF(N245="sníž. přenesená",J245,0)</f>
        <v>0</v>
      </c>
      <c r="BI245" s="259">
        <f>IF(N245="nulová",J245,0)</f>
        <v>0</v>
      </c>
      <c r="BJ245" s="17" t="s">
        <v>83</v>
      </c>
      <c r="BK245" s="259">
        <f>ROUND(I245*H245,2)</f>
        <v>0</v>
      </c>
      <c r="BL245" s="17" t="s">
        <v>142</v>
      </c>
      <c r="BM245" s="258" t="s">
        <v>351</v>
      </c>
    </row>
    <row r="246" spans="1:65" s="2" customFormat="1" ht="16.5" customHeight="1">
      <c r="A246" s="38"/>
      <c r="B246" s="39"/>
      <c r="C246" s="246" t="s">
        <v>352</v>
      </c>
      <c r="D246" s="246" t="s">
        <v>138</v>
      </c>
      <c r="E246" s="247" t="s">
        <v>353</v>
      </c>
      <c r="F246" s="248" t="s">
        <v>354</v>
      </c>
      <c r="G246" s="249" t="s">
        <v>275</v>
      </c>
      <c r="H246" s="250">
        <v>1</v>
      </c>
      <c r="I246" s="251"/>
      <c r="J246" s="252">
        <f>ROUND(I246*H246,2)</f>
        <v>0</v>
      </c>
      <c r="K246" s="253"/>
      <c r="L246" s="44"/>
      <c r="M246" s="254" t="s">
        <v>1</v>
      </c>
      <c r="N246" s="255" t="s">
        <v>40</v>
      </c>
      <c r="O246" s="91"/>
      <c r="P246" s="256">
        <f>O246*H246</f>
        <v>0</v>
      </c>
      <c r="Q246" s="256">
        <v>0</v>
      </c>
      <c r="R246" s="256">
        <f>Q246*H246</f>
        <v>0</v>
      </c>
      <c r="S246" s="256">
        <v>0</v>
      </c>
      <c r="T246" s="257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58" t="s">
        <v>142</v>
      </c>
      <c r="AT246" s="258" t="s">
        <v>138</v>
      </c>
      <c r="AU246" s="258" t="s">
        <v>85</v>
      </c>
      <c r="AY246" s="17" t="s">
        <v>136</v>
      </c>
      <c r="BE246" s="259">
        <f>IF(N246="základní",J246,0)</f>
        <v>0</v>
      </c>
      <c r="BF246" s="259">
        <f>IF(N246="snížená",J246,0)</f>
        <v>0</v>
      </c>
      <c r="BG246" s="259">
        <f>IF(N246="zákl. přenesená",J246,0)</f>
        <v>0</v>
      </c>
      <c r="BH246" s="259">
        <f>IF(N246="sníž. přenesená",J246,0)</f>
        <v>0</v>
      </c>
      <c r="BI246" s="259">
        <f>IF(N246="nulová",J246,0)</f>
        <v>0</v>
      </c>
      <c r="BJ246" s="17" t="s">
        <v>83</v>
      </c>
      <c r="BK246" s="259">
        <f>ROUND(I246*H246,2)</f>
        <v>0</v>
      </c>
      <c r="BL246" s="17" t="s">
        <v>142</v>
      </c>
      <c r="BM246" s="258" t="s">
        <v>355</v>
      </c>
    </row>
    <row r="247" spans="1:65" s="2" customFormat="1" ht="21.75" customHeight="1">
      <c r="A247" s="38"/>
      <c r="B247" s="39"/>
      <c r="C247" s="246" t="s">
        <v>356</v>
      </c>
      <c r="D247" s="246" t="s">
        <v>138</v>
      </c>
      <c r="E247" s="247" t="s">
        <v>357</v>
      </c>
      <c r="F247" s="248" t="s">
        <v>358</v>
      </c>
      <c r="G247" s="249" t="s">
        <v>275</v>
      </c>
      <c r="H247" s="250">
        <v>2</v>
      </c>
      <c r="I247" s="251"/>
      <c r="J247" s="252">
        <f>ROUND(I247*H247,2)</f>
        <v>0</v>
      </c>
      <c r="K247" s="253"/>
      <c r="L247" s="44"/>
      <c r="M247" s="254" t="s">
        <v>1</v>
      </c>
      <c r="N247" s="255" t="s">
        <v>40</v>
      </c>
      <c r="O247" s="91"/>
      <c r="P247" s="256">
        <f>O247*H247</f>
        <v>0</v>
      </c>
      <c r="Q247" s="256">
        <v>0.2006</v>
      </c>
      <c r="R247" s="256">
        <f>Q247*H247</f>
        <v>0.4012</v>
      </c>
      <c r="S247" s="256">
        <v>0</v>
      </c>
      <c r="T247" s="25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58" t="s">
        <v>142</v>
      </c>
      <c r="AT247" s="258" t="s">
        <v>138</v>
      </c>
      <c r="AU247" s="258" t="s">
        <v>85</v>
      </c>
      <c r="AY247" s="17" t="s">
        <v>136</v>
      </c>
      <c r="BE247" s="259">
        <f>IF(N247="základní",J247,0)</f>
        <v>0</v>
      </c>
      <c r="BF247" s="259">
        <f>IF(N247="snížená",J247,0)</f>
        <v>0</v>
      </c>
      <c r="BG247" s="259">
        <f>IF(N247="zákl. přenesená",J247,0)</f>
        <v>0</v>
      </c>
      <c r="BH247" s="259">
        <f>IF(N247="sníž. přenesená",J247,0)</f>
        <v>0</v>
      </c>
      <c r="BI247" s="259">
        <f>IF(N247="nulová",J247,0)</f>
        <v>0</v>
      </c>
      <c r="BJ247" s="17" t="s">
        <v>83</v>
      </c>
      <c r="BK247" s="259">
        <f>ROUND(I247*H247,2)</f>
        <v>0</v>
      </c>
      <c r="BL247" s="17" t="s">
        <v>142</v>
      </c>
      <c r="BM247" s="258" t="s">
        <v>359</v>
      </c>
    </row>
    <row r="248" spans="1:65" s="2" customFormat="1" ht="16.5" customHeight="1">
      <c r="A248" s="38"/>
      <c r="B248" s="39"/>
      <c r="C248" s="246" t="s">
        <v>360</v>
      </c>
      <c r="D248" s="246" t="s">
        <v>138</v>
      </c>
      <c r="E248" s="247" t="s">
        <v>361</v>
      </c>
      <c r="F248" s="248" t="s">
        <v>362</v>
      </c>
      <c r="G248" s="249" t="s">
        <v>275</v>
      </c>
      <c r="H248" s="250">
        <v>2</v>
      </c>
      <c r="I248" s="251"/>
      <c r="J248" s="252">
        <f>ROUND(I248*H248,2)</f>
        <v>0</v>
      </c>
      <c r="K248" s="253"/>
      <c r="L248" s="44"/>
      <c r="M248" s="254" t="s">
        <v>1</v>
      </c>
      <c r="N248" s="255" t="s">
        <v>40</v>
      </c>
      <c r="O248" s="91"/>
      <c r="P248" s="256">
        <f>O248*H248</f>
        <v>0</v>
      </c>
      <c r="Q248" s="256">
        <v>0.2006</v>
      </c>
      <c r="R248" s="256">
        <f>Q248*H248</f>
        <v>0.4012</v>
      </c>
      <c r="S248" s="256">
        <v>0</v>
      </c>
      <c r="T248" s="257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58" t="s">
        <v>142</v>
      </c>
      <c r="AT248" s="258" t="s">
        <v>138</v>
      </c>
      <c r="AU248" s="258" t="s">
        <v>85</v>
      </c>
      <c r="AY248" s="17" t="s">
        <v>136</v>
      </c>
      <c r="BE248" s="259">
        <f>IF(N248="základní",J248,0)</f>
        <v>0</v>
      </c>
      <c r="BF248" s="259">
        <f>IF(N248="snížená",J248,0)</f>
        <v>0</v>
      </c>
      <c r="BG248" s="259">
        <f>IF(N248="zákl. přenesená",J248,0)</f>
        <v>0</v>
      </c>
      <c r="BH248" s="259">
        <f>IF(N248="sníž. přenesená",J248,0)</f>
        <v>0</v>
      </c>
      <c r="BI248" s="259">
        <f>IF(N248="nulová",J248,0)</f>
        <v>0</v>
      </c>
      <c r="BJ248" s="17" t="s">
        <v>83</v>
      </c>
      <c r="BK248" s="259">
        <f>ROUND(I248*H248,2)</f>
        <v>0</v>
      </c>
      <c r="BL248" s="17" t="s">
        <v>142</v>
      </c>
      <c r="BM248" s="258" t="s">
        <v>363</v>
      </c>
    </row>
    <row r="249" spans="1:65" s="2" customFormat="1" ht="33" customHeight="1">
      <c r="A249" s="38"/>
      <c r="B249" s="39"/>
      <c r="C249" s="246" t="s">
        <v>364</v>
      </c>
      <c r="D249" s="246" t="s">
        <v>138</v>
      </c>
      <c r="E249" s="247" t="s">
        <v>365</v>
      </c>
      <c r="F249" s="248" t="s">
        <v>366</v>
      </c>
      <c r="G249" s="249" t="s">
        <v>275</v>
      </c>
      <c r="H249" s="250">
        <v>2</v>
      </c>
      <c r="I249" s="251"/>
      <c r="J249" s="252">
        <f>ROUND(I249*H249,2)</f>
        <v>0</v>
      </c>
      <c r="K249" s="253"/>
      <c r="L249" s="44"/>
      <c r="M249" s="254" t="s">
        <v>1</v>
      </c>
      <c r="N249" s="255" t="s">
        <v>40</v>
      </c>
      <c r="O249" s="91"/>
      <c r="P249" s="256">
        <f>O249*H249</f>
        <v>0</v>
      </c>
      <c r="Q249" s="256">
        <v>0.2006</v>
      </c>
      <c r="R249" s="256">
        <f>Q249*H249</f>
        <v>0.4012</v>
      </c>
      <c r="S249" s="256">
        <v>0</v>
      </c>
      <c r="T249" s="257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58" t="s">
        <v>142</v>
      </c>
      <c r="AT249" s="258" t="s">
        <v>138</v>
      </c>
      <c r="AU249" s="258" t="s">
        <v>85</v>
      </c>
      <c r="AY249" s="17" t="s">
        <v>136</v>
      </c>
      <c r="BE249" s="259">
        <f>IF(N249="základní",J249,0)</f>
        <v>0</v>
      </c>
      <c r="BF249" s="259">
        <f>IF(N249="snížená",J249,0)</f>
        <v>0</v>
      </c>
      <c r="BG249" s="259">
        <f>IF(N249="zákl. přenesená",J249,0)</f>
        <v>0</v>
      </c>
      <c r="BH249" s="259">
        <f>IF(N249="sníž. přenesená",J249,0)</f>
        <v>0</v>
      </c>
      <c r="BI249" s="259">
        <f>IF(N249="nulová",J249,0)</f>
        <v>0</v>
      </c>
      <c r="BJ249" s="17" t="s">
        <v>83</v>
      </c>
      <c r="BK249" s="259">
        <f>ROUND(I249*H249,2)</f>
        <v>0</v>
      </c>
      <c r="BL249" s="17" t="s">
        <v>142</v>
      </c>
      <c r="BM249" s="258" t="s">
        <v>367</v>
      </c>
    </row>
    <row r="250" spans="1:65" s="2" customFormat="1" ht="21.75" customHeight="1">
      <c r="A250" s="38"/>
      <c r="B250" s="39"/>
      <c r="C250" s="246" t="s">
        <v>368</v>
      </c>
      <c r="D250" s="246" t="s">
        <v>138</v>
      </c>
      <c r="E250" s="247" t="s">
        <v>369</v>
      </c>
      <c r="F250" s="248" t="s">
        <v>370</v>
      </c>
      <c r="G250" s="249" t="s">
        <v>141</v>
      </c>
      <c r="H250" s="250">
        <v>47.132</v>
      </c>
      <c r="I250" s="251"/>
      <c r="J250" s="252">
        <f>ROUND(I250*H250,2)</f>
        <v>0</v>
      </c>
      <c r="K250" s="253"/>
      <c r="L250" s="44"/>
      <c r="M250" s="254" t="s">
        <v>1</v>
      </c>
      <c r="N250" s="255" t="s">
        <v>40</v>
      </c>
      <c r="O250" s="91"/>
      <c r="P250" s="256">
        <f>O250*H250</f>
        <v>0</v>
      </c>
      <c r="Q250" s="256">
        <v>0.00047</v>
      </c>
      <c r="R250" s="256">
        <f>Q250*H250</f>
        <v>0.022152039999999998</v>
      </c>
      <c r="S250" s="256">
        <v>0</v>
      </c>
      <c r="T250" s="257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58" t="s">
        <v>142</v>
      </c>
      <c r="AT250" s="258" t="s">
        <v>138</v>
      </c>
      <c r="AU250" s="258" t="s">
        <v>85</v>
      </c>
      <c r="AY250" s="17" t="s">
        <v>136</v>
      </c>
      <c r="BE250" s="259">
        <f>IF(N250="základní",J250,0)</f>
        <v>0</v>
      </c>
      <c r="BF250" s="259">
        <f>IF(N250="snížená",J250,0)</f>
        <v>0</v>
      </c>
      <c r="BG250" s="259">
        <f>IF(N250="zákl. přenesená",J250,0)</f>
        <v>0</v>
      </c>
      <c r="BH250" s="259">
        <f>IF(N250="sníž. přenesená",J250,0)</f>
        <v>0</v>
      </c>
      <c r="BI250" s="259">
        <f>IF(N250="nulová",J250,0)</f>
        <v>0</v>
      </c>
      <c r="BJ250" s="17" t="s">
        <v>83</v>
      </c>
      <c r="BK250" s="259">
        <f>ROUND(I250*H250,2)</f>
        <v>0</v>
      </c>
      <c r="BL250" s="17" t="s">
        <v>142</v>
      </c>
      <c r="BM250" s="258" t="s">
        <v>371</v>
      </c>
    </row>
    <row r="251" spans="1:51" s="13" customFormat="1" ht="12">
      <c r="A251" s="13"/>
      <c r="B251" s="260"/>
      <c r="C251" s="261"/>
      <c r="D251" s="262" t="s">
        <v>144</v>
      </c>
      <c r="E251" s="263" t="s">
        <v>1</v>
      </c>
      <c r="F251" s="264" t="s">
        <v>372</v>
      </c>
      <c r="G251" s="261"/>
      <c r="H251" s="265">
        <v>43.01</v>
      </c>
      <c r="I251" s="266"/>
      <c r="J251" s="261"/>
      <c r="K251" s="261"/>
      <c r="L251" s="267"/>
      <c r="M251" s="268"/>
      <c r="N251" s="269"/>
      <c r="O251" s="269"/>
      <c r="P251" s="269"/>
      <c r="Q251" s="269"/>
      <c r="R251" s="269"/>
      <c r="S251" s="269"/>
      <c r="T251" s="270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71" t="s">
        <v>144</v>
      </c>
      <c r="AU251" s="271" t="s">
        <v>85</v>
      </c>
      <c r="AV251" s="13" t="s">
        <v>85</v>
      </c>
      <c r="AW251" s="13" t="s">
        <v>32</v>
      </c>
      <c r="AX251" s="13" t="s">
        <v>75</v>
      </c>
      <c r="AY251" s="271" t="s">
        <v>136</v>
      </c>
    </row>
    <row r="252" spans="1:51" s="13" customFormat="1" ht="12">
      <c r="A252" s="13"/>
      <c r="B252" s="260"/>
      <c r="C252" s="261"/>
      <c r="D252" s="262" t="s">
        <v>144</v>
      </c>
      <c r="E252" s="263" t="s">
        <v>1</v>
      </c>
      <c r="F252" s="264" t="s">
        <v>373</v>
      </c>
      <c r="G252" s="261"/>
      <c r="H252" s="265">
        <v>4.122</v>
      </c>
      <c r="I252" s="266"/>
      <c r="J252" s="261"/>
      <c r="K252" s="261"/>
      <c r="L252" s="267"/>
      <c r="M252" s="268"/>
      <c r="N252" s="269"/>
      <c r="O252" s="269"/>
      <c r="P252" s="269"/>
      <c r="Q252" s="269"/>
      <c r="R252" s="269"/>
      <c r="S252" s="269"/>
      <c r="T252" s="270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71" t="s">
        <v>144</v>
      </c>
      <c r="AU252" s="271" t="s">
        <v>85</v>
      </c>
      <c r="AV252" s="13" t="s">
        <v>85</v>
      </c>
      <c r="AW252" s="13" t="s">
        <v>32</v>
      </c>
      <c r="AX252" s="13" t="s">
        <v>75</v>
      </c>
      <c r="AY252" s="271" t="s">
        <v>136</v>
      </c>
    </row>
    <row r="253" spans="1:51" s="14" customFormat="1" ht="12">
      <c r="A253" s="14"/>
      <c r="B253" s="272"/>
      <c r="C253" s="273"/>
      <c r="D253" s="262" t="s">
        <v>144</v>
      </c>
      <c r="E253" s="274" t="s">
        <v>1</v>
      </c>
      <c r="F253" s="275" t="s">
        <v>180</v>
      </c>
      <c r="G253" s="273"/>
      <c r="H253" s="276">
        <v>47.132</v>
      </c>
      <c r="I253" s="277"/>
      <c r="J253" s="273"/>
      <c r="K253" s="273"/>
      <c r="L253" s="278"/>
      <c r="M253" s="279"/>
      <c r="N253" s="280"/>
      <c r="O253" s="280"/>
      <c r="P253" s="280"/>
      <c r="Q253" s="280"/>
      <c r="R253" s="280"/>
      <c r="S253" s="280"/>
      <c r="T253" s="281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82" t="s">
        <v>144</v>
      </c>
      <c r="AU253" s="282" t="s">
        <v>85</v>
      </c>
      <c r="AV253" s="14" t="s">
        <v>142</v>
      </c>
      <c r="AW253" s="14" t="s">
        <v>32</v>
      </c>
      <c r="AX253" s="14" t="s">
        <v>83</v>
      </c>
      <c r="AY253" s="282" t="s">
        <v>136</v>
      </c>
    </row>
    <row r="254" spans="1:65" s="2" customFormat="1" ht="16.5" customHeight="1">
      <c r="A254" s="38"/>
      <c r="B254" s="39"/>
      <c r="C254" s="246" t="s">
        <v>374</v>
      </c>
      <c r="D254" s="246" t="s">
        <v>138</v>
      </c>
      <c r="E254" s="247" t="s">
        <v>375</v>
      </c>
      <c r="F254" s="248" t="s">
        <v>376</v>
      </c>
      <c r="G254" s="249" t="s">
        <v>148</v>
      </c>
      <c r="H254" s="250">
        <v>40</v>
      </c>
      <c r="I254" s="251"/>
      <c r="J254" s="252">
        <f>ROUND(I254*H254,2)</f>
        <v>0</v>
      </c>
      <c r="K254" s="253"/>
      <c r="L254" s="44"/>
      <c r="M254" s="254" t="s">
        <v>1</v>
      </c>
      <c r="N254" s="255" t="s">
        <v>40</v>
      </c>
      <c r="O254" s="91"/>
      <c r="P254" s="256">
        <f>O254*H254</f>
        <v>0</v>
      </c>
      <c r="Q254" s="256">
        <v>0</v>
      </c>
      <c r="R254" s="256">
        <f>Q254*H254</f>
        <v>0</v>
      </c>
      <c r="S254" s="256">
        <v>0</v>
      </c>
      <c r="T254" s="257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58" t="s">
        <v>142</v>
      </c>
      <c r="AT254" s="258" t="s">
        <v>138</v>
      </c>
      <c r="AU254" s="258" t="s">
        <v>85</v>
      </c>
      <c r="AY254" s="17" t="s">
        <v>136</v>
      </c>
      <c r="BE254" s="259">
        <f>IF(N254="základní",J254,0)</f>
        <v>0</v>
      </c>
      <c r="BF254" s="259">
        <f>IF(N254="snížená",J254,0)</f>
        <v>0</v>
      </c>
      <c r="BG254" s="259">
        <f>IF(N254="zákl. přenesená",J254,0)</f>
        <v>0</v>
      </c>
      <c r="BH254" s="259">
        <f>IF(N254="sníž. přenesená",J254,0)</f>
        <v>0</v>
      </c>
      <c r="BI254" s="259">
        <f>IF(N254="nulová",J254,0)</f>
        <v>0</v>
      </c>
      <c r="BJ254" s="17" t="s">
        <v>83</v>
      </c>
      <c r="BK254" s="259">
        <f>ROUND(I254*H254,2)</f>
        <v>0</v>
      </c>
      <c r="BL254" s="17" t="s">
        <v>142</v>
      </c>
      <c r="BM254" s="258" t="s">
        <v>377</v>
      </c>
    </row>
    <row r="255" spans="1:51" s="13" customFormat="1" ht="12">
      <c r="A255" s="13"/>
      <c r="B255" s="260"/>
      <c r="C255" s="261"/>
      <c r="D255" s="262" t="s">
        <v>144</v>
      </c>
      <c r="E255" s="263" t="s">
        <v>1</v>
      </c>
      <c r="F255" s="264" t="s">
        <v>378</v>
      </c>
      <c r="G255" s="261"/>
      <c r="H255" s="265">
        <v>40</v>
      </c>
      <c r="I255" s="266"/>
      <c r="J255" s="261"/>
      <c r="K255" s="261"/>
      <c r="L255" s="267"/>
      <c r="M255" s="268"/>
      <c r="N255" s="269"/>
      <c r="O255" s="269"/>
      <c r="P255" s="269"/>
      <c r="Q255" s="269"/>
      <c r="R255" s="269"/>
      <c r="S255" s="269"/>
      <c r="T255" s="27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71" t="s">
        <v>144</v>
      </c>
      <c r="AU255" s="271" t="s">
        <v>85</v>
      </c>
      <c r="AV255" s="13" t="s">
        <v>85</v>
      </c>
      <c r="AW255" s="13" t="s">
        <v>32</v>
      </c>
      <c r="AX255" s="13" t="s">
        <v>83</v>
      </c>
      <c r="AY255" s="271" t="s">
        <v>136</v>
      </c>
    </row>
    <row r="256" spans="1:65" s="2" customFormat="1" ht="21.75" customHeight="1">
      <c r="A256" s="38"/>
      <c r="B256" s="39"/>
      <c r="C256" s="246" t="s">
        <v>379</v>
      </c>
      <c r="D256" s="246" t="s">
        <v>138</v>
      </c>
      <c r="E256" s="247" t="s">
        <v>380</v>
      </c>
      <c r="F256" s="248" t="s">
        <v>381</v>
      </c>
      <c r="G256" s="249" t="s">
        <v>275</v>
      </c>
      <c r="H256" s="250">
        <v>1</v>
      </c>
      <c r="I256" s="251"/>
      <c r="J256" s="252">
        <f>ROUND(I256*H256,2)</f>
        <v>0</v>
      </c>
      <c r="K256" s="253"/>
      <c r="L256" s="44"/>
      <c r="M256" s="254" t="s">
        <v>1</v>
      </c>
      <c r="N256" s="255" t="s">
        <v>40</v>
      </c>
      <c r="O256" s="91"/>
      <c r="P256" s="256">
        <f>O256*H256</f>
        <v>0</v>
      </c>
      <c r="Q256" s="256">
        <v>0</v>
      </c>
      <c r="R256" s="256">
        <f>Q256*H256</f>
        <v>0</v>
      </c>
      <c r="S256" s="256">
        <v>0</v>
      </c>
      <c r="T256" s="257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58" t="s">
        <v>142</v>
      </c>
      <c r="AT256" s="258" t="s">
        <v>138</v>
      </c>
      <c r="AU256" s="258" t="s">
        <v>85</v>
      </c>
      <c r="AY256" s="17" t="s">
        <v>136</v>
      </c>
      <c r="BE256" s="259">
        <f>IF(N256="základní",J256,0)</f>
        <v>0</v>
      </c>
      <c r="BF256" s="259">
        <f>IF(N256="snížená",J256,0)</f>
        <v>0</v>
      </c>
      <c r="BG256" s="259">
        <f>IF(N256="zákl. přenesená",J256,0)</f>
        <v>0</v>
      </c>
      <c r="BH256" s="259">
        <f>IF(N256="sníž. přenesená",J256,0)</f>
        <v>0</v>
      </c>
      <c r="BI256" s="259">
        <f>IF(N256="nulová",J256,0)</f>
        <v>0</v>
      </c>
      <c r="BJ256" s="17" t="s">
        <v>83</v>
      </c>
      <c r="BK256" s="259">
        <f>ROUND(I256*H256,2)</f>
        <v>0</v>
      </c>
      <c r="BL256" s="17" t="s">
        <v>142</v>
      </c>
      <c r="BM256" s="258" t="s">
        <v>382</v>
      </c>
    </row>
    <row r="257" spans="1:65" s="2" customFormat="1" ht="16.5" customHeight="1">
      <c r="A257" s="38"/>
      <c r="B257" s="39"/>
      <c r="C257" s="246" t="s">
        <v>383</v>
      </c>
      <c r="D257" s="246" t="s">
        <v>138</v>
      </c>
      <c r="E257" s="247" t="s">
        <v>384</v>
      </c>
      <c r="F257" s="248" t="s">
        <v>385</v>
      </c>
      <c r="G257" s="249" t="s">
        <v>275</v>
      </c>
      <c r="H257" s="250">
        <v>1</v>
      </c>
      <c r="I257" s="251"/>
      <c r="J257" s="252">
        <f>ROUND(I257*H257,2)</f>
        <v>0</v>
      </c>
      <c r="K257" s="253"/>
      <c r="L257" s="44"/>
      <c r="M257" s="254" t="s">
        <v>1</v>
      </c>
      <c r="N257" s="255" t="s">
        <v>40</v>
      </c>
      <c r="O257" s="91"/>
      <c r="P257" s="256">
        <f>O257*H257</f>
        <v>0</v>
      </c>
      <c r="Q257" s="256">
        <v>0.07287</v>
      </c>
      <c r="R257" s="256">
        <f>Q257*H257</f>
        <v>0.07287</v>
      </c>
      <c r="S257" s="256">
        <v>0</v>
      </c>
      <c r="T257" s="25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58" t="s">
        <v>142</v>
      </c>
      <c r="AT257" s="258" t="s">
        <v>138</v>
      </c>
      <c r="AU257" s="258" t="s">
        <v>85</v>
      </c>
      <c r="AY257" s="17" t="s">
        <v>136</v>
      </c>
      <c r="BE257" s="259">
        <f>IF(N257="základní",J257,0)</f>
        <v>0</v>
      </c>
      <c r="BF257" s="259">
        <f>IF(N257="snížená",J257,0)</f>
        <v>0</v>
      </c>
      <c r="BG257" s="259">
        <f>IF(N257="zákl. přenesená",J257,0)</f>
        <v>0</v>
      </c>
      <c r="BH257" s="259">
        <f>IF(N257="sníž. přenesená",J257,0)</f>
        <v>0</v>
      </c>
      <c r="BI257" s="259">
        <f>IF(N257="nulová",J257,0)</f>
        <v>0</v>
      </c>
      <c r="BJ257" s="17" t="s">
        <v>83</v>
      </c>
      <c r="BK257" s="259">
        <f>ROUND(I257*H257,2)</f>
        <v>0</v>
      </c>
      <c r="BL257" s="17" t="s">
        <v>142</v>
      </c>
      <c r="BM257" s="258" t="s">
        <v>386</v>
      </c>
    </row>
    <row r="258" spans="1:65" s="2" customFormat="1" ht="16.5" customHeight="1">
      <c r="A258" s="38"/>
      <c r="B258" s="39"/>
      <c r="C258" s="283" t="s">
        <v>387</v>
      </c>
      <c r="D258" s="283" t="s">
        <v>182</v>
      </c>
      <c r="E258" s="284" t="s">
        <v>388</v>
      </c>
      <c r="F258" s="285" t="s">
        <v>389</v>
      </c>
      <c r="G258" s="286" t="s">
        <v>275</v>
      </c>
      <c r="H258" s="287">
        <v>1</v>
      </c>
      <c r="I258" s="288"/>
      <c r="J258" s="289">
        <f>ROUND(I258*H258,2)</f>
        <v>0</v>
      </c>
      <c r="K258" s="290"/>
      <c r="L258" s="291"/>
      <c r="M258" s="292" t="s">
        <v>1</v>
      </c>
      <c r="N258" s="293" t="s">
        <v>40</v>
      </c>
      <c r="O258" s="91"/>
      <c r="P258" s="256">
        <f>O258*H258</f>
        <v>0</v>
      </c>
      <c r="Q258" s="256">
        <v>0</v>
      </c>
      <c r="R258" s="256">
        <f>Q258*H258</f>
        <v>0</v>
      </c>
      <c r="S258" s="256">
        <v>0</v>
      </c>
      <c r="T258" s="257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58" t="s">
        <v>173</v>
      </c>
      <c r="AT258" s="258" t="s">
        <v>182</v>
      </c>
      <c r="AU258" s="258" t="s">
        <v>85</v>
      </c>
      <c r="AY258" s="17" t="s">
        <v>136</v>
      </c>
      <c r="BE258" s="259">
        <f>IF(N258="základní",J258,0)</f>
        <v>0</v>
      </c>
      <c r="BF258" s="259">
        <f>IF(N258="snížená",J258,0)</f>
        <v>0</v>
      </c>
      <c r="BG258" s="259">
        <f>IF(N258="zákl. přenesená",J258,0)</f>
        <v>0</v>
      </c>
      <c r="BH258" s="259">
        <f>IF(N258="sníž. přenesená",J258,0)</f>
        <v>0</v>
      </c>
      <c r="BI258" s="259">
        <f>IF(N258="nulová",J258,0)</f>
        <v>0</v>
      </c>
      <c r="BJ258" s="17" t="s">
        <v>83</v>
      </c>
      <c r="BK258" s="259">
        <f>ROUND(I258*H258,2)</f>
        <v>0</v>
      </c>
      <c r="BL258" s="17" t="s">
        <v>142</v>
      </c>
      <c r="BM258" s="258" t="s">
        <v>390</v>
      </c>
    </row>
    <row r="259" spans="1:65" s="2" customFormat="1" ht="16.5" customHeight="1">
      <c r="A259" s="38"/>
      <c r="B259" s="39"/>
      <c r="C259" s="246" t="s">
        <v>391</v>
      </c>
      <c r="D259" s="246" t="s">
        <v>138</v>
      </c>
      <c r="E259" s="247" t="s">
        <v>392</v>
      </c>
      <c r="F259" s="248" t="s">
        <v>393</v>
      </c>
      <c r="G259" s="249" t="s">
        <v>275</v>
      </c>
      <c r="H259" s="250">
        <v>5</v>
      </c>
      <c r="I259" s="251"/>
      <c r="J259" s="252">
        <f>ROUND(I259*H259,2)</f>
        <v>0</v>
      </c>
      <c r="K259" s="253"/>
      <c r="L259" s="44"/>
      <c r="M259" s="254" t="s">
        <v>1</v>
      </c>
      <c r="N259" s="255" t="s">
        <v>40</v>
      </c>
      <c r="O259" s="91"/>
      <c r="P259" s="256">
        <f>O259*H259</f>
        <v>0</v>
      </c>
      <c r="Q259" s="256">
        <v>0.35744</v>
      </c>
      <c r="R259" s="256">
        <f>Q259*H259</f>
        <v>1.7872</v>
      </c>
      <c r="S259" s="256">
        <v>0</v>
      </c>
      <c r="T259" s="257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58" t="s">
        <v>142</v>
      </c>
      <c r="AT259" s="258" t="s">
        <v>138</v>
      </c>
      <c r="AU259" s="258" t="s">
        <v>85</v>
      </c>
      <c r="AY259" s="17" t="s">
        <v>136</v>
      </c>
      <c r="BE259" s="259">
        <f>IF(N259="základní",J259,0)</f>
        <v>0</v>
      </c>
      <c r="BF259" s="259">
        <f>IF(N259="snížená",J259,0)</f>
        <v>0</v>
      </c>
      <c r="BG259" s="259">
        <f>IF(N259="zákl. přenesená",J259,0)</f>
        <v>0</v>
      </c>
      <c r="BH259" s="259">
        <f>IF(N259="sníž. přenesená",J259,0)</f>
        <v>0</v>
      </c>
      <c r="BI259" s="259">
        <f>IF(N259="nulová",J259,0)</f>
        <v>0</v>
      </c>
      <c r="BJ259" s="17" t="s">
        <v>83</v>
      </c>
      <c r="BK259" s="259">
        <f>ROUND(I259*H259,2)</f>
        <v>0</v>
      </c>
      <c r="BL259" s="17" t="s">
        <v>142</v>
      </c>
      <c r="BM259" s="258" t="s">
        <v>394</v>
      </c>
    </row>
    <row r="260" spans="1:65" s="2" customFormat="1" ht="16.5" customHeight="1">
      <c r="A260" s="38"/>
      <c r="B260" s="39"/>
      <c r="C260" s="283" t="s">
        <v>395</v>
      </c>
      <c r="D260" s="283" t="s">
        <v>182</v>
      </c>
      <c r="E260" s="284" t="s">
        <v>396</v>
      </c>
      <c r="F260" s="285" t="s">
        <v>397</v>
      </c>
      <c r="G260" s="286" t="s">
        <v>275</v>
      </c>
      <c r="H260" s="287">
        <v>5</v>
      </c>
      <c r="I260" s="288"/>
      <c r="J260" s="289">
        <f>ROUND(I260*H260,2)</f>
        <v>0</v>
      </c>
      <c r="K260" s="290"/>
      <c r="L260" s="291"/>
      <c r="M260" s="292" t="s">
        <v>1</v>
      </c>
      <c r="N260" s="293" t="s">
        <v>40</v>
      </c>
      <c r="O260" s="91"/>
      <c r="P260" s="256">
        <f>O260*H260</f>
        <v>0</v>
      </c>
      <c r="Q260" s="256">
        <v>0</v>
      </c>
      <c r="R260" s="256">
        <f>Q260*H260</f>
        <v>0</v>
      </c>
      <c r="S260" s="256">
        <v>0</v>
      </c>
      <c r="T260" s="257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58" t="s">
        <v>173</v>
      </c>
      <c r="AT260" s="258" t="s">
        <v>182</v>
      </c>
      <c r="AU260" s="258" t="s">
        <v>85</v>
      </c>
      <c r="AY260" s="17" t="s">
        <v>136</v>
      </c>
      <c r="BE260" s="259">
        <f>IF(N260="základní",J260,0)</f>
        <v>0</v>
      </c>
      <c r="BF260" s="259">
        <f>IF(N260="snížená",J260,0)</f>
        <v>0</v>
      </c>
      <c r="BG260" s="259">
        <f>IF(N260="zákl. přenesená",J260,0)</f>
        <v>0</v>
      </c>
      <c r="BH260" s="259">
        <f>IF(N260="sníž. přenesená",J260,0)</f>
        <v>0</v>
      </c>
      <c r="BI260" s="259">
        <f>IF(N260="nulová",J260,0)</f>
        <v>0</v>
      </c>
      <c r="BJ260" s="17" t="s">
        <v>83</v>
      </c>
      <c r="BK260" s="259">
        <f>ROUND(I260*H260,2)</f>
        <v>0</v>
      </c>
      <c r="BL260" s="17" t="s">
        <v>142</v>
      </c>
      <c r="BM260" s="258" t="s">
        <v>398</v>
      </c>
    </row>
    <row r="261" spans="1:65" s="2" customFormat="1" ht="21.75" customHeight="1">
      <c r="A261" s="38"/>
      <c r="B261" s="39"/>
      <c r="C261" s="246" t="s">
        <v>399</v>
      </c>
      <c r="D261" s="246" t="s">
        <v>138</v>
      </c>
      <c r="E261" s="247" t="s">
        <v>400</v>
      </c>
      <c r="F261" s="248" t="s">
        <v>401</v>
      </c>
      <c r="G261" s="249" t="s">
        <v>402</v>
      </c>
      <c r="H261" s="250">
        <v>1</v>
      </c>
      <c r="I261" s="251"/>
      <c r="J261" s="252">
        <f>ROUND(I261*H261,2)</f>
        <v>0</v>
      </c>
      <c r="K261" s="253"/>
      <c r="L261" s="44"/>
      <c r="M261" s="254" t="s">
        <v>1</v>
      </c>
      <c r="N261" s="255" t="s">
        <v>40</v>
      </c>
      <c r="O261" s="91"/>
      <c r="P261" s="256">
        <f>O261*H261</f>
        <v>0</v>
      </c>
      <c r="Q261" s="256">
        <v>0.00021</v>
      </c>
      <c r="R261" s="256">
        <f>Q261*H261</f>
        <v>0.00021</v>
      </c>
      <c r="S261" s="256">
        <v>0</v>
      </c>
      <c r="T261" s="257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58" t="s">
        <v>142</v>
      </c>
      <c r="AT261" s="258" t="s">
        <v>138</v>
      </c>
      <c r="AU261" s="258" t="s">
        <v>85</v>
      </c>
      <c r="AY261" s="17" t="s">
        <v>136</v>
      </c>
      <c r="BE261" s="259">
        <f>IF(N261="základní",J261,0)</f>
        <v>0</v>
      </c>
      <c r="BF261" s="259">
        <f>IF(N261="snížená",J261,0)</f>
        <v>0</v>
      </c>
      <c r="BG261" s="259">
        <f>IF(N261="zákl. přenesená",J261,0)</f>
        <v>0</v>
      </c>
      <c r="BH261" s="259">
        <f>IF(N261="sníž. přenesená",J261,0)</f>
        <v>0</v>
      </c>
      <c r="BI261" s="259">
        <f>IF(N261="nulová",J261,0)</f>
        <v>0</v>
      </c>
      <c r="BJ261" s="17" t="s">
        <v>83</v>
      </c>
      <c r="BK261" s="259">
        <f>ROUND(I261*H261,2)</f>
        <v>0</v>
      </c>
      <c r="BL261" s="17" t="s">
        <v>142</v>
      </c>
      <c r="BM261" s="258" t="s">
        <v>403</v>
      </c>
    </row>
    <row r="262" spans="1:65" s="2" customFormat="1" ht="21.75" customHeight="1">
      <c r="A262" s="38"/>
      <c r="B262" s="39"/>
      <c r="C262" s="246" t="s">
        <v>404</v>
      </c>
      <c r="D262" s="246" t="s">
        <v>138</v>
      </c>
      <c r="E262" s="247" t="s">
        <v>405</v>
      </c>
      <c r="F262" s="248" t="s">
        <v>406</v>
      </c>
      <c r="G262" s="249" t="s">
        <v>275</v>
      </c>
      <c r="H262" s="250">
        <v>8</v>
      </c>
      <c r="I262" s="251"/>
      <c r="J262" s="252">
        <f>ROUND(I262*H262,2)</f>
        <v>0</v>
      </c>
      <c r="K262" s="253"/>
      <c r="L262" s="44"/>
      <c r="M262" s="254" t="s">
        <v>1</v>
      </c>
      <c r="N262" s="255" t="s">
        <v>40</v>
      </c>
      <c r="O262" s="91"/>
      <c r="P262" s="256">
        <f>O262*H262</f>
        <v>0</v>
      </c>
      <c r="Q262" s="256">
        <v>0.0002</v>
      </c>
      <c r="R262" s="256">
        <f>Q262*H262</f>
        <v>0.0016</v>
      </c>
      <c r="S262" s="256">
        <v>0</v>
      </c>
      <c r="T262" s="25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58" t="s">
        <v>142</v>
      </c>
      <c r="AT262" s="258" t="s">
        <v>138</v>
      </c>
      <c r="AU262" s="258" t="s">
        <v>85</v>
      </c>
      <c r="AY262" s="17" t="s">
        <v>136</v>
      </c>
      <c r="BE262" s="259">
        <f>IF(N262="základní",J262,0)</f>
        <v>0</v>
      </c>
      <c r="BF262" s="259">
        <f>IF(N262="snížená",J262,0)</f>
        <v>0</v>
      </c>
      <c r="BG262" s="259">
        <f>IF(N262="zákl. přenesená",J262,0)</f>
        <v>0</v>
      </c>
      <c r="BH262" s="259">
        <f>IF(N262="sníž. přenesená",J262,0)</f>
        <v>0</v>
      </c>
      <c r="BI262" s="259">
        <f>IF(N262="nulová",J262,0)</f>
        <v>0</v>
      </c>
      <c r="BJ262" s="17" t="s">
        <v>83</v>
      </c>
      <c r="BK262" s="259">
        <f>ROUND(I262*H262,2)</f>
        <v>0</v>
      </c>
      <c r="BL262" s="17" t="s">
        <v>142</v>
      </c>
      <c r="BM262" s="258" t="s">
        <v>407</v>
      </c>
    </row>
    <row r="263" spans="1:51" s="13" customFormat="1" ht="12">
      <c r="A263" s="13"/>
      <c r="B263" s="260"/>
      <c r="C263" s="261"/>
      <c r="D263" s="262" t="s">
        <v>144</v>
      </c>
      <c r="E263" s="263" t="s">
        <v>1</v>
      </c>
      <c r="F263" s="264" t="s">
        <v>408</v>
      </c>
      <c r="G263" s="261"/>
      <c r="H263" s="265">
        <v>8</v>
      </c>
      <c r="I263" s="266"/>
      <c r="J263" s="261"/>
      <c r="K263" s="261"/>
      <c r="L263" s="267"/>
      <c r="M263" s="268"/>
      <c r="N263" s="269"/>
      <c r="O263" s="269"/>
      <c r="P263" s="269"/>
      <c r="Q263" s="269"/>
      <c r="R263" s="269"/>
      <c r="S263" s="269"/>
      <c r="T263" s="27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71" t="s">
        <v>144</v>
      </c>
      <c r="AU263" s="271" t="s">
        <v>85</v>
      </c>
      <c r="AV263" s="13" t="s">
        <v>85</v>
      </c>
      <c r="AW263" s="13" t="s">
        <v>32</v>
      </c>
      <c r="AX263" s="13" t="s">
        <v>83</v>
      </c>
      <c r="AY263" s="271" t="s">
        <v>136</v>
      </c>
    </row>
    <row r="264" spans="1:65" s="2" customFormat="1" ht="16.5" customHeight="1">
      <c r="A264" s="38"/>
      <c r="B264" s="39"/>
      <c r="C264" s="246" t="s">
        <v>409</v>
      </c>
      <c r="D264" s="246" t="s">
        <v>138</v>
      </c>
      <c r="E264" s="247" t="s">
        <v>410</v>
      </c>
      <c r="F264" s="248" t="s">
        <v>411</v>
      </c>
      <c r="G264" s="249" t="s">
        <v>158</v>
      </c>
      <c r="H264" s="250">
        <v>5.3</v>
      </c>
      <c r="I264" s="251"/>
      <c r="J264" s="252">
        <f>ROUND(I264*H264,2)</f>
        <v>0</v>
      </c>
      <c r="K264" s="253"/>
      <c r="L264" s="44"/>
      <c r="M264" s="254" t="s">
        <v>1</v>
      </c>
      <c r="N264" s="255" t="s">
        <v>40</v>
      </c>
      <c r="O264" s="91"/>
      <c r="P264" s="256">
        <f>O264*H264</f>
        <v>0</v>
      </c>
      <c r="Q264" s="256">
        <v>0</v>
      </c>
      <c r="R264" s="256">
        <f>Q264*H264</f>
        <v>0</v>
      </c>
      <c r="S264" s="256">
        <v>2</v>
      </c>
      <c r="T264" s="257">
        <f>S264*H264</f>
        <v>10.6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58" t="s">
        <v>142</v>
      </c>
      <c r="AT264" s="258" t="s">
        <v>138</v>
      </c>
      <c r="AU264" s="258" t="s">
        <v>85</v>
      </c>
      <c r="AY264" s="17" t="s">
        <v>136</v>
      </c>
      <c r="BE264" s="259">
        <f>IF(N264="základní",J264,0)</f>
        <v>0</v>
      </c>
      <c r="BF264" s="259">
        <f>IF(N264="snížená",J264,0)</f>
        <v>0</v>
      </c>
      <c r="BG264" s="259">
        <f>IF(N264="zákl. přenesená",J264,0)</f>
        <v>0</v>
      </c>
      <c r="BH264" s="259">
        <f>IF(N264="sníž. přenesená",J264,0)</f>
        <v>0</v>
      </c>
      <c r="BI264" s="259">
        <f>IF(N264="nulová",J264,0)</f>
        <v>0</v>
      </c>
      <c r="BJ264" s="17" t="s">
        <v>83</v>
      </c>
      <c r="BK264" s="259">
        <f>ROUND(I264*H264,2)</f>
        <v>0</v>
      </c>
      <c r="BL264" s="17" t="s">
        <v>142</v>
      </c>
      <c r="BM264" s="258" t="s">
        <v>412</v>
      </c>
    </row>
    <row r="265" spans="1:51" s="13" customFormat="1" ht="12">
      <c r="A265" s="13"/>
      <c r="B265" s="260"/>
      <c r="C265" s="261"/>
      <c r="D265" s="262" t="s">
        <v>144</v>
      </c>
      <c r="E265" s="263" t="s">
        <v>1</v>
      </c>
      <c r="F265" s="264" t="s">
        <v>413</v>
      </c>
      <c r="G265" s="261"/>
      <c r="H265" s="265">
        <v>0.3</v>
      </c>
      <c r="I265" s="266"/>
      <c r="J265" s="261"/>
      <c r="K265" s="261"/>
      <c r="L265" s="267"/>
      <c r="M265" s="268"/>
      <c r="N265" s="269"/>
      <c r="O265" s="269"/>
      <c r="P265" s="269"/>
      <c r="Q265" s="269"/>
      <c r="R265" s="269"/>
      <c r="S265" s="269"/>
      <c r="T265" s="270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71" t="s">
        <v>144</v>
      </c>
      <c r="AU265" s="271" t="s">
        <v>85</v>
      </c>
      <c r="AV265" s="13" t="s">
        <v>85</v>
      </c>
      <c r="AW265" s="13" t="s">
        <v>32</v>
      </c>
      <c r="AX265" s="13" t="s">
        <v>75</v>
      </c>
      <c r="AY265" s="271" t="s">
        <v>136</v>
      </c>
    </row>
    <row r="266" spans="1:51" s="13" customFormat="1" ht="12">
      <c r="A266" s="13"/>
      <c r="B266" s="260"/>
      <c r="C266" s="261"/>
      <c r="D266" s="262" t="s">
        <v>144</v>
      </c>
      <c r="E266" s="263" t="s">
        <v>1</v>
      </c>
      <c r="F266" s="264" t="s">
        <v>414</v>
      </c>
      <c r="G266" s="261"/>
      <c r="H266" s="265">
        <v>5</v>
      </c>
      <c r="I266" s="266"/>
      <c r="J266" s="261"/>
      <c r="K266" s="261"/>
      <c r="L266" s="267"/>
      <c r="M266" s="268"/>
      <c r="N266" s="269"/>
      <c r="O266" s="269"/>
      <c r="P266" s="269"/>
      <c r="Q266" s="269"/>
      <c r="R266" s="269"/>
      <c r="S266" s="269"/>
      <c r="T266" s="270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71" t="s">
        <v>144</v>
      </c>
      <c r="AU266" s="271" t="s">
        <v>85</v>
      </c>
      <c r="AV266" s="13" t="s">
        <v>85</v>
      </c>
      <c r="AW266" s="13" t="s">
        <v>32</v>
      </c>
      <c r="AX266" s="13" t="s">
        <v>75</v>
      </c>
      <c r="AY266" s="271" t="s">
        <v>136</v>
      </c>
    </row>
    <row r="267" spans="1:51" s="14" customFormat="1" ht="12">
      <c r="A267" s="14"/>
      <c r="B267" s="272"/>
      <c r="C267" s="273"/>
      <c r="D267" s="262" t="s">
        <v>144</v>
      </c>
      <c r="E267" s="274" t="s">
        <v>1</v>
      </c>
      <c r="F267" s="275" t="s">
        <v>180</v>
      </c>
      <c r="G267" s="273"/>
      <c r="H267" s="276">
        <v>5.3</v>
      </c>
      <c r="I267" s="277"/>
      <c r="J267" s="273"/>
      <c r="K267" s="273"/>
      <c r="L267" s="278"/>
      <c r="M267" s="279"/>
      <c r="N267" s="280"/>
      <c r="O267" s="280"/>
      <c r="P267" s="280"/>
      <c r="Q267" s="280"/>
      <c r="R267" s="280"/>
      <c r="S267" s="280"/>
      <c r="T267" s="281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82" t="s">
        <v>144</v>
      </c>
      <c r="AU267" s="282" t="s">
        <v>85</v>
      </c>
      <c r="AV267" s="14" t="s">
        <v>142</v>
      </c>
      <c r="AW267" s="14" t="s">
        <v>32</v>
      </c>
      <c r="AX267" s="14" t="s">
        <v>83</v>
      </c>
      <c r="AY267" s="282" t="s">
        <v>136</v>
      </c>
    </row>
    <row r="268" spans="1:65" s="2" customFormat="1" ht="21.75" customHeight="1">
      <c r="A268" s="38"/>
      <c r="B268" s="39"/>
      <c r="C268" s="246" t="s">
        <v>415</v>
      </c>
      <c r="D268" s="246" t="s">
        <v>138</v>
      </c>
      <c r="E268" s="247" t="s">
        <v>416</v>
      </c>
      <c r="F268" s="248" t="s">
        <v>417</v>
      </c>
      <c r="G268" s="249" t="s">
        <v>275</v>
      </c>
      <c r="H268" s="250">
        <v>1</v>
      </c>
      <c r="I268" s="251"/>
      <c r="J268" s="252">
        <f>ROUND(I268*H268,2)</f>
        <v>0</v>
      </c>
      <c r="K268" s="253"/>
      <c r="L268" s="44"/>
      <c r="M268" s="254" t="s">
        <v>1</v>
      </c>
      <c r="N268" s="255" t="s">
        <v>40</v>
      </c>
      <c r="O268" s="91"/>
      <c r="P268" s="256">
        <f>O268*H268</f>
        <v>0</v>
      </c>
      <c r="Q268" s="256">
        <v>0</v>
      </c>
      <c r="R268" s="256">
        <f>Q268*H268</f>
        <v>0</v>
      </c>
      <c r="S268" s="256">
        <v>0</v>
      </c>
      <c r="T268" s="257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58" t="s">
        <v>142</v>
      </c>
      <c r="AT268" s="258" t="s">
        <v>138</v>
      </c>
      <c r="AU268" s="258" t="s">
        <v>85</v>
      </c>
      <c r="AY268" s="17" t="s">
        <v>136</v>
      </c>
      <c r="BE268" s="259">
        <f>IF(N268="základní",J268,0)</f>
        <v>0</v>
      </c>
      <c r="BF268" s="259">
        <f>IF(N268="snížená",J268,0)</f>
        <v>0</v>
      </c>
      <c r="BG268" s="259">
        <f>IF(N268="zákl. přenesená",J268,0)</f>
        <v>0</v>
      </c>
      <c r="BH268" s="259">
        <f>IF(N268="sníž. přenesená",J268,0)</f>
        <v>0</v>
      </c>
      <c r="BI268" s="259">
        <f>IF(N268="nulová",J268,0)</f>
        <v>0</v>
      </c>
      <c r="BJ268" s="17" t="s">
        <v>83</v>
      </c>
      <c r="BK268" s="259">
        <f>ROUND(I268*H268,2)</f>
        <v>0</v>
      </c>
      <c r="BL268" s="17" t="s">
        <v>142</v>
      </c>
      <c r="BM268" s="258" t="s">
        <v>418</v>
      </c>
    </row>
    <row r="269" spans="1:65" s="2" customFormat="1" ht="16.5" customHeight="1">
      <c r="A269" s="38"/>
      <c r="B269" s="39"/>
      <c r="C269" s="246" t="s">
        <v>419</v>
      </c>
      <c r="D269" s="246" t="s">
        <v>138</v>
      </c>
      <c r="E269" s="247" t="s">
        <v>420</v>
      </c>
      <c r="F269" s="248" t="s">
        <v>421</v>
      </c>
      <c r="G269" s="249" t="s">
        <v>275</v>
      </c>
      <c r="H269" s="250">
        <v>2</v>
      </c>
      <c r="I269" s="251"/>
      <c r="J269" s="252">
        <f>ROUND(I269*H269,2)</f>
        <v>0</v>
      </c>
      <c r="K269" s="253"/>
      <c r="L269" s="44"/>
      <c r="M269" s="254" t="s">
        <v>1</v>
      </c>
      <c r="N269" s="255" t="s">
        <v>40</v>
      </c>
      <c r="O269" s="91"/>
      <c r="P269" s="256">
        <f>O269*H269</f>
        <v>0</v>
      </c>
      <c r="Q269" s="256">
        <v>0</v>
      </c>
      <c r="R269" s="256">
        <f>Q269*H269</f>
        <v>0</v>
      </c>
      <c r="S269" s="256">
        <v>0.187</v>
      </c>
      <c r="T269" s="257">
        <f>S269*H269</f>
        <v>0.374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58" t="s">
        <v>142</v>
      </c>
      <c r="AT269" s="258" t="s">
        <v>138</v>
      </c>
      <c r="AU269" s="258" t="s">
        <v>85</v>
      </c>
      <c r="AY269" s="17" t="s">
        <v>136</v>
      </c>
      <c r="BE269" s="259">
        <f>IF(N269="základní",J269,0)</f>
        <v>0</v>
      </c>
      <c r="BF269" s="259">
        <f>IF(N269="snížená",J269,0)</f>
        <v>0</v>
      </c>
      <c r="BG269" s="259">
        <f>IF(N269="zákl. přenesená",J269,0)</f>
        <v>0</v>
      </c>
      <c r="BH269" s="259">
        <f>IF(N269="sníž. přenesená",J269,0)</f>
        <v>0</v>
      </c>
      <c r="BI269" s="259">
        <f>IF(N269="nulová",J269,0)</f>
        <v>0</v>
      </c>
      <c r="BJ269" s="17" t="s">
        <v>83</v>
      </c>
      <c r="BK269" s="259">
        <f>ROUND(I269*H269,2)</f>
        <v>0</v>
      </c>
      <c r="BL269" s="17" t="s">
        <v>142</v>
      </c>
      <c r="BM269" s="258" t="s">
        <v>422</v>
      </c>
    </row>
    <row r="270" spans="1:51" s="13" customFormat="1" ht="12">
      <c r="A270" s="13"/>
      <c r="B270" s="260"/>
      <c r="C270" s="261"/>
      <c r="D270" s="262" t="s">
        <v>144</v>
      </c>
      <c r="E270" s="261"/>
      <c r="F270" s="264" t="s">
        <v>423</v>
      </c>
      <c r="G270" s="261"/>
      <c r="H270" s="265">
        <v>2</v>
      </c>
      <c r="I270" s="266"/>
      <c r="J270" s="261"/>
      <c r="K270" s="261"/>
      <c r="L270" s="267"/>
      <c r="M270" s="268"/>
      <c r="N270" s="269"/>
      <c r="O270" s="269"/>
      <c r="P270" s="269"/>
      <c r="Q270" s="269"/>
      <c r="R270" s="269"/>
      <c r="S270" s="269"/>
      <c r="T270" s="27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71" t="s">
        <v>144</v>
      </c>
      <c r="AU270" s="271" t="s">
        <v>85</v>
      </c>
      <c r="AV270" s="13" t="s">
        <v>85</v>
      </c>
      <c r="AW270" s="13" t="s">
        <v>4</v>
      </c>
      <c r="AX270" s="13" t="s">
        <v>83</v>
      </c>
      <c r="AY270" s="271" t="s">
        <v>136</v>
      </c>
    </row>
    <row r="271" spans="1:65" s="2" customFormat="1" ht="16.5" customHeight="1">
      <c r="A271" s="38"/>
      <c r="B271" s="39"/>
      <c r="C271" s="246" t="s">
        <v>424</v>
      </c>
      <c r="D271" s="246" t="s">
        <v>138</v>
      </c>
      <c r="E271" s="247" t="s">
        <v>425</v>
      </c>
      <c r="F271" s="248" t="s">
        <v>426</v>
      </c>
      <c r="G271" s="249" t="s">
        <v>275</v>
      </c>
      <c r="H271" s="250">
        <v>1</v>
      </c>
      <c r="I271" s="251"/>
      <c r="J271" s="252">
        <f>ROUND(I271*H271,2)</f>
        <v>0</v>
      </c>
      <c r="K271" s="253"/>
      <c r="L271" s="44"/>
      <c r="M271" s="254" t="s">
        <v>1</v>
      </c>
      <c r="N271" s="255" t="s">
        <v>40</v>
      </c>
      <c r="O271" s="91"/>
      <c r="P271" s="256">
        <f>O271*H271</f>
        <v>0</v>
      </c>
      <c r="Q271" s="256">
        <v>0</v>
      </c>
      <c r="R271" s="256">
        <f>Q271*H271</f>
        <v>0</v>
      </c>
      <c r="S271" s="256">
        <v>0</v>
      </c>
      <c r="T271" s="257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58" t="s">
        <v>142</v>
      </c>
      <c r="AT271" s="258" t="s">
        <v>138</v>
      </c>
      <c r="AU271" s="258" t="s">
        <v>85</v>
      </c>
      <c r="AY271" s="17" t="s">
        <v>136</v>
      </c>
      <c r="BE271" s="259">
        <f>IF(N271="základní",J271,0)</f>
        <v>0</v>
      </c>
      <c r="BF271" s="259">
        <f>IF(N271="snížená",J271,0)</f>
        <v>0</v>
      </c>
      <c r="BG271" s="259">
        <f>IF(N271="zákl. přenesená",J271,0)</f>
        <v>0</v>
      </c>
      <c r="BH271" s="259">
        <f>IF(N271="sníž. přenesená",J271,0)</f>
        <v>0</v>
      </c>
      <c r="BI271" s="259">
        <f>IF(N271="nulová",J271,0)</f>
        <v>0</v>
      </c>
      <c r="BJ271" s="17" t="s">
        <v>83</v>
      </c>
      <c r="BK271" s="259">
        <f>ROUND(I271*H271,2)</f>
        <v>0</v>
      </c>
      <c r="BL271" s="17" t="s">
        <v>142</v>
      </c>
      <c r="BM271" s="258" t="s">
        <v>427</v>
      </c>
    </row>
    <row r="272" spans="1:65" s="2" customFormat="1" ht="21.75" customHeight="1">
      <c r="A272" s="38"/>
      <c r="B272" s="39"/>
      <c r="C272" s="246" t="s">
        <v>428</v>
      </c>
      <c r="D272" s="246" t="s">
        <v>138</v>
      </c>
      <c r="E272" s="247" t="s">
        <v>429</v>
      </c>
      <c r="F272" s="248" t="s">
        <v>430</v>
      </c>
      <c r="G272" s="249" t="s">
        <v>275</v>
      </c>
      <c r="H272" s="250">
        <v>7</v>
      </c>
      <c r="I272" s="251"/>
      <c r="J272" s="252">
        <f>ROUND(I272*H272,2)</f>
        <v>0</v>
      </c>
      <c r="K272" s="253"/>
      <c r="L272" s="44"/>
      <c r="M272" s="254" t="s">
        <v>1</v>
      </c>
      <c r="N272" s="255" t="s">
        <v>40</v>
      </c>
      <c r="O272" s="91"/>
      <c r="P272" s="256">
        <f>O272*H272</f>
        <v>0</v>
      </c>
      <c r="Q272" s="256">
        <v>0</v>
      </c>
      <c r="R272" s="256">
        <f>Q272*H272</f>
        <v>0</v>
      </c>
      <c r="S272" s="256">
        <v>0.0684</v>
      </c>
      <c r="T272" s="257">
        <f>S272*H272</f>
        <v>0.4788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58" t="s">
        <v>142</v>
      </c>
      <c r="AT272" s="258" t="s">
        <v>138</v>
      </c>
      <c r="AU272" s="258" t="s">
        <v>85</v>
      </c>
      <c r="AY272" s="17" t="s">
        <v>136</v>
      </c>
      <c r="BE272" s="259">
        <f>IF(N272="základní",J272,0)</f>
        <v>0</v>
      </c>
      <c r="BF272" s="259">
        <f>IF(N272="snížená",J272,0)</f>
        <v>0</v>
      </c>
      <c r="BG272" s="259">
        <f>IF(N272="zákl. přenesená",J272,0)</f>
        <v>0</v>
      </c>
      <c r="BH272" s="259">
        <f>IF(N272="sníž. přenesená",J272,0)</f>
        <v>0</v>
      </c>
      <c r="BI272" s="259">
        <f>IF(N272="nulová",J272,0)</f>
        <v>0</v>
      </c>
      <c r="BJ272" s="17" t="s">
        <v>83</v>
      </c>
      <c r="BK272" s="259">
        <f>ROUND(I272*H272,2)</f>
        <v>0</v>
      </c>
      <c r="BL272" s="17" t="s">
        <v>142</v>
      </c>
      <c r="BM272" s="258" t="s">
        <v>431</v>
      </c>
    </row>
    <row r="273" spans="1:65" s="2" customFormat="1" ht="21.75" customHeight="1">
      <c r="A273" s="38"/>
      <c r="B273" s="39"/>
      <c r="C273" s="246" t="s">
        <v>432</v>
      </c>
      <c r="D273" s="246" t="s">
        <v>138</v>
      </c>
      <c r="E273" s="247" t="s">
        <v>433</v>
      </c>
      <c r="F273" s="248" t="s">
        <v>434</v>
      </c>
      <c r="G273" s="249" t="s">
        <v>148</v>
      </c>
      <c r="H273" s="250">
        <v>64.5</v>
      </c>
      <c r="I273" s="251"/>
      <c r="J273" s="252">
        <f>ROUND(I273*H273,2)</f>
        <v>0</v>
      </c>
      <c r="K273" s="253"/>
      <c r="L273" s="44"/>
      <c r="M273" s="254" t="s">
        <v>1</v>
      </c>
      <c r="N273" s="255" t="s">
        <v>40</v>
      </c>
      <c r="O273" s="91"/>
      <c r="P273" s="256">
        <f>O273*H273</f>
        <v>0</v>
      </c>
      <c r="Q273" s="256">
        <v>0</v>
      </c>
      <c r="R273" s="256">
        <f>Q273*H273</f>
        <v>0</v>
      </c>
      <c r="S273" s="256">
        <v>0.00348</v>
      </c>
      <c r="T273" s="257">
        <f>S273*H273</f>
        <v>0.22446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58" t="s">
        <v>142</v>
      </c>
      <c r="AT273" s="258" t="s">
        <v>138</v>
      </c>
      <c r="AU273" s="258" t="s">
        <v>85</v>
      </c>
      <c r="AY273" s="17" t="s">
        <v>136</v>
      </c>
      <c r="BE273" s="259">
        <f>IF(N273="základní",J273,0)</f>
        <v>0</v>
      </c>
      <c r="BF273" s="259">
        <f>IF(N273="snížená",J273,0)</f>
        <v>0</v>
      </c>
      <c r="BG273" s="259">
        <f>IF(N273="zákl. přenesená",J273,0)</f>
        <v>0</v>
      </c>
      <c r="BH273" s="259">
        <f>IF(N273="sníž. přenesená",J273,0)</f>
        <v>0</v>
      </c>
      <c r="BI273" s="259">
        <f>IF(N273="nulová",J273,0)</f>
        <v>0</v>
      </c>
      <c r="BJ273" s="17" t="s">
        <v>83</v>
      </c>
      <c r="BK273" s="259">
        <f>ROUND(I273*H273,2)</f>
        <v>0</v>
      </c>
      <c r="BL273" s="17" t="s">
        <v>142</v>
      </c>
      <c r="BM273" s="258" t="s">
        <v>435</v>
      </c>
    </row>
    <row r="274" spans="1:51" s="13" customFormat="1" ht="12">
      <c r="A274" s="13"/>
      <c r="B274" s="260"/>
      <c r="C274" s="261"/>
      <c r="D274" s="262" t="s">
        <v>144</v>
      </c>
      <c r="E274" s="263" t="s">
        <v>1</v>
      </c>
      <c r="F274" s="264" t="s">
        <v>436</v>
      </c>
      <c r="G274" s="261"/>
      <c r="H274" s="265">
        <v>64.5</v>
      </c>
      <c r="I274" s="266"/>
      <c r="J274" s="261"/>
      <c r="K274" s="261"/>
      <c r="L274" s="267"/>
      <c r="M274" s="268"/>
      <c r="N274" s="269"/>
      <c r="O274" s="269"/>
      <c r="P274" s="269"/>
      <c r="Q274" s="269"/>
      <c r="R274" s="269"/>
      <c r="S274" s="269"/>
      <c r="T274" s="27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71" t="s">
        <v>144</v>
      </c>
      <c r="AU274" s="271" t="s">
        <v>85</v>
      </c>
      <c r="AV274" s="13" t="s">
        <v>85</v>
      </c>
      <c r="AW274" s="13" t="s">
        <v>32</v>
      </c>
      <c r="AX274" s="13" t="s">
        <v>83</v>
      </c>
      <c r="AY274" s="271" t="s">
        <v>136</v>
      </c>
    </row>
    <row r="275" spans="1:65" s="2" customFormat="1" ht="16.5" customHeight="1">
      <c r="A275" s="38"/>
      <c r="B275" s="39"/>
      <c r="C275" s="246" t="s">
        <v>437</v>
      </c>
      <c r="D275" s="246" t="s">
        <v>138</v>
      </c>
      <c r="E275" s="247" t="s">
        <v>438</v>
      </c>
      <c r="F275" s="248" t="s">
        <v>439</v>
      </c>
      <c r="G275" s="249" t="s">
        <v>148</v>
      </c>
      <c r="H275" s="250">
        <v>25.5</v>
      </c>
      <c r="I275" s="251"/>
      <c r="J275" s="252">
        <f>ROUND(I275*H275,2)</f>
        <v>0</v>
      </c>
      <c r="K275" s="253"/>
      <c r="L275" s="44"/>
      <c r="M275" s="254" t="s">
        <v>1</v>
      </c>
      <c r="N275" s="255" t="s">
        <v>40</v>
      </c>
      <c r="O275" s="91"/>
      <c r="P275" s="256">
        <f>O275*H275</f>
        <v>0</v>
      </c>
      <c r="Q275" s="256">
        <v>0</v>
      </c>
      <c r="R275" s="256">
        <f>Q275*H275</f>
        <v>0</v>
      </c>
      <c r="S275" s="256">
        <v>0.0001</v>
      </c>
      <c r="T275" s="257">
        <f>S275*H275</f>
        <v>0.00255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58" t="s">
        <v>142</v>
      </c>
      <c r="AT275" s="258" t="s">
        <v>138</v>
      </c>
      <c r="AU275" s="258" t="s">
        <v>85</v>
      </c>
      <c r="AY275" s="17" t="s">
        <v>136</v>
      </c>
      <c r="BE275" s="259">
        <f>IF(N275="základní",J275,0)</f>
        <v>0</v>
      </c>
      <c r="BF275" s="259">
        <f>IF(N275="snížená",J275,0)</f>
        <v>0</v>
      </c>
      <c r="BG275" s="259">
        <f>IF(N275="zákl. přenesená",J275,0)</f>
        <v>0</v>
      </c>
      <c r="BH275" s="259">
        <f>IF(N275="sníž. přenesená",J275,0)</f>
        <v>0</v>
      </c>
      <c r="BI275" s="259">
        <f>IF(N275="nulová",J275,0)</f>
        <v>0</v>
      </c>
      <c r="BJ275" s="17" t="s">
        <v>83</v>
      </c>
      <c r="BK275" s="259">
        <f>ROUND(I275*H275,2)</f>
        <v>0</v>
      </c>
      <c r="BL275" s="17" t="s">
        <v>142</v>
      </c>
      <c r="BM275" s="258" t="s">
        <v>440</v>
      </c>
    </row>
    <row r="276" spans="1:65" s="2" customFormat="1" ht="16.5" customHeight="1">
      <c r="A276" s="38"/>
      <c r="B276" s="39"/>
      <c r="C276" s="246" t="s">
        <v>441</v>
      </c>
      <c r="D276" s="246" t="s">
        <v>138</v>
      </c>
      <c r="E276" s="247" t="s">
        <v>442</v>
      </c>
      <c r="F276" s="248" t="s">
        <v>443</v>
      </c>
      <c r="G276" s="249" t="s">
        <v>158</v>
      </c>
      <c r="H276" s="250">
        <v>5.64</v>
      </c>
      <c r="I276" s="251"/>
      <c r="J276" s="252">
        <f>ROUND(I276*H276,2)</f>
        <v>0</v>
      </c>
      <c r="K276" s="253"/>
      <c r="L276" s="44"/>
      <c r="M276" s="254" t="s">
        <v>1</v>
      </c>
      <c r="N276" s="255" t="s">
        <v>40</v>
      </c>
      <c r="O276" s="91"/>
      <c r="P276" s="256">
        <f>O276*H276</f>
        <v>0</v>
      </c>
      <c r="Q276" s="256">
        <v>0</v>
      </c>
      <c r="R276" s="256">
        <f>Q276*H276</f>
        <v>0</v>
      </c>
      <c r="S276" s="256">
        <v>2.5</v>
      </c>
      <c r="T276" s="257">
        <f>S276*H276</f>
        <v>14.1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58" t="s">
        <v>142</v>
      </c>
      <c r="AT276" s="258" t="s">
        <v>138</v>
      </c>
      <c r="AU276" s="258" t="s">
        <v>85</v>
      </c>
      <c r="AY276" s="17" t="s">
        <v>136</v>
      </c>
      <c r="BE276" s="259">
        <f>IF(N276="základní",J276,0)</f>
        <v>0</v>
      </c>
      <c r="BF276" s="259">
        <f>IF(N276="snížená",J276,0)</f>
        <v>0</v>
      </c>
      <c r="BG276" s="259">
        <f>IF(N276="zákl. přenesená",J276,0)</f>
        <v>0</v>
      </c>
      <c r="BH276" s="259">
        <f>IF(N276="sníž. přenesená",J276,0)</f>
        <v>0</v>
      </c>
      <c r="BI276" s="259">
        <f>IF(N276="nulová",J276,0)</f>
        <v>0</v>
      </c>
      <c r="BJ276" s="17" t="s">
        <v>83</v>
      </c>
      <c r="BK276" s="259">
        <f>ROUND(I276*H276,2)</f>
        <v>0</v>
      </c>
      <c r="BL276" s="17" t="s">
        <v>142</v>
      </c>
      <c r="BM276" s="258" t="s">
        <v>444</v>
      </c>
    </row>
    <row r="277" spans="1:51" s="13" customFormat="1" ht="12">
      <c r="A277" s="13"/>
      <c r="B277" s="260"/>
      <c r="C277" s="261"/>
      <c r="D277" s="262" t="s">
        <v>144</v>
      </c>
      <c r="E277" s="263" t="s">
        <v>1</v>
      </c>
      <c r="F277" s="264" t="s">
        <v>445</v>
      </c>
      <c r="G277" s="261"/>
      <c r="H277" s="265">
        <v>0.54</v>
      </c>
      <c r="I277" s="266"/>
      <c r="J277" s="261"/>
      <c r="K277" s="261"/>
      <c r="L277" s="267"/>
      <c r="M277" s="268"/>
      <c r="N277" s="269"/>
      <c r="O277" s="269"/>
      <c r="P277" s="269"/>
      <c r="Q277" s="269"/>
      <c r="R277" s="269"/>
      <c r="S277" s="269"/>
      <c r="T277" s="270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71" t="s">
        <v>144</v>
      </c>
      <c r="AU277" s="271" t="s">
        <v>85</v>
      </c>
      <c r="AV277" s="13" t="s">
        <v>85</v>
      </c>
      <c r="AW277" s="13" t="s">
        <v>32</v>
      </c>
      <c r="AX277" s="13" t="s">
        <v>75</v>
      </c>
      <c r="AY277" s="271" t="s">
        <v>136</v>
      </c>
    </row>
    <row r="278" spans="1:51" s="13" customFormat="1" ht="12">
      <c r="A278" s="13"/>
      <c r="B278" s="260"/>
      <c r="C278" s="261"/>
      <c r="D278" s="262" t="s">
        <v>144</v>
      </c>
      <c r="E278" s="263" t="s">
        <v>1</v>
      </c>
      <c r="F278" s="264" t="s">
        <v>446</v>
      </c>
      <c r="G278" s="261"/>
      <c r="H278" s="265">
        <v>5.1</v>
      </c>
      <c r="I278" s="266"/>
      <c r="J278" s="261"/>
      <c r="K278" s="261"/>
      <c r="L278" s="267"/>
      <c r="M278" s="268"/>
      <c r="N278" s="269"/>
      <c r="O278" s="269"/>
      <c r="P278" s="269"/>
      <c r="Q278" s="269"/>
      <c r="R278" s="269"/>
      <c r="S278" s="269"/>
      <c r="T278" s="27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71" t="s">
        <v>144</v>
      </c>
      <c r="AU278" s="271" t="s">
        <v>85</v>
      </c>
      <c r="AV278" s="13" t="s">
        <v>85</v>
      </c>
      <c r="AW278" s="13" t="s">
        <v>32</v>
      </c>
      <c r="AX278" s="13" t="s">
        <v>75</v>
      </c>
      <c r="AY278" s="271" t="s">
        <v>136</v>
      </c>
    </row>
    <row r="279" spans="1:51" s="14" customFormat="1" ht="12">
      <c r="A279" s="14"/>
      <c r="B279" s="272"/>
      <c r="C279" s="273"/>
      <c r="D279" s="262" t="s">
        <v>144</v>
      </c>
      <c r="E279" s="274" t="s">
        <v>1</v>
      </c>
      <c r="F279" s="275" t="s">
        <v>180</v>
      </c>
      <c r="G279" s="273"/>
      <c r="H279" s="276">
        <v>5.64</v>
      </c>
      <c r="I279" s="277"/>
      <c r="J279" s="273"/>
      <c r="K279" s="273"/>
      <c r="L279" s="278"/>
      <c r="M279" s="279"/>
      <c r="N279" s="280"/>
      <c r="O279" s="280"/>
      <c r="P279" s="280"/>
      <c r="Q279" s="280"/>
      <c r="R279" s="280"/>
      <c r="S279" s="280"/>
      <c r="T279" s="28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82" t="s">
        <v>144</v>
      </c>
      <c r="AU279" s="282" t="s">
        <v>85</v>
      </c>
      <c r="AV279" s="14" t="s">
        <v>142</v>
      </c>
      <c r="AW279" s="14" t="s">
        <v>32</v>
      </c>
      <c r="AX279" s="14" t="s">
        <v>83</v>
      </c>
      <c r="AY279" s="282" t="s">
        <v>136</v>
      </c>
    </row>
    <row r="280" spans="1:63" s="12" customFormat="1" ht="22.8" customHeight="1">
      <c r="A280" s="12"/>
      <c r="B280" s="230"/>
      <c r="C280" s="231"/>
      <c r="D280" s="232" t="s">
        <v>74</v>
      </c>
      <c r="E280" s="244" t="s">
        <v>447</v>
      </c>
      <c r="F280" s="244" t="s">
        <v>448</v>
      </c>
      <c r="G280" s="231"/>
      <c r="H280" s="231"/>
      <c r="I280" s="234"/>
      <c r="J280" s="245">
        <f>BK280</f>
        <v>0</v>
      </c>
      <c r="K280" s="231"/>
      <c r="L280" s="236"/>
      <c r="M280" s="237"/>
      <c r="N280" s="238"/>
      <c r="O280" s="238"/>
      <c r="P280" s="239">
        <f>SUM(P281:P286)</f>
        <v>0</v>
      </c>
      <c r="Q280" s="238"/>
      <c r="R280" s="239">
        <f>SUM(R281:R286)</f>
        <v>0</v>
      </c>
      <c r="S280" s="238"/>
      <c r="T280" s="240">
        <f>SUM(T281:T286)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41" t="s">
        <v>83</v>
      </c>
      <c r="AT280" s="242" t="s">
        <v>74</v>
      </c>
      <c r="AU280" s="242" t="s">
        <v>83</v>
      </c>
      <c r="AY280" s="241" t="s">
        <v>136</v>
      </c>
      <c r="BK280" s="243">
        <f>SUM(BK281:BK286)</f>
        <v>0</v>
      </c>
    </row>
    <row r="281" spans="1:65" s="2" customFormat="1" ht="21.75" customHeight="1">
      <c r="A281" s="38"/>
      <c r="B281" s="39"/>
      <c r="C281" s="246" t="s">
        <v>449</v>
      </c>
      <c r="D281" s="246" t="s">
        <v>138</v>
      </c>
      <c r="E281" s="247" t="s">
        <v>450</v>
      </c>
      <c r="F281" s="248" t="s">
        <v>451</v>
      </c>
      <c r="G281" s="249" t="s">
        <v>185</v>
      </c>
      <c r="H281" s="250">
        <v>34.675</v>
      </c>
      <c r="I281" s="251"/>
      <c r="J281" s="252">
        <f>ROUND(I281*H281,2)</f>
        <v>0</v>
      </c>
      <c r="K281" s="253"/>
      <c r="L281" s="44"/>
      <c r="M281" s="254" t="s">
        <v>1</v>
      </c>
      <c r="N281" s="255" t="s">
        <v>40</v>
      </c>
      <c r="O281" s="91"/>
      <c r="P281" s="256">
        <f>O281*H281</f>
        <v>0</v>
      </c>
      <c r="Q281" s="256">
        <v>0</v>
      </c>
      <c r="R281" s="256">
        <f>Q281*H281</f>
        <v>0</v>
      </c>
      <c r="S281" s="256">
        <v>0</v>
      </c>
      <c r="T281" s="257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58" t="s">
        <v>142</v>
      </c>
      <c r="AT281" s="258" t="s">
        <v>138</v>
      </c>
      <c r="AU281" s="258" t="s">
        <v>85</v>
      </c>
      <c r="AY281" s="17" t="s">
        <v>136</v>
      </c>
      <c r="BE281" s="259">
        <f>IF(N281="základní",J281,0)</f>
        <v>0</v>
      </c>
      <c r="BF281" s="259">
        <f>IF(N281="snížená",J281,0)</f>
        <v>0</v>
      </c>
      <c r="BG281" s="259">
        <f>IF(N281="zákl. přenesená",J281,0)</f>
        <v>0</v>
      </c>
      <c r="BH281" s="259">
        <f>IF(N281="sníž. přenesená",J281,0)</f>
        <v>0</v>
      </c>
      <c r="BI281" s="259">
        <f>IF(N281="nulová",J281,0)</f>
        <v>0</v>
      </c>
      <c r="BJ281" s="17" t="s">
        <v>83</v>
      </c>
      <c r="BK281" s="259">
        <f>ROUND(I281*H281,2)</f>
        <v>0</v>
      </c>
      <c r="BL281" s="17" t="s">
        <v>142</v>
      </c>
      <c r="BM281" s="258" t="s">
        <v>452</v>
      </c>
    </row>
    <row r="282" spans="1:65" s="2" customFormat="1" ht="21.75" customHeight="1">
      <c r="A282" s="38"/>
      <c r="B282" s="39"/>
      <c r="C282" s="246" t="s">
        <v>453</v>
      </c>
      <c r="D282" s="246" t="s">
        <v>138</v>
      </c>
      <c r="E282" s="247" t="s">
        <v>454</v>
      </c>
      <c r="F282" s="248" t="s">
        <v>455</v>
      </c>
      <c r="G282" s="249" t="s">
        <v>185</v>
      </c>
      <c r="H282" s="250">
        <v>416.1</v>
      </c>
      <c r="I282" s="251"/>
      <c r="J282" s="252">
        <f>ROUND(I282*H282,2)</f>
        <v>0</v>
      </c>
      <c r="K282" s="253"/>
      <c r="L282" s="44"/>
      <c r="M282" s="254" t="s">
        <v>1</v>
      </c>
      <c r="N282" s="255" t="s">
        <v>40</v>
      </c>
      <c r="O282" s="91"/>
      <c r="P282" s="256">
        <f>O282*H282</f>
        <v>0</v>
      </c>
      <c r="Q282" s="256">
        <v>0</v>
      </c>
      <c r="R282" s="256">
        <f>Q282*H282</f>
        <v>0</v>
      </c>
      <c r="S282" s="256">
        <v>0</v>
      </c>
      <c r="T282" s="257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58" t="s">
        <v>142</v>
      </c>
      <c r="AT282" s="258" t="s">
        <v>138</v>
      </c>
      <c r="AU282" s="258" t="s">
        <v>85</v>
      </c>
      <c r="AY282" s="17" t="s">
        <v>136</v>
      </c>
      <c r="BE282" s="259">
        <f>IF(N282="základní",J282,0)</f>
        <v>0</v>
      </c>
      <c r="BF282" s="259">
        <f>IF(N282="snížená",J282,0)</f>
        <v>0</v>
      </c>
      <c r="BG282" s="259">
        <f>IF(N282="zákl. přenesená",J282,0)</f>
        <v>0</v>
      </c>
      <c r="BH282" s="259">
        <f>IF(N282="sníž. přenesená",J282,0)</f>
        <v>0</v>
      </c>
      <c r="BI282" s="259">
        <f>IF(N282="nulová",J282,0)</f>
        <v>0</v>
      </c>
      <c r="BJ282" s="17" t="s">
        <v>83</v>
      </c>
      <c r="BK282" s="259">
        <f>ROUND(I282*H282,2)</f>
        <v>0</v>
      </c>
      <c r="BL282" s="17" t="s">
        <v>142</v>
      </c>
      <c r="BM282" s="258" t="s">
        <v>456</v>
      </c>
    </row>
    <row r="283" spans="1:51" s="13" customFormat="1" ht="12">
      <c r="A283" s="13"/>
      <c r="B283" s="260"/>
      <c r="C283" s="261"/>
      <c r="D283" s="262" t="s">
        <v>144</v>
      </c>
      <c r="E283" s="263" t="s">
        <v>1</v>
      </c>
      <c r="F283" s="264" t="s">
        <v>457</v>
      </c>
      <c r="G283" s="261"/>
      <c r="H283" s="265">
        <v>416.1</v>
      </c>
      <c r="I283" s="266"/>
      <c r="J283" s="261"/>
      <c r="K283" s="261"/>
      <c r="L283" s="267"/>
      <c r="M283" s="268"/>
      <c r="N283" s="269"/>
      <c r="O283" s="269"/>
      <c r="P283" s="269"/>
      <c r="Q283" s="269"/>
      <c r="R283" s="269"/>
      <c r="S283" s="269"/>
      <c r="T283" s="27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71" t="s">
        <v>144</v>
      </c>
      <c r="AU283" s="271" t="s">
        <v>85</v>
      </c>
      <c r="AV283" s="13" t="s">
        <v>85</v>
      </c>
      <c r="AW283" s="13" t="s">
        <v>32</v>
      </c>
      <c r="AX283" s="13" t="s">
        <v>83</v>
      </c>
      <c r="AY283" s="271" t="s">
        <v>136</v>
      </c>
    </row>
    <row r="284" spans="1:65" s="2" customFormat="1" ht="21.75" customHeight="1">
      <c r="A284" s="38"/>
      <c r="B284" s="39"/>
      <c r="C284" s="246" t="s">
        <v>458</v>
      </c>
      <c r="D284" s="246" t="s">
        <v>138</v>
      </c>
      <c r="E284" s="247" t="s">
        <v>459</v>
      </c>
      <c r="F284" s="248" t="s">
        <v>460</v>
      </c>
      <c r="G284" s="249" t="s">
        <v>185</v>
      </c>
      <c r="H284" s="250">
        <v>30.495</v>
      </c>
      <c r="I284" s="251"/>
      <c r="J284" s="252">
        <f>ROUND(I284*H284,2)</f>
        <v>0</v>
      </c>
      <c r="K284" s="253"/>
      <c r="L284" s="44"/>
      <c r="M284" s="254" t="s">
        <v>1</v>
      </c>
      <c r="N284" s="255" t="s">
        <v>40</v>
      </c>
      <c r="O284" s="91"/>
      <c r="P284" s="256">
        <f>O284*H284</f>
        <v>0</v>
      </c>
      <c r="Q284" s="256">
        <v>0</v>
      </c>
      <c r="R284" s="256">
        <f>Q284*H284</f>
        <v>0</v>
      </c>
      <c r="S284" s="256">
        <v>0</v>
      </c>
      <c r="T284" s="257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58" t="s">
        <v>142</v>
      </c>
      <c r="AT284" s="258" t="s">
        <v>138</v>
      </c>
      <c r="AU284" s="258" t="s">
        <v>85</v>
      </c>
      <c r="AY284" s="17" t="s">
        <v>136</v>
      </c>
      <c r="BE284" s="259">
        <f>IF(N284="základní",J284,0)</f>
        <v>0</v>
      </c>
      <c r="BF284" s="259">
        <f>IF(N284="snížená",J284,0)</f>
        <v>0</v>
      </c>
      <c r="BG284" s="259">
        <f>IF(N284="zákl. přenesená",J284,0)</f>
        <v>0</v>
      </c>
      <c r="BH284" s="259">
        <f>IF(N284="sníž. přenesená",J284,0)</f>
        <v>0</v>
      </c>
      <c r="BI284" s="259">
        <f>IF(N284="nulová",J284,0)</f>
        <v>0</v>
      </c>
      <c r="BJ284" s="17" t="s">
        <v>83</v>
      </c>
      <c r="BK284" s="259">
        <f>ROUND(I284*H284,2)</f>
        <v>0</v>
      </c>
      <c r="BL284" s="17" t="s">
        <v>142</v>
      </c>
      <c r="BM284" s="258" t="s">
        <v>461</v>
      </c>
    </row>
    <row r="285" spans="1:51" s="13" customFormat="1" ht="12">
      <c r="A285" s="13"/>
      <c r="B285" s="260"/>
      <c r="C285" s="261"/>
      <c r="D285" s="262" t="s">
        <v>144</v>
      </c>
      <c r="E285" s="263" t="s">
        <v>1</v>
      </c>
      <c r="F285" s="264" t="s">
        <v>462</v>
      </c>
      <c r="G285" s="261"/>
      <c r="H285" s="265">
        <v>30.495</v>
      </c>
      <c r="I285" s="266"/>
      <c r="J285" s="261"/>
      <c r="K285" s="261"/>
      <c r="L285" s="267"/>
      <c r="M285" s="268"/>
      <c r="N285" s="269"/>
      <c r="O285" s="269"/>
      <c r="P285" s="269"/>
      <c r="Q285" s="269"/>
      <c r="R285" s="269"/>
      <c r="S285" s="269"/>
      <c r="T285" s="27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71" t="s">
        <v>144</v>
      </c>
      <c r="AU285" s="271" t="s">
        <v>85</v>
      </c>
      <c r="AV285" s="13" t="s">
        <v>85</v>
      </c>
      <c r="AW285" s="13" t="s">
        <v>32</v>
      </c>
      <c r="AX285" s="13" t="s">
        <v>83</v>
      </c>
      <c r="AY285" s="271" t="s">
        <v>136</v>
      </c>
    </row>
    <row r="286" spans="1:65" s="2" customFormat="1" ht="33" customHeight="1">
      <c r="A286" s="38"/>
      <c r="B286" s="39"/>
      <c r="C286" s="246" t="s">
        <v>463</v>
      </c>
      <c r="D286" s="246" t="s">
        <v>138</v>
      </c>
      <c r="E286" s="247" t="s">
        <v>464</v>
      </c>
      <c r="F286" s="248" t="s">
        <v>465</v>
      </c>
      <c r="G286" s="249" t="s">
        <v>185</v>
      </c>
      <c r="H286" s="250">
        <v>4.18</v>
      </c>
      <c r="I286" s="251"/>
      <c r="J286" s="252">
        <f>ROUND(I286*H286,2)</f>
        <v>0</v>
      </c>
      <c r="K286" s="253"/>
      <c r="L286" s="44"/>
      <c r="M286" s="254" t="s">
        <v>1</v>
      </c>
      <c r="N286" s="255" t="s">
        <v>40</v>
      </c>
      <c r="O286" s="91"/>
      <c r="P286" s="256">
        <f>O286*H286</f>
        <v>0</v>
      </c>
      <c r="Q286" s="256">
        <v>0</v>
      </c>
      <c r="R286" s="256">
        <f>Q286*H286</f>
        <v>0</v>
      </c>
      <c r="S286" s="256">
        <v>0</v>
      </c>
      <c r="T286" s="257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58" t="s">
        <v>142</v>
      </c>
      <c r="AT286" s="258" t="s">
        <v>138</v>
      </c>
      <c r="AU286" s="258" t="s">
        <v>85</v>
      </c>
      <c r="AY286" s="17" t="s">
        <v>136</v>
      </c>
      <c r="BE286" s="259">
        <f>IF(N286="základní",J286,0)</f>
        <v>0</v>
      </c>
      <c r="BF286" s="259">
        <f>IF(N286="snížená",J286,0)</f>
        <v>0</v>
      </c>
      <c r="BG286" s="259">
        <f>IF(N286="zákl. přenesená",J286,0)</f>
        <v>0</v>
      </c>
      <c r="BH286" s="259">
        <f>IF(N286="sníž. přenesená",J286,0)</f>
        <v>0</v>
      </c>
      <c r="BI286" s="259">
        <f>IF(N286="nulová",J286,0)</f>
        <v>0</v>
      </c>
      <c r="BJ286" s="17" t="s">
        <v>83</v>
      </c>
      <c r="BK286" s="259">
        <f>ROUND(I286*H286,2)</f>
        <v>0</v>
      </c>
      <c r="BL286" s="17" t="s">
        <v>142</v>
      </c>
      <c r="BM286" s="258" t="s">
        <v>466</v>
      </c>
    </row>
    <row r="287" spans="1:63" s="12" customFormat="1" ht="22.8" customHeight="1">
      <c r="A287" s="12"/>
      <c r="B287" s="230"/>
      <c r="C287" s="231"/>
      <c r="D287" s="232" t="s">
        <v>74</v>
      </c>
      <c r="E287" s="244" t="s">
        <v>467</v>
      </c>
      <c r="F287" s="244" t="s">
        <v>468</v>
      </c>
      <c r="G287" s="231"/>
      <c r="H287" s="231"/>
      <c r="I287" s="234"/>
      <c r="J287" s="245">
        <f>BK287</f>
        <v>0</v>
      </c>
      <c r="K287" s="231"/>
      <c r="L287" s="236"/>
      <c r="M287" s="237"/>
      <c r="N287" s="238"/>
      <c r="O287" s="238"/>
      <c r="P287" s="239">
        <f>P288</f>
        <v>0</v>
      </c>
      <c r="Q287" s="238"/>
      <c r="R287" s="239">
        <f>R288</f>
        <v>0</v>
      </c>
      <c r="S287" s="238"/>
      <c r="T287" s="240">
        <f>T288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41" t="s">
        <v>83</v>
      </c>
      <c r="AT287" s="242" t="s">
        <v>74</v>
      </c>
      <c r="AU287" s="242" t="s">
        <v>83</v>
      </c>
      <c r="AY287" s="241" t="s">
        <v>136</v>
      </c>
      <c r="BK287" s="243">
        <f>BK288</f>
        <v>0</v>
      </c>
    </row>
    <row r="288" spans="1:65" s="2" customFormat="1" ht="16.5" customHeight="1">
      <c r="A288" s="38"/>
      <c r="B288" s="39"/>
      <c r="C288" s="246" t="s">
        <v>469</v>
      </c>
      <c r="D288" s="246" t="s">
        <v>138</v>
      </c>
      <c r="E288" s="247" t="s">
        <v>470</v>
      </c>
      <c r="F288" s="248" t="s">
        <v>471</v>
      </c>
      <c r="G288" s="249" t="s">
        <v>185</v>
      </c>
      <c r="H288" s="250">
        <v>135.161</v>
      </c>
      <c r="I288" s="251"/>
      <c r="J288" s="252">
        <f>ROUND(I288*H288,2)</f>
        <v>0</v>
      </c>
      <c r="K288" s="253"/>
      <c r="L288" s="44"/>
      <c r="M288" s="254" t="s">
        <v>1</v>
      </c>
      <c r="N288" s="255" t="s">
        <v>40</v>
      </c>
      <c r="O288" s="91"/>
      <c r="P288" s="256">
        <f>O288*H288</f>
        <v>0</v>
      </c>
      <c r="Q288" s="256">
        <v>0</v>
      </c>
      <c r="R288" s="256">
        <f>Q288*H288</f>
        <v>0</v>
      </c>
      <c r="S288" s="256">
        <v>0</v>
      </c>
      <c r="T288" s="257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58" t="s">
        <v>142</v>
      </c>
      <c r="AT288" s="258" t="s">
        <v>138</v>
      </c>
      <c r="AU288" s="258" t="s">
        <v>85</v>
      </c>
      <c r="AY288" s="17" t="s">
        <v>136</v>
      </c>
      <c r="BE288" s="259">
        <f>IF(N288="základní",J288,0)</f>
        <v>0</v>
      </c>
      <c r="BF288" s="259">
        <f>IF(N288="snížená",J288,0)</f>
        <v>0</v>
      </c>
      <c r="BG288" s="259">
        <f>IF(N288="zákl. přenesená",J288,0)</f>
        <v>0</v>
      </c>
      <c r="BH288" s="259">
        <f>IF(N288="sníž. přenesená",J288,0)</f>
        <v>0</v>
      </c>
      <c r="BI288" s="259">
        <f>IF(N288="nulová",J288,0)</f>
        <v>0</v>
      </c>
      <c r="BJ288" s="17" t="s">
        <v>83</v>
      </c>
      <c r="BK288" s="259">
        <f>ROUND(I288*H288,2)</f>
        <v>0</v>
      </c>
      <c r="BL288" s="17" t="s">
        <v>142</v>
      </c>
      <c r="BM288" s="258" t="s">
        <v>472</v>
      </c>
    </row>
    <row r="289" spans="1:63" s="12" customFormat="1" ht="25.9" customHeight="1">
      <c r="A289" s="12"/>
      <c r="B289" s="230"/>
      <c r="C289" s="231"/>
      <c r="D289" s="232" t="s">
        <v>74</v>
      </c>
      <c r="E289" s="233" t="s">
        <v>473</v>
      </c>
      <c r="F289" s="233" t="s">
        <v>474</v>
      </c>
      <c r="G289" s="231"/>
      <c r="H289" s="231"/>
      <c r="I289" s="234"/>
      <c r="J289" s="235">
        <f>BK289</f>
        <v>0</v>
      </c>
      <c r="K289" s="231"/>
      <c r="L289" s="236"/>
      <c r="M289" s="237"/>
      <c r="N289" s="238"/>
      <c r="O289" s="238"/>
      <c r="P289" s="239">
        <f>P290+P297+P302</f>
        <v>0</v>
      </c>
      <c r="Q289" s="238"/>
      <c r="R289" s="239">
        <f>R290+R297+R302</f>
        <v>0.6704306600000002</v>
      </c>
      <c r="S289" s="238"/>
      <c r="T289" s="240">
        <f>T290+T297+T302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41" t="s">
        <v>85</v>
      </c>
      <c r="AT289" s="242" t="s">
        <v>74</v>
      </c>
      <c r="AU289" s="242" t="s">
        <v>75</v>
      </c>
      <c r="AY289" s="241" t="s">
        <v>136</v>
      </c>
      <c r="BK289" s="243">
        <f>BK290+BK297+BK302</f>
        <v>0</v>
      </c>
    </row>
    <row r="290" spans="1:63" s="12" customFormat="1" ht="22.8" customHeight="1">
      <c r="A290" s="12"/>
      <c r="B290" s="230"/>
      <c r="C290" s="231"/>
      <c r="D290" s="232" t="s">
        <v>74</v>
      </c>
      <c r="E290" s="244" t="s">
        <v>475</v>
      </c>
      <c r="F290" s="244" t="s">
        <v>476</v>
      </c>
      <c r="G290" s="231"/>
      <c r="H290" s="231"/>
      <c r="I290" s="234"/>
      <c r="J290" s="245">
        <f>BK290</f>
        <v>0</v>
      </c>
      <c r="K290" s="231"/>
      <c r="L290" s="236"/>
      <c r="M290" s="237"/>
      <c r="N290" s="238"/>
      <c r="O290" s="238"/>
      <c r="P290" s="239">
        <f>SUM(P291:P296)</f>
        <v>0</v>
      </c>
      <c r="Q290" s="238"/>
      <c r="R290" s="239">
        <f>SUM(R291:R296)</f>
        <v>0.01302166</v>
      </c>
      <c r="S290" s="238"/>
      <c r="T290" s="240">
        <f>SUM(T291:T296)</f>
        <v>0</v>
      </c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R290" s="241" t="s">
        <v>85</v>
      </c>
      <c r="AT290" s="242" t="s">
        <v>74</v>
      </c>
      <c r="AU290" s="242" t="s">
        <v>83</v>
      </c>
      <c r="AY290" s="241" t="s">
        <v>136</v>
      </c>
      <c r="BK290" s="243">
        <f>SUM(BK291:BK296)</f>
        <v>0</v>
      </c>
    </row>
    <row r="291" spans="1:65" s="2" customFormat="1" ht="21.75" customHeight="1">
      <c r="A291" s="38"/>
      <c r="B291" s="39"/>
      <c r="C291" s="246" t="s">
        <v>477</v>
      </c>
      <c r="D291" s="246" t="s">
        <v>138</v>
      </c>
      <c r="E291" s="247" t="s">
        <v>478</v>
      </c>
      <c r="F291" s="248" t="s">
        <v>479</v>
      </c>
      <c r="G291" s="249" t="s">
        <v>141</v>
      </c>
      <c r="H291" s="250">
        <v>32.554</v>
      </c>
      <c r="I291" s="251"/>
      <c r="J291" s="252">
        <f>ROUND(I291*H291,2)</f>
        <v>0</v>
      </c>
      <c r="K291" s="253"/>
      <c r="L291" s="44"/>
      <c r="M291" s="254" t="s">
        <v>1</v>
      </c>
      <c r="N291" s="255" t="s">
        <v>40</v>
      </c>
      <c r="O291" s="91"/>
      <c r="P291" s="256">
        <f>O291*H291</f>
        <v>0</v>
      </c>
      <c r="Q291" s="256">
        <v>4E-05</v>
      </c>
      <c r="R291" s="256">
        <f>Q291*H291</f>
        <v>0.0013021600000000001</v>
      </c>
      <c r="S291" s="256">
        <v>0</v>
      </c>
      <c r="T291" s="257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58" t="s">
        <v>216</v>
      </c>
      <c r="AT291" s="258" t="s">
        <v>138</v>
      </c>
      <c r="AU291" s="258" t="s">
        <v>85</v>
      </c>
      <c r="AY291" s="17" t="s">
        <v>136</v>
      </c>
      <c r="BE291" s="259">
        <f>IF(N291="základní",J291,0)</f>
        <v>0</v>
      </c>
      <c r="BF291" s="259">
        <f>IF(N291="snížená",J291,0)</f>
        <v>0</v>
      </c>
      <c r="BG291" s="259">
        <f>IF(N291="zákl. přenesená",J291,0)</f>
        <v>0</v>
      </c>
      <c r="BH291" s="259">
        <f>IF(N291="sníž. přenesená",J291,0)</f>
        <v>0</v>
      </c>
      <c r="BI291" s="259">
        <f>IF(N291="nulová",J291,0)</f>
        <v>0</v>
      </c>
      <c r="BJ291" s="17" t="s">
        <v>83</v>
      </c>
      <c r="BK291" s="259">
        <f>ROUND(I291*H291,2)</f>
        <v>0</v>
      </c>
      <c r="BL291" s="17" t="s">
        <v>216</v>
      </c>
      <c r="BM291" s="258" t="s">
        <v>480</v>
      </c>
    </row>
    <row r="292" spans="1:51" s="13" customFormat="1" ht="12">
      <c r="A292" s="13"/>
      <c r="B292" s="260"/>
      <c r="C292" s="261"/>
      <c r="D292" s="262" t="s">
        <v>144</v>
      </c>
      <c r="E292" s="263" t="s">
        <v>1</v>
      </c>
      <c r="F292" s="264" t="s">
        <v>481</v>
      </c>
      <c r="G292" s="261"/>
      <c r="H292" s="265">
        <v>29.92</v>
      </c>
      <c r="I292" s="266"/>
      <c r="J292" s="261"/>
      <c r="K292" s="261"/>
      <c r="L292" s="267"/>
      <c r="M292" s="268"/>
      <c r="N292" s="269"/>
      <c r="O292" s="269"/>
      <c r="P292" s="269"/>
      <c r="Q292" s="269"/>
      <c r="R292" s="269"/>
      <c r="S292" s="269"/>
      <c r="T292" s="27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71" t="s">
        <v>144</v>
      </c>
      <c r="AU292" s="271" t="s">
        <v>85</v>
      </c>
      <c r="AV292" s="13" t="s">
        <v>85</v>
      </c>
      <c r="AW292" s="13" t="s">
        <v>32</v>
      </c>
      <c r="AX292" s="13" t="s">
        <v>75</v>
      </c>
      <c r="AY292" s="271" t="s">
        <v>136</v>
      </c>
    </row>
    <row r="293" spans="1:51" s="13" customFormat="1" ht="12">
      <c r="A293" s="13"/>
      <c r="B293" s="260"/>
      <c r="C293" s="261"/>
      <c r="D293" s="262" t="s">
        <v>144</v>
      </c>
      <c r="E293" s="263" t="s">
        <v>1</v>
      </c>
      <c r="F293" s="264" t="s">
        <v>482</v>
      </c>
      <c r="G293" s="261"/>
      <c r="H293" s="265">
        <v>2.634</v>
      </c>
      <c r="I293" s="266"/>
      <c r="J293" s="261"/>
      <c r="K293" s="261"/>
      <c r="L293" s="267"/>
      <c r="M293" s="268"/>
      <c r="N293" s="269"/>
      <c r="O293" s="269"/>
      <c r="P293" s="269"/>
      <c r="Q293" s="269"/>
      <c r="R293" s="269"/>
      <c r="S293" s="269"/>
      <c r="T293" s="270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71" t="s">
        <v>144</v>
      </c>
      <c r="AU293" s="271" t="s">
        <v>85</v>
      </c>
      <c r="AV293" s="13" t="s">
        <v>85</v>
      </c>
      <c r="AW293" s="13" t="s">
        <v>32</v>
      </c>
      <c r="AX293" s="13" t="s">
        <v>75</v>
      </c>
      <c r="AY293" s="271" t="s">
        <v>136</v>
      </c>
    </row>
    <row r="294" spans="1:51" s="14" customFormat="1" ht="12">
      <c r="A294" s="14"/>
      <c r="B294" s="272"/>
      <c r="C294" s="273"/>
      <c r="D294" s="262" t="s">
        <v>144</v>
      </c>
      <c r="E294" s="274" t="s">
        <v>1</v>
      </c>
      <c r="F294" s="275" t="s">
        <v>180</v>
      </c>
      <c r="G294" s="273"/>
      <c r="H294" s="276">
        <v>32.554</v>
      </c>
      <c r="I294" s="277"/>
      <c r="J294" s="273"/>
      <c r="K294" s="273"/>
      <c r="L294" s="278"/>
      <c r="M294" s="279"/>
      <c r="N294" s="280"/>
      <c r="O294" s="280"/>
      <c r="P294" s="280"/>
      <c r="Q294" s="280"/>
      <c r="R294" s="280"/>
      <c r="S294" s="280"/>
      <c r="T294" s="281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82" t="s">
        <v>144</v>
      </c>
      <c r="AU294" s="282" t="s">
        <v>85</v>
      </c>
      <c r="AV294" s="14" t="s">
        <v>142</v>
      </c>
      <c r="AW294" s="14" t="s">
        <v>32</v>
      </c>
      <c r="AX294" s="14" t="s">
        <v>83</v>
      </c>
      <c r="AY294" s="282" t="s">
        <v>136</v>
      </c>
    </row>
    <row r="295" spans="1:65" s="2" customFormat="1" ht="16.5" customHeight="1">
      <c r="A295" s="38"/>
      <c r="B295" s="39"/>
      <c r="C295" s="283" t="s">
        <v>483</v>
      </c>
      <c r="D295" s="283" t="s">
        <v>182</v>
      </c>
      <c r="E295" s="284" t="s">
        <v>484</v>
      </c>
      <c r="F295" s="285" t="s">
        <v>485</v>
      </c>
      <c r="G295" s="286" t="s">
        <v>141</v>
      </c>
      <c r="H295" s="287">
        <v>39.065</v>
      </c>
      <c r="I295" s="288"/>
      <c r="J295" s="289">
        <f>ROUND(I295*H295,2)</f>
        <v>0</v>
      </c>
      <c r="K295" s="290"/>
      <c r="L295" s="291"/>
      <c r="M295" s="292" t="s">
        <v>1</v>
      </c>
      <c r="N295" s="293" t="s">
        <v>40</v>
      </c>
      <c r="O295" s="91"/>
      <c r="P295" s="256">
        <f>O295*H295</f>
        <v>0</v>
      </c>
      <c r="Q295" s="256">
        <v>0.0003</v>
      </c>
      <c r="R295" s="256">
        <f>Q295*H295</f>
        <v>0.011719499999999999</v>
      </c>
      <c r="S295" s="256">
        <v>0</v>
      </c>
      <c r="T295" s="257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58" t="s">
        <v>312</v>
      </c>
      <c r="AT295" s="258" t="s">
        <v>182</v>
      </c>
      <c r="AU295" s="258" t="s">
        <v>85</v>
      </c>
      <c r="AY295" s="17" t="s">
        <v>136</v>
      </c>
      <c r="BE295" s="259">
        <f>IF(N295="základní",J295,0)</f>
        <v>0</v>
      </c>
      <c r="BF295" s="259">
        <f>IF(N295="snížená",J295,0)</f>
        <v>0</v>
      </c>
      <c r="BG295" s="259">
        <f>IF(N295="zákl. přenesená",J295,0)</f>
        <v>0</v>
      </c>
      <c r="BH295" s="259">
        <f>IF(N295="sníž. přenesená",J295,0)</f>
        <v>0</v>
      </c>
      <c r="BI295" s="259">
        <f>IF(N295="nulová",J295,0)</f>
        <v>0</v>
      </c>
      <c r="BJ295" s="17" t="s">
        <v>83</v>
      </c>
      <c r="BK295" s="259">
        <f>ROUND(I295*H295,2)</f>
        <v>0</v>
      </c>
      <c r="BL295" s="17" t="s">
        <v>216</v>
      </c>
      <c r="BM295" s="258" t="s">
        <v>486</v>
      </c>
    </row>
    <row r="296" spans="1:51" s="13" customFormat="1" ht="12">
      <c r="A296" s="13"/>
      <c r="B296" s="260"/>
      <c r="C296" s="261"/>
      <c r="D296" s="262" t="s">
        <v>144</v>
      </c>
      <c r="E296" s="261"/>
      <c r="F296" s="264" t="s">
        <v>487</v>
      </c>
      <c r="G296" s="261"/>
      <c r="H296" s="265">
        <v>39.065</v>
      </c>
      <c r="I296" s="266"/>
      <c r="J296" s="261"/>
      <c r="K296" s="261"/>
      <c r="L296" s="267"/>
      <c r="M296" s="268"/>
      <c r="N296" s="269"/>
      <c r="O296" s="269"/>
      <c r="P296" s="269"/>
      <c r="Q296" s="269"/>
      <c r="R296" s="269"/>
      <c r="S296" s="269"/>
      <c r="T296" s="27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71" t="s">
        <v>144</v>
      </c>
      <c r="AU296" s="271" t="s">
        <v>85</v>
      </c>
      <c r="AV296" s="13" t="s">
        <v>85</v>
      </c>
      <c r="AW296" s="13" t="s">
        <v>4</v>
      </c>
      <c r="AX296" s="13" t="s">
        <v>83</v>
      </c>
      <c r="AY296" s="271" t="s">
        <v>136</v>
      </c>
    </row>
    <row r="297" spans="1:63" s="12" customFormat="1" ht="22.8" customHeight="1">
      <c r="A297" s="12"/>
      <c r="B297" s="230"/>
      <c r="C297" s="231"/>
      <c r="D297" s="232" t="s">
        <v>74</v>
      </c>
      <c r="E297" s="244" t="s">
        <v>488</v>
      </c>
      <c r="F297" s="244" t="s">
        <v>489</v>
      </c>
      <c r="G297" s="231"/>
      <c r="H297" s="231"/>
      <c r="I297" s="234"/>
      <c r="J297" s="245">
        <f>BK297</f>
        <v>0</v>
      </c>
      <c r="K297" s="231"/>
      <c r="L297" s="236"/>
      <c r="M297" s="237"/>
      <c r="N297" s="238"/>
      <c r="O297" s="238"/>
      <c r="P297" s="239">
        <f>SUM(P298:P301)</f>
        <v>0</v>
      </c>
      <c r="Q297" s="238"/>
      <c r="R297" s="239">
        <f>SUM(R298:R301)</f>
        <v>0.6014590000000001</v>
      </c>
      <c r="S297" s="238"/>
      <c r="T297" s="240">
        <f>SUM(T298:T301)</f>
        <v>0</v>
      </c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R297" s="241" t="s">
        <v>85</v>
      </c>
      <c r="AT297" s="242" t="s">
        <v>74</v>
      </c>
      <c r="AU297" s="242" t="s">
        <v>83</v>
      </c>
      <c r="AY297" s="241" t="s">
        <v>136</v>
      </c>
      <c r="BK297" s="243">
        <f>SUM(BK298:BK301)</f>
        <v>0</v>
      </c>
    </row>
    <row r="298" spans="1:65" s="2" customFormat="1" ht="21.75" customHeight="1">
      <c r="A298" s="38"/>
      <c r="B298" s="39"/>
      <c r="C298" s="246" t="s">
        <v>490</v>
      </c>
      <c r="D298" s="246" t="s">
        <v>138</v>
      </c>
      <c r="E298" s="247" t="s">
        <v>491</v>
      </c>
      <c r="F298" s="248" t="s">
        <v>492</v>
      </c>
      <c r="G298" s="249" t="s">
        <v>141</v>
      </c>
      <c r="H298" s="250">
        <v>17.954</v>
      </c>
      <c r="I298" s="251"/>
      <c r="J298" s="252">
        <f>ROUND(I298*H298,2)</f>
        <v>0</v>
      </c>
      <c r="K298" s="253"/>
      <c r="L298" s="44"/>
      <c r="M298" s="254" t="s">
        <v>1</v>
      </c>
      <c r="N298" s="255" t="s">
        <v>40</v>
      </c>
      <c r="O298" s="91"/>
      <c r="P298" s="256">
        <f>O298*H298</f>
        <v>0</v>
      </c>
      <c r="Q298" s="256">
        <v>0.0335</v>
      </c>
      <c r="R298" s="256">
        <f>Q298*H298</f>
        <v>0.6014590000000001</v>
      </c>
      <c r="S298" s="256">
        <v>0</v>
      </c>
      <c r="T298" s="257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58" t="s">
        <v>216</v>
      </c>
      <c r="AT298" s="258" t="s">
        <v>138</v>
      </c>
      <c r="AU298" s="258" t="s">
        <v>85</v>
      </c>
      <c r="AY298" s="17" t="s">
        <v>136</v>
      </c>
      <c r="BE298" s="259">
        <f>IF(N298="základní",J298,0)</f>
        <v>0</v>
      </c>
      <c r="BF298" s="259">
        <f>IF(N298="snížená",J298,0)</f>
        <v>0</v>
      </c>
      <c r="BG298" s="259">
        <f>IF(N298="zákl. přenesená",J298,0)</f>
        <v>0</v>
      </c>
      <c r="BH298" s="259">
        <f>IF(N298="sníž. přenesená",J298,0)</f>
        <v>0</v>
      </c>
      <c r="BI298" s="259">
        <f>IF(N298="nulová",J298,0)</f>
        <v>0</v>
      </c>
      <c r="BJ298" s="17" t="s">
        <v>83</v>
      </c>
      <c r="BK298" s="259">
        <f>ROUND(I298*H298,2)</f>
        <v>0</v>
      </c>
      <c r="BL298" s="17" t="s">
        <v>216</v>
      </c>
      <c r="BM298" s="258" t="s">
        <v>493</v>
      </c>
    </row>
    <row r="299" spans="1:51" s="13" customFormat="1" ht="12">
      <c r="A299" s="13"/>
      <c r="B299" s="260"/>
      <c r="C299" s="261"/>
      <c r="D299" s="262" t="s">
        <v>144</v>
      </c>
      <c r="E299" s="263" t="s">
        <v>1</v>
      </c>
      <c r="F299" s="264" t="s">
        <v>316</v>
      </c>
      <c r="G299" s="261"/>
      <c r="H299" s="265">
        <v>1.3</v>
      </c>
      <c r="I299" s="266"/>
      <c r="J299" s="261"/>
      <c r="K299" s="261"/>
      <c r="L299" s="267"/>
      <c r="M299" s="268"/>
      <c r="N299" s="269"/>
      <c r="O299" s="269"/>
      <c r="P299" s="269"/>
      <c r="Q299" s="269"/>
      <c r="R299" s="269"/>
      <c r="S299" s="269"/>
      <c r="T299" s="27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71" t="s">
        <v>144</v>
      </c>
      <c r="AU299" s="271" t="s">
        <v>85</v>
      </c>
      <c r="AV299" s="13" t="s">
        <v>85</v>
      </c>
      <c r="AW299" s="13" t="s">
        <v>32</v>
      </c>
      <c r="AX299" s="13" t="s">
        <v>75</v>
      </c>
      <c r="AY299" s="271" t="s">
        <v>136</v>
      </c>
    </row>
    <row r="300" spans="1:51" s="13" customFormat="1" ht="12">
      <c r="A300" s="13"/>
      <c r="B300" s="260"/>
      <c r="C300" s="261"/>
      <c r="D300" s="262" t="s">
        <v>144</v>
      </c>
      <c r="E300" s="263" t="s">
        <v>1</v>
      </c>
      <c r="F300" s="264" t="s">
        <v>317</v>
      </c>
      <c r="G300" s="261"/>
      <c r="H300" s="265">
        <v>16.654</v>
      </c>
      <c r="I300" s="266"/>
      <c r="J300" s="261"/>
      <c r="K300" s="261"/>
      <c r="L300" s="267"/>
      <c r="M300" s="268"/>
      <c r="N300" s="269"/>
      <c r="O300" s="269"/>
      <c r="P300" s="269"/>
      <c r="Q300" s="269"/>
      <c r="R300" s="269"/>
      <c r="S300" s="269"/>
      <c r="T300" s="27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71" t="s">
        <v>144</v>
      </c>
      <c r="AU300" s="271" t="s">
        <v>85</v>
      </c>
      <c r="AV300" s="13" t="s">
        <v>85</v>
      </c>
      <c r="AW300" s="13" t="s">
        <v>32</v>
      </c>
      <c r="AX300" s="13" t="s">
        <v>75</v>
      </c>
      <c r="AY300" s="271" t="s">
        <v>136</v>
      </c>
    </row>
    <row r="301" spans="1:51" s="14" customFormat="1" ht="12">
      <c r="A301" s="14"/>
      <c r="B301" s="272"/>
      <c r="C301" s="273"/>
      <c r="D301" s="262" t="s">
        <v>144</v>
      </c>
      <c r="E301" s="274" t="s">
        <v>1</v>
      </c>
      <c r="F301" s="275" t="s">
        <v>180</v>
      </c>
      <c r="G301" s="273"/>
      <c r="H301" s="276">
        <v>17.954</v>
      </c>
      <c r="I301" s="277"/>
      <c r="J301" s="273"/>
      <c r="K301" s="273"/>
      <c r="L301" s="278"/>
      <c r="M301" s="279"/>
      <c r="N301" s="280"/>
      <c r="O301" s="280"/>
      <c r="P301" s="280"/>
      <c r="Q301" s="280"/>
      <c r="R301" s="280"/>
      <c r="S301" s="280"/>
      <c r="T301" s="281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T301" s="282" t="s">
        <v>144</v>
      </c>
      <c r="AU301" s="282" t="s">
        <v>85</v>
      </c>
      <c r="AV301" s="14" t="s">
        <v>142</v>
      </c>
      <c r="AW301" s="14" t="s">
        <v>32</v>
      </c>
      <c r="AX301" s="14" t="s">
        <v>83</v>
      </c>
      <c r="AY301" s="282" t="s">
        <v>136</v>
      </c>
    </row>
    <row r="302" spans="1:63" s="12" customFormat="1" ht="22.8" customHeight="1">
      <c r="A302" s="12"/>
      <c r="B302" s="230"/>
      <c r="C302" s="231"/>
      <c r="D302" s="232" t="s">
        <v>74</v>
      </c>
      <c r="E302" s="244" t="s">
        <v>494</v>
      </c>
      <c r="F302" s="244" t="s">
        <v>495</v>
      </c>
      <c r="G302" s="231"/>
      <c r="H302" s="231"/>
      <c r="I302" s="234"/>
      <c r="J302" s="245">
        <f>BK302</f>
        <v>0</v>
      </c>
      <c r="K302" s="231"/>
      <c r="L302" s="236"/>
      <c r="M302" s="237"/>
      <c r="N302" s="238"/>
      <c r="O302" s="238"/>
      <c r="P302" s="239">
        <f>SUM(P303:P308)</f>
        <v>0</v>
      </c>
      <c r="Q302" s="238"/>
      <c r="R302" s="239">
        <f>SUM(R303:R308)</f>
        <v>0.05595000000000001</v>
      </c>
      <c r="S302" s="238"/>
      <c r="T302" s="240">
        <f>SUM(T303:T308)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41" t="s">
        <v>85</v>
      </c>
      <c r="AT302" s="242" t="s">
        <v>74</v>
      </c>
      <c r="AU302" s="242" t="s">
        <v>83</v>
      </c>
      <c r="AY302" s="241" t="s">
        <v>136</v>
      </c>
      <c r="BK302" s="243">
        <f>SUM(BK303:BK308)</f>
        <v>0</v>
      </c>
    </row>
    <row r="303" spans="1:65" s="2" customFormat="1" ht="33" customHeight="1">
      <c r="A303" s="38"/>
      <c r="B303" s="39"/>
      <c r="C303" s="246" t="s">
        <v>496</v>
      </c>
      <c r="D303" s="246" t="s">
        <v>138</v>
      </c>
      <c r="E303" s="247" t="s">
        <v>497</v>
      </c>
      <c r="F303" s="248" t="s">
        <v>498</v>
      </c>
      <c r="G303" s="249" t="s">
        <v>141</v>
      </c>
      <c r="H303" s="250">
        <v>39</v>
      </c>
      <c r="I303" s="251"/>
      <c r="J303" s="252">
        <f>ROUND(I303*H303,2)</f>
        <v>0</v>
      </c>
      <c r="K303" s="253"/>
      <c r="L303" s="44"/>
      <c r="M303" s="254" t="s">
        <v>1</v>
      </c>
      <c r="N303" s="255" t="s">
        <v>40</v>
      </c>
      <c r="O303" s="91"/>
      <c r="P303" s="256">
        <f>O303*H303</f>
        <v>0</v>
      </c>
      <c r="Q303" s="256">
        <v>0</v>
      </c>
      <c r="R303" s="256">
        <f>Q303*H303</f>
        <v>0</v>
      </c>
      <c r="S303" s="256">
        <v>0</v>
      </c>
      <c r="T303" s="257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58" t="s">
        <v>216</v>
      </c>
      <c r="AT303" s="258" t="s">
        <v>138</v>
      </c>
      <c r="AU303" s="258" t="s">
        <v>85</v>
      </c>
      <c r="AY303" s="17" t="s">
        <v>136</v>
      </c>
      <c r="BE303" s="259">
        <f>IF(N303="základní",J303,0)</f>
        <v>0</v>
      </c>
      <c r="BF303" s="259">
        <f>IF(N303="snížená",J303,0)</f>
        <v>0</v>
      </c>
      <c r="BG303" s="259">
        <f>IF(N303="zákl. přenesená",J303,0)</f>
        <v>0</v>
      </c>
      <c r="BH303" s="259">
        <f>IF(N303="sníž. přenesená",J303,0)</f>
        <v>0</v>
      </c>
      <c r="BI303" s="259">
        <f>IF(N303="nulová",J303,0)</f>
        <v>0</v>
      </c>
      <c r="BJ303" s="17" t="s">
        <v>83</v>
      </c>
      <c r="BK303" s="259">
        <f>ROUND(I303*H303,2)</f>
        <v>0</v>
      </c>
      <c r="BL303" s="17" t="s">
        <v>216</v>
      </c>
      <c r="BM303" s="258" t="s">
        <v>499</v>
      </c>
    </row>
    <row r="304" spans="1:65" s="2" customFormat="1" ht="33" customHeight="1">
      <c r="A304" s="38"/>
      <c r="B304" s="39"/>
      <c r="C304" s="246" t="s">
        <v>500</v>
      </c>
      <c r="D304" s="246" t="s">
        <v>138</v>
      </c>
      <c r="E304" s="247" t="s">
        <v>501</v>
      </c>
      <c r="F304" s="248" t="s">
        <v>502</v>
      </c>
      <c r="G304" s="249" t="s">
        <v>141</v>
      </c>
      <c r="H304" s="250">
        <v>55</v>
      </c>
      <c r="I304" s="251"/>
      <c r="J304" s="252">
        <f>ROUND(I304*H304,2)</f>
        <v>0</v>
      </c>
      <c r="K304" s="253"/>
      <c r="L304" s="44"/>
      <c r="M304" s="254" t="s">
        <v>1</v>
      </c>
      <c r="N304" s="255" t="s">
        <v>40</v>
      </c>
      <c r="O304" s="91"/>
      <c r="P304" s="256">
        <f>O304*H304</f>
        <v>0</v>
      </c>
      <c r="Q304" s="256">
        <v>0.00023</v>
      </c>
      <c r="R304" s="256">
        <f>Q304*H304</f>
        <v>0.01265</v>
      </c>
      <c r="S304" s="256">
        <v>0</v>
      </c>
      <c r="T304" s="257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58" t="s">
        <v>216</v>
      </c>
      <c r="AT304" s="258" t="s">
        <v>138</v>
      </c>
      <c r="AU304" s="258" t="s">
        <v>85</v>
      </c>
      <c r="AY304" s="17" t="s">
        <v>136</v>
      </c>
      <c r="BE304" s="259">
        <f>IF(N304="základní",J304,0)</f>
        <v>0</v>
      </c>
      <c r="BF304" s="259">
        <f>IF(N304="snížená",J304,0)</f>
        <v>0</v>
      </c>
      <c r="BG304" s="259">
        <f>IF(N304="zákl. přenesená",J304,0)</f>
        <v>0</v>
      </c>
      <c r="BH304" s="259">
        <f>IF(N304="sníž. přenesená",J304,0)</f>
        <v>0</v>
      </c>
      <c r="BI304" s="259">
        <f>IF(N304="nulová",J304,0)</f>
        <v>0</v>
      </c>
      <c r="BJ304" s="17" t="s">
        <v>83</v>
      </c>
      <c r="BK304" s="259">
        <f>ROUND(I304*H304,2)</f>
        <v>0</v>
      </c>
      <c r="BL304" s="17" t="s">
        <v>216</v>
      </c>
      <c r="BM304" s="258" t="s">
        <v>503</v>
      </c>
    </row>
    <row r="305" spans="1:51" s="15" customFormat="1" ht="12">
      <c r="A305" s="15"/>
      <c r="B305" s="294"/>
      <c r="C305" s="295"/>
      <c r="D305" s="262" t="s">
        <v>144</v>
      </c>
      <c r="E305" s="296" t="s">
        <v>1</v>
      </c>
      <c r="F305" s="297" t="s">
        <v>504</v>
      </c>
      <c r="G305" s="295"/>
      <c r="H305" s="296" t="s">
        <v>1</v>
      </c>
      <c r="I305" s="298"/>
      <c r="J305" s="295"/>
      <c r="K305" s="295"/>
      <c r="L305" s="299"/>
      <c r="M305" s="300"/>
      <c r="N305" s="301"/>
      <c r="O305" s="301"/>
      <c r="P305" s="301"/>
      <c r="Q305" s="301"/>
      <c r="R305" s="301"/>
      <c r="S305" s="301"/>
      <c r="T305" s="302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T305" s="303" t="s">
        <v>144</v>
      </c>
      <c r="AU305" s="303" t="s">
        <v>85</v>
      </c>
      <c r="AV305" s="15" t="s">
        <v>83</v>
      </c>
      <c r="AW305" s="15" t="s">
        <v>32</v>
      </c>
      <c r="AX305" s="15" t="s">
        <v>75</v>
      </c>
      <c r="AY305" s="303" t="s">
        <v>136</v>
      </c>
    </row>
    <row r="306" spans="1:51" s="13" customFormat="1" ht="12">
      <c r="A306" s="13"/>
      <c r="B306" s="260"/>
      <c r="C306" s="261"/>
      <c r="D306" s="262" t="s">
        <v>144</v>
      </c>
      <c r="E306" s="263" t="s">
        <v>1</v>
      </c>
      <c r="F306" s="264" t="s">
        <v>505</v>
      </c>
      <c r="G306" s="261"/>
      <c r="H306" s="265">
        <v>55</v>
      </c>
      <c r="I306" s="266"/>
      <c r="J306" s="261"/>
      <c r="K306" s="261"/>
      <c r="L306" s="267"/>
      <c r="M306" s="268"/>
      <c r="N306" s="269"/>
      <c r="O306" s="269"/>
      <c r="P306" s="269"/>
      <c r="Q306" s="269"/>
      <c r="R306" s="269"/>
      <c r="S306" s="269"/>
      <c r="T306" s="27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71" t="s">
        <v>144</v>
      </c>
      <c r="AU306" s="271" t="s">
        <v>85</v>
      </c>
      <c r="AV306" s="13" t="s">
        <v>85</v>
      </c>
      <c r="AW306" s="13" t="s">
        <v>32</v>
      </c>
      <c r="AX306" s="13" t="s">
        <v>75</v>
      </c>
      <c r="AY306" s="271" t="s">
        <v>136</v>
      </c>
    </row>
    <row r="307" spans="1:51" s="14" customFormat="1" ht="12">
      <c r="A307" s="14"/>
      <c r="B307" s="272"/>
      <c r="C307" s="273"/>
      <c r="D307" s="262" t="s">
        <v>144</v>
      </c>
      <c r="E307" s="274" t="s">
        <v>1</v>
      </c>
      <c r="F307" s="275" t="s">
        <v>180</v>
      </c>
      <c r="G307" s="273"/>
      <c r="H307" s="276">
        <v>55</v>
      </c>
      <c r="I307" s="277"/>
      <c r="J307" s="273"/>
      <c r="K307" s="273"/>
      <c r="L307" s="278"/>
      <c r="M307" s="279"/>
      <c r="N307" s="280"/>
      <c r="O307" s="280"/>
      <c r="P307" s="280"/>
      <c r="Q307" s="280"/>
      <c r="R307" s="280"/>
      <c r="S307" s="280"/>
      <c r="T307" s="28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82" t="s">
        <v>144</v>
      </c>
      <c r="AU307" s="282" t="s">
        <v>85</v>
      </c>
      <c r="AV307" s="14" t="s">
        <v>142</v>
      </c>
      <c r="AW307" s="14" t="s">
        <v>32</v>
      </c>
      <c r="AX307" s="14" t="s">
        <v>83</v>
      </c>
      <c r="AY307" s="282" t="s">
        <v>136</v>
      </c>
    </row>
    <row r="308" spans="1:65" s="2" customFormat="1" ht="16.5" customHeight="1">
      <c r="A308" s="38"/>
      <c r="B308" s="39"/>
      <c r="C308" s="246" t="s">
        <v>506</v>
      </c>
      <c r="D308" s="246" t="s">
        <v>138</v>
      </c>
      <c r="E308" s="247" t="s">
        <v>507</v>
      </c>
      <c r="F308" s="248" t="s">
        <v>508</v>
      </c>
      <c r="G308" s="249" t="s">
        <v>141</v>
      </c>
      <c r="H308" s="250">
        <v>433</v>
      </c>
      <c r="I308" s="251"/>
      <c r="J308" s="252">
        <f>ROUND(I308*H308,2)</f>
        <v>0</v>
      </c>
      <c r="K308" s="253"/>
      <c r="L308" s="44"/>
      <c r="M308" s="254" t="s">
        <v>1</v>
      </c>
      <c r="N308" s="255" t="s">
        <v>40</v>
      </c>
      <c r="O308" s="91"/>
      <c r="P308" s="256">
        <f>O308*H308</f>
        <v>0</v>
      </c>
      <c r="Q308" s="256">
        <v>0.0001</v>
      </c>
      <c r="R308" s="256">
        <f>Q308*H308</f>
        <v>0.043300000000000005</v>
      </c>
      <c r="S308" s="256">
        <v>0</v>
      </c>
      <c r="T308" s="257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58" t="s">
        <v>216</v>
      </c>
      <c r="AT308" s="258" t="s">
        <v>138</v>
      </c>
      <c r="AU308" s="258" t="s">
        <v>85</v>
      </c>
      <c r="AY308" s="17" t="s">
        <v>136</v>
      </c>
      <c r="BE308" s="259">
        <f>IF(N308="základní",J308,0)</f>
        <v>0</v>
      </c>
      <c r="BF308" s="259">
        <f>IF(N308="snížená",J308,0)</f>
        <v>0</v>
      </c>
      <c r="BG308" s="259">
        <f>IF(N308="zákl. přenesená",J308,0)</f>
        <v>0</v>
      </c>
      <c r="BH308" s="259">
        <f>IF(N308="sníž. přenesená",J308,0)</f>
        <v>0</v>
      </c>
      <c r="BI308" s="259">
        <f>IF(N308="nulová",J308,0)</f>
        <v>0</v>
      </c>
      <c r="BJ308" s="17" t="s">
        <v>83</v>
      </c>
      <c r="BK308" s="259">
        <f>ROUND(I308*H308,2)</f>
        <v>0</v>
      </c>
      <c r="BL308" s="17" t="s">
        <v>216</v>
      </c>
      <c r="BM308" s="258" t="s">
        <v>509</v>
      </c>
    </row>
    <row r="309" spans="1:63" s="12" customFormat="1" ht="25.9" customHeight="1">
      <c r="A309" s="12"/>
      <c r="B309" s="230"/>
      <c r="C309" s="231"/>
      <c r="D309" s="232" t="s">
        <v>74</v>
      </c>
      <c r="E309" s="233" t="s">
        <v>182</v>
      </c>
      <c r="F309" s="233" t="s">
        <v>510</v>
      </c>
      <c r="G309" s="231"/>
      <c r="H309" s="231"/>
      <c r="I309" s="234"/>
      <c r="J309" s="235">
        <f>BK309</f>
        <v>0</v>
      </c>
      <c r="K309" s="231"/>
      <c r="L309" s="236"/>
      <c r="M309" s="237"/>
      <c r="N309" s="238"/>
      <c r="O309" s="238"/>
      <c r="P309" s="239">
        <f>P310</f>
        <v>0</v>
      </c>
      <c r="Q309" s="238"/>
      <c r="R309" s="239">
        <f>R310</f>
        <v>0.0099</v>
      </c>
      <c r="S309" s="238"/>
      <c r="T309" s="240">
        <f>T310</f>
        <v>0</v>
      </c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R309" s="241" t="s">
        <v>151</v>
      </c>
      <c r="AT309" s="242" t="s">
        <v>74</v>
      </c>
      <c r="AU309" s="242" t="s">
        <v>75</v>
      </c>
      <c r="AY309" s="241" t="s">
        <v>136</v>
      </c>
      <c r="BK309" s="243">
        <f>BK310</f>
        <v>0</v>
      </c>
    </row>
    <row r="310" spans="1:63" s="12" customFormat="1" ht="22.8" customHeight="1">
      <c r="A310" s="12"/>
      <c r="B310" s="230"/>
      <c r="C310" s="231"/>
      <c r="D310" s="232" t="s">
        <v>74</v>
      </c>
      <c r="E310" s="244" t="s">
        <v>511</v>
      </c>
      <c r="F310" s="244" t="s">
        <v>512</v>
      </c>
      <c r="G310" s="231"/>
      <c r="H310" s="231"/>
      <c r="I310" s="234"/>
      <c r="J310" s="245">
        <f>BK310</f>
        <v>0</v>
      </c>
      <c r="K310" s="231"/>
      <c r="L310" s="236"/>
      <c r="M310" s="237"/>
      <c r="N310" s="238"/>
      <c r="O310" s="238"/>
      <c r="P310" s="239">
        <f>SUM(P311:P312)</f>
        <v>0</v>
      </c>
      <c r="Q310" s="238"/>
      <c r="R310" s="239">
        <f>SUM(R311:R312)</f>
        <v>0.0099</v>
      </c>
      <c r="S310" s="238"/>
      <c r="T310" s="240">
        <f>SUM(T311:T312)</f>
        <v>0</v>
      </c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R310" s="241" t="s">
        <v>151</v>
      </c>
      <c r="AT310" s="242" t="s">
        <v>74</v>
      </c>
      <c r="AU310" s="242" t="s">
        <v>83</v>
      </c>
      <c r="AY310" s="241" t="s">
        <v>136</v>
      </c>
      <c r="BK310" s="243">
        <f>SUM(BK311:BK312)</f>
        <v>0</v>
      </c>
    </row>
    <row r="311" spans="1:65" s="2" customFormat="1" ht="16.5" customHeight="1">
      <c r="A311" s="38"/>
      <c r="B311" s="39"/>
      <c r="C311" s="246" t="s">
        <v>513</v>
      </c>
      <c r="D311" s="246" t="s">
        <v>138</v>
      </c>
      <c r="E311" s="247" t="s">
        <v>514</v>
      </c>
      <c r="F311" s="248" t="s">
        <v>515</v>
      </c>
      <c r="G311" s="249" t="s">
        <v>516</v>
      </c>
      <c r="H311" s="250">
        <v>1</v>
      </c>
      <c r="I311" s="251"/>
      <c r="J311" s="252">
        <f>ROUND(I311*H311,2)</f>
        <v>0</v>
      </c>
      <c r="K311" s="253"/>
      <c r="L311" s="44"/>
      <c r="M311" s="254" t="s">
        <v>1</v>
      </c>
      <c r="N311" s="255" t="s">
        <v>40</v>
      </c>
      <c r="O311" s="91"/>
      <c r="P311" s="256">
        <f>O311*H311</f>
        <v>0</v>
      </c>
      <c r="Q311" s="256">
        <v>0.0099</v>
      </c>
      <c r="R311" s="256">
        <f>Q311*H311</f>
        <v>0.0099</v>
      </c>
      <c r="S311" s="256">
        <v>0</v>
      </c>
      <c r="T311" s="257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58" t="s">
        <v>463</v>
      </c>
      <c r="AT311" s="258" t="s">
        <v>138</v>
      </c>
      <c r="AU311" s="258" t="s">
        <v>85</v>
      </c>
      <c r="AY311" s="17" t="s">
        <v>136</v>
      </c>
      <c r="BE311" s="259">
        <f>IF(N311="základní",J311,0)</f>
        <v>0</v>
      </c>
      <c r="BF311" s="259">
        <f>IF(N311="snížená",J311,0)</f>
        <v>0</v>
      </c>
      <c r="BG311" s="259">
        <f>IF(N311="zákl. přenesená",J311,0)</f>
        <v>0</v>
      </c>
      <c r="BH311" s="259">
        <f>IF(N311="sníž. přenesená",J311,0)</f>
        <v>0</v>
      </c>
      <c r="BI311" s="259">
        <f>IF(N311="nulová",J311,0)</f>
        <v>0</v>
      </c>
      <c r="BJ311" s="17" t="s">
        <v>83</v>
      </c>
      <c r="BK311" s="259">
        <f>ROUND(I311*H311,2)</f>
        <v>0</v>
      </c>
      <c r="BL311" s="17" t="s">
        <v>463</v>
      </c>
      <c r="BM311" s="258" t="s">
        <v>517</v>
      </c>
    </row>
    <row r="312" spans="1:65" s="2" customFormat="1" ht="21.75" customHeight="1">
      <c r="A312" s="38"/>
      <c r="B312" s="39"/>
      <c r="C312" s="246" t="s">
        <v>518</v>
      </c>
      <c r="D312" s="246" t="s">
        <v>138</v>
      </c>
      <c r="E312" s="247" t="s">
        <v>519</v>
      </c>
      <c r="F312" s="248" t="s">
        <v>520</v>
      </c>
      <c r="G312" s="249" t="s">
        <v>141</v>
      </c>
      <c r="H312" s="250">
        <v>6</v>
      </c>
      <c r="I312" s="251"/>
      <c r="J312" s="252">
        <f>ROUND(I312*H312,2)</f>
        <v>0</v>
      </c>
      <c r="K312" s="253"/>
      <c r="L312" s="44"/>
      <c r="M312" s="304" t="s">
        <v>1</v>
      </c>
      <c r="N312" s="305" t="s">
        <v>40</v>
      </c>
      <c r="O312" s="306"/>
      <c r="P312" s="307">
        <f>O312*H312</f>
        <v>0</v>
      </c>
      <c r="Q312" s="307">
        <v>0</v>
      </c>
      <c r="R312" s="307">
        <f>Q312*H312</f>
        <v>0</v>
      </c>
      <c r="S312" s="307">
        <v>0</v>
      </c>
      <c r="T312" s="308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58" t="s">
        <v>463</v>
      </c>
      <c r="AT312" s="258" t="s">
        <v>138</v>
      </c>
      <c r="AU312" s="258" t="s">
        <v>85</v>
      </c>
      <c r="AY312" s="17" t="s">
        <v>136</v>
      </c>
      <c r="BE312" s="259">
        <f>IF(N312="základní",J312,0)</f>
        <v>0</v>
      </c>
      <c r="BF312" s="259">
        <f>IF(N312="snížená",J312,0)</f>
        <v>0</v>
      </c>
      <c r="BG312" s="259">
        <f>IF(N312="zákl. přenesená",J312,0)</f>
        <v>0</v>
      </c>
      <c r="BH312" s="259">
        <f>IF(N312="sníž. přenesená",J312,0)</f>
        <v>0</v>
      </c>
      <c r="BI312" s="259">
        <f>IF(N312="nulová",J312,0)</f>
        <v>0</v>
      </c>
      <c r="BJ312" s="17" t="s">
        <v>83</v>
      </c>
      <c r="BK312" s="259">
        <f>ROUND(I312*H312,2)</f>
        <v>0</v>
      </c>
      <c r="BL312" s="17" t="s">
        <v>463</v>
      </c>
      <c r="BM312" s="258" t="s">
        <v>521</v>
      </c>
    </row>
    <row r="313" spans="1:31" s="2" customFormat="1" ht="6.95" customHeight="1">
      <c r="A313" s="38"/>
      <c r="B313" s="66"/>
      <c r="C313" s="67"/>
      <c r="D313" s="67"/>
      <c r="E313" s="67"/>
      <c r="F313" s="67"/>
      <c r="G313" s="67"/>
      <c r="H313" s="67"/>
      <c r="I313" s="181"/>
      <c r="J313" s="67"/>
      <c r="K313" s="67"/>
      <c r="L313" s="44"/>
      <c r="M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</row>
  </sheetData>
  <sheetProtection password="857D" sheet="1" objects="1" scenarios="1" formatColumns="0" formatRows="0" autoFilter="0"/>
  <autoFilter ref="C140:K312"/>
  <mergeCells count="14">
    <mergeCell ref="E7:H7"/>
    <mergeCell ref="E9:H9"/>
    <mergeCell ref="E18:H18"/>
    <mergeCell ref="E27:H27"/>
    <mergeCell ref="E85:H85"/>
    <mergeCell ref="E87:H87"/>
    <mergeCell ref="D115:F115"/>
    <mergeCell ref="D116:F116"/>
    <mergeCell ref="D117:F117"/>
    <mergeCell ref="D118:F118"/>
    <mergeCell ref="D119:F119"/>
    <mergeCell ref="E131:H131"/>
    <mergeCell ref="E133:H13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Gajda Petr</dc:creator>
  <cp:keywords/>
  <dc:description/>
  <cp:lastModifiedBy>Gajda Petr</cp:lastModifiedBy>
  <dcterms:created xsi:type="dcterms:W3CDTF">2020-06-24T07:52:57Z</dcterms:created>
  <dcterms:modified xsi:type="dcterms:W3CDTF">2020-06-24T07:53:00Z</dcterms:modified>
  <cp:category/>
  <cp:version/>
  <cp:contentType/>
  <cp:contentStatus/>
</cp:coreProperties>
</file>