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3 - Sportoviště U Pil..." sheetId="2" r:id="rId2"/>
  </sheets>
  <definedNames>
    <definedName name="_xlnm.Print_Area" localSheetId="0">'Rekapitulace stavby'!$D$4:$AO$76,'Rekapitulace stavby'!$C$82:$AQ$96</definedName>
    <definedName name="_xlnm._FilterDatabase" localSheetId="1" hidden="1">'SO 03 - Sportoviště U Pil...'!$C$135:$K$201</definedName>
    <definedName name="_xlnm.Print_Area" localSheetId="1">'SO 03 - Sportoviště U Pil...'!$C$4:$J$76,'SO 03 - Sportoviště U Pil...'!$C$82:$J$117,'SO 03 - Sportoviště U Pil...'!$C$123:$K$201</definedName>
    <definedName name="_xlnm.Print_Titles" localSheetId="0">'Rekapitulace stavby'!$92:$92</definedName>
    <definedName name="_xlnm.Print_Titles" localSheetId="1">'SO 03 - Sportoviště U Pil...'!$135:$135</definedName>
  </definedNames>
  <calcPr fullCalcOnLoad="1"/>
</workbook>
</file>

<file path=xl/sharedStrings.xml><?xml version="1.0" encoding="utf-8"?>
<sst xmlns="http://schemas.openxmlformats.org/spreadsheetml/2006/main" count="997" uniqueCount="292">
  <si>
    <t>Export Komplet</t>
  </si>
  <si>
    <t/>
  </si>
  <si>
    <t>2.0</t>
  </si>
  <si>
    <t>ZAMOK</t>
  </si>
  <si>
    <t>False</t>
  </si>
  <si>
    <t>{1f5d91d5-a26c-4f36-b133-773ad6daba57}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</si>
  <si>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</si>
  <si>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</si>
  <si>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</si>
  <si>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</si>
  <si>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</si>
  <si>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</si>
  <si>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</si>
  <si>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</si>
  <si>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SP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</si>
  <si>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</si>
  <si>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</si>
  <si>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SPORTOVIŠŤ NA ÚZEMÍ MĚSTA LITVÍNOVA</t>
  </si>
  <si>
    <t>KSO:</t>
  </si>
  <si>
    <t>CC-CZ:</t>
  </si>
  <si>
    <t>Místo:</t>
  </si>
  <si>
    <t xml:space="preserve"> </t>
  </si>
  <si>
    <t>Datum:</t>
  </si>
  <si>
    <t>18. 5. 2020</t>
  </si>
  <si>
    <t>Zadavatel:</t>
  </si>
  <si>
    <t>IČ:</t>
  </si>
  <si>
    <t>DIČ:</t>
  </si>
  <si>
    <t>Uchazeč:</t>
  </si>
  <si>
    <t>Vyplň údaj</t>
  </si>
  <si>
    <t>Projektant:</t>
  </si>
  <si>
    <t>64651509</t>
  </si>
  <si>
    <t>A3 DETAIL s.r.o.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</si>
  <si>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</si>
  <si>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</si>
  <si>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</si>
  <si>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</si>
  <si>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</si>
  <si>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</si>
  <si>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</si>
  <si>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</si>
  <si>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</si>
  <si>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</si>
  <si>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</si>
  <si>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</si>
  <si>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</si>
  <si>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</si>
  <si>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</si>
  <si>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</si>
  <si>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</si>
  <si>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</si>
  <si>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</si>
  <si>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</si>
  <si>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</si>
  <si>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</si>
  <si>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</si>
  <si>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</si>
  <si>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</si>
  <si>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</si>
  <si>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</si>
  <si>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</si>
  <si>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</si>
  <si>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</si>
  <si>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</si>
  <si>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</si>
  <si>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</si>
  <si>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</si>
  <si>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</si>
  <si>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</si>
  <si>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</si>
  <si>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</si>
  <si>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</si>
  <si>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</si>
  <si>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</si>
  <si>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</si>
  <si>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</si>
  <si>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</si>
  <si>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</si>
  <si>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</si>
  <si>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</si>
  <si>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</si>
  <si>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03</t>
  </si>
  <si>
    <t>Sportoviště U Pilařského rybníka</t>
  </si>
  <si>
    <t>STA</t>
  </si>
  <si>
    <t>1</t>
  </si>
  <si>
    <t>{6cfdf5ca-2e8e-4a21-a9de-4999b99ecbf0}</t>
  </si>
  <si>
    <t>2</t>
  </si>
  <si>
    <t>KRYCÍ LIST SOUPISU PRACÍ</t>
  </si>
  <si>
    <t>Objekt:</t>
  </si>
  <si>
    <t>SO 03 - Sportoviště U Pilařského rybníka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</si>
  <si>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</si>
  <si>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</si>
  <si>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</si>
  <si>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</si>
  <si>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</si>
  <si>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</si>
  <si>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</si>
  <si>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</si>
  <si>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</si>
  <si>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</si>
  <si>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</si>
  <si>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</si>
  <si>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</si>
  <si>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</si>
  <si>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</si>
  <si>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</si>
  <si>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783 - Dokončovací práce - nátěry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</si>
  <si>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</si>
  <si>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</si>
  <si>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</si>
  <si>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</si>
  <si>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</si>
  <si>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</si>
  <si>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</si>
  <si>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</si>
  <si>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</si>
  <si>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</si>
  <si>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</si>
  <si>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</si>
  <si>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</si>
  <si>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</si>
  <si>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</si>
  <si>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</si>
  <si>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</si>
  <si>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</si>
  <si>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</si>
  <si>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</si>
  <si>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</si>
  <si>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</si>
  <si>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</si>
  <si>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</si>
  <si>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</si>
  <si>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</si>
  <si>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</si>
  <si>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</si>
  <si>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113107142</t>
  </si>
  <si>
    <t>Odstranění podkladu živičného tl 100 mm ručně</t>
  </si>
  <si>
    <t>m2</t>
  </si>
  <si>
    <t>4</t>
  </si>
  <si>
    <t>517129649</t>
  </si>
  <si>
    <t>VV</t>
  </si>
  <si>
    <t>4+0,06+0,7</t>
  </si>
  <si>
    <t>121112003</t>
  </si>
  <si>
    <t>Sejmutí ornice tl vrstvy do 100 mm ručně</t>
  </si>
  <si>
    <t>-590530448</t>
  </si>
  <si>
    <t>0,4/0,1</t>
  </si>
  <si>
    <t>3</t>
  </si>
  <si>
    <t>131212531</t>
  </si>
  <si>
    <t>Hloubení jamek v soudržných horninách třídy těžitelnosti I, skupiny 3 ručně</t>
  </si>
  <si>
    <t>m3</t>
  </si>
  <si>
    <t>-443338001</t>
  </si>
  <si>
    <t>162751117</t>
  </si>
  <si>
    <t>Vodorovné přemístění do 10000 m výkopku/sypaniny z horniny třídy těžitelnosti I, skupiny 1 až 3</t>
  </si>
  <si>
    <t>1096400148</t>
  </si>
  <si>
    <t>5</t>
  </si>
  <si>
    <t>162751119</t>
  </si>
  <si>
    <t>Příplatek k vodorovnému přemístění výkopku/sypaniny z horniny třídy těžitelnosti I, skupiny 1 až 3 ZKD 1000 m přes 10000 m</t>
  </si>
  <si>
    <t>-623377952</t>
  </si>
  <si>
    <t>3,9*3</t>
  </si>
  <si>
    <t>6</t>
  </si>
  <si>
    <t>167151101</t>
  </si>
  <si>
    <t>Nakládání výkopku z hornin třídy těžitelnosti I, skupiny 1 až 3 do 100 m3</t>
  </si>
  <si>
    <t>1245436695</t>
  </si>
  <si>
    <t>7</t>
  </si>
  <si>
    <t>171201221</t>
  </si>
  <si>
    <t>Poplatek za uložení na skládce (skládkovné) zeminy a kamení kód odpadu 17 05 04</t>
  </si>
  <si>
    <t>t</t>
  </si>
  <si>
    <t>277182830</t>
  </si>
  <si>
    <t>3,9*1,8</t>
  </si>
  <si>
    <t>8</t>
  </si>
  <si>
    <t>171251201</t>
  </si>
  <si>
    <t>Uložení sypaniny na skládky nebo meziskládky</t>
  </si>
  <si>
    <t>-1329672013</t>
  </si>
  <si>
    <t>9</t>
  </si>
  <si>
    <t>91973400R</t>
  </si>
  <si>
    <t>Odstranění a vybourání nerovnosti asf. krytu do roviny</t>
  </si>
  <si>
    <t>2013939471</t>
  </si>
  <si>
    <t>3*0,15+4*0,15</t>
  </si>
  <si>
    <t>Zakládání</t>
  </si>
  <si>
    <t>10</t>
  </si>
  <si>
    <t>275313811</t>
  </si>
  <si>
    <t>Základové patky z betonu tř. C 25/30</t>
  </si>
  <si>
    <t>380053118</t>
  </si>
  <si>
    <t>0,7*0,3*0,3*16"lavičky</t>
  </si>
  <si>
    <t>0,5*0,5*0,3*2 "odpadkové koše</t>
  </si>
  <si>
    <t>1*1*0,95*2 "kce basket košů</t>
  </si>
  <si>
    <t>1*1*1*2 "volejbalové sloupky</t>
  </si>
  <si>
    <t>2*0,1+2*0,15"dobetonování prostoru mezi patkami a asfaltem</t>
  </si>
  <si>
    <t>Součet</t>
  </si>
  <si>
    <t>Komunikace pozemní</t>
  </si>
  <si>
    <t>11</t>
  </si>
  <si>
    <t>57923132R</t>
  </si>
  <si>
    <t>Strojně litý polyuretanový povrch stabilizační (podrobná specifikace v PD) vč. doplňkových prvků z grafických motivů viz. výpis</t>
  </si>
  <si>
    <t>-935043885</t>
  </si>
  <si>
    <t>275,8 "bezpečný polyuretanový povrch SmartSoft EPDM 35mm (25mm SBR + 10mm EPDM)- HIC 1,6m  v dané barevnosti EPDM)</t>
  </si>
  <si>
    <t>"cena obsahuje:</t>
  </si>
  <si>
    <t>"rozměření grafických motivů na ploše</t>
  </si>
  <si>
    <t xml:space="preserve">"práce na grafice a instalace grafických motivů a prvků do plochy dle grafického návrhu </t>
  </si>
  <si>
    <t>1x skákací panák malý - kluk - 250x85cm</t>
  </si>
  <si>
    <t>1x skok z místa-  245x80cm</t>
  </si>
  <si>
    <t>2x - housenka s čísly 1-10 - 400cm UV Barvy</t>
  </si>
  <si>
    <t>Úpravy povrchů, podlahy a osazování výplní</t>
  </si>
  <si>
    <t>12</t>
  </si>
  <si>
    <t>629995101</t>
  </si>
  <si>
    <t>Očištění vnějších ploch (např. tlakovou vodou) + odstranění travních porostů</t>
  </si>
  <si>
    <t>-1122417235</t>
  </si>
  <si>
    <t>275,8"zbavení nečistot a náletů stáv. bet. plochy</t>
  </si>
  <si>
    <t>Ostatní konstrukce a práce, bourání</t>
  </si>
  <si>
    <t>13</t>
  </si>
  <si>
    <t>916232R01</t>
  </si>
  <si>
    <t>D+M zemní pouzdro pro volejbalové sloupky vč. krycích víček s finálním nástřikem</t>
  </si>
  <si>
    <t>kus</t>
  </si>
  <si>
    <t>1466886730</t>
  </si>
  <si>
    <t>14</t>
  </si>
  <si>
    <t>916232R0</t>
  </si>
  <si>
    <t>D+M zemní pouzdro pro basketbalové koše</t>
  </si>
  <si>
    <t>1880255796</t>
  </si>
  <si>
    <t>916232R02</t>
  </si>
  <si>
    <t>D+M sloupky pro volejbal (nohejbal, tenis) vč. sítě a prodlouženého napínacího lanka</t>
  </si>
  <si>
    <t>1500978900</t>
  </si>
  <si>
    <t>16</t>
  </si>
  <si>
    <t>916232R03</t>
  </si>
  <si>
    <t>D+M konstrukcí basketbalových košů se dvěma nosnými sloupy pro mimořádnou stabilitu - vyložení desky s koši 1,65m</t>
  </si>
  <si>
    <t>1463098621</t>
  </si>
  <si>
    <t>17</t>
  </si>
  <si>
    <t>919735124</t>
  </si>
  <si>
    <t>Řezání stávajícího betonového krytu hl do 200 mm</t>
  </si>
  <si>
    <t>m</t>
  </si>
  <si>
    <t>-1316500277</t>
  </si>
  <si>
    <t>1,4*8+1,06*2+3</t>
  </si>
  <si>
    <t>18</t>
  </si>
  <si>
    <t>93150010R</t>
  </si>
  <si>
    <t>D+M stojanu pro umístění provozního řádu hřiště formátu A3</t>
  </si>
  <si>
    <t>-269125775</t>
  </si>
  <si>
    <t>19</t>
  </si>
  <si>
    <t>936104211</t>
  </si>
  <si>
    <t>Montáž odpadkového koše do betonové patky</t>
  </si>
  <si>
    <t>-694798484</t>
  </si>
  <si>
    <t>20</t>
  </si>
  <si>
    <t>M</t>
  </si>
  <si>
    <t>7491014R</t>
  </si>
  <si>
    <t xml:space="preserve">koš odpadkový </t>
  </si>
  <si>
    <t>-2138760722</t>
  </si>
  <si>
    <t>936124112</t>
  </si>
  <si>
    <t>Montáž lavičky stabilní parkové se zabetonováním noh</t>
  </si>
  <si>
    <t>-611925505</t>
  </si>
  <si>
    <t>22</t>
  </si>
  <si>
    <t>7491011R</t>
  </si>
  <si>
    <t xml:space="preserve">lavička s opěradlem </t>
  </si>
  <si>
    <t>-2033164895</t>
  </si>
  <si>
    <t>23</t>
  </si>
  <si>
    <t>961044111</t>
  </si>
  <si>
    <t>Bourání základů z betonu prostého - patky plot</t>
  </si>
  <si>
    <t>178138281</t>
  </si>
  <si>
    <t>0,3*0,3*0,5*2 "sloupky tenis</t>
  </si>
  <si>
    <t>24</t>
  </si>
  <si>
    <t>96600610R</t>
  </si>
  <si>
    <t xml:space="preserve">Odstranění sloupku pro tenis pr. 100 v 1,2m </t>
  </si>
  <si>
    <t>-18539146</t>
  </si>
  <si>
    <t>997</t>
  </si>
  <si>
    <t>Přesun sutě</t>
  </si>
  <si>
    <t>25</t>
  </si>
  <si>
    <t>997013501</t>
  </si>
  <si>
    <t>Odvoz suti a vybouraných hmot na skládku nebo meziskládku do 1 km se složením</t>
  </si>
  <si>
    <t>-454192283</t>
  </si>
  <si>
    <t>26</t>
  </si>
  <si>
    <t>997013509</t>
  </si>
  <si>
    <t>Příplatek k odvozu suti a vybouraných hmot na skládku ZKD 1 km přes 1 km</t>
  </si>
  <si>
    <t>-943719425</t>
  </si>
  <si>
    <t>1,866*12</t>
  </si>
  <si>
    <t>27</t>
  </si>
  <si>
    <t>997013601</t>
  </si>
  <si>
    <t>Poplatek za uložení na skládce (skládkovné) stavebního odpadu betonového kód odpadu 17 01 01</t>
  </si>
  <si>
    <t>-1704872485</t>
  </si>
  <si>
    <t>1,866-1,047</t>
  </si>
  <si>
    <t>28</t>
  </si>
  <si>
    <t>997221875</t>
  </si>
  <si>
    <t>Poplatek za uložení stavebního odpadu na recyklační skládce (skládkovné) asfaltového bez obsahu dehtu zatříděného do Katalogu odpadů pod kódem 17 03 02</t>
  </si>
  <si>
    <t>1600797744</t>
  </si>
  <si>
    <t>998</t>
  </si>
  <si>
    <t>Přesun hmot</t>
  </si>
  <si>
    <t>29</t>
  </si>
  <si>
    <t>998231311</t>
  </si>
  <si>
    <t xml:space="preserve">Přesun hmot </t>
  </si>
  <si>
    <t>-990456682</t>
  </si>
  <si>
    <t>PSV</t>
  </si>
  <si>
    <t>Práce a dodávky PSV</t>
  </si>
  <si>
    <t>783</t>
  </si>
  <si>
    <t>Dokončovací práce - nátěry</t>
  </si>
  <si>
    <t>30</t>
  </si>
  <si>
    <t>783913151</t>
  </si>
  <si>
    <t>Penetrační syntetický nátěr hladkých povrchů</t>
  </si>
  <si>
    <t>554594729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</si>
</sst>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4" fontId="3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3" fillId="0" borderId="0" xfId="0" applyNumberFormat="1" applyFont="1" applyAlignment="1" applyProtection="1">
      <alignment vertical="center"/>
      <protection/>
    </xf>
    <xf numFmtId="0" fontId="24" fillId="0" borderId="0" xfId="0" applyFont="1" applyAlignment="1">
      <alignment horizontal="center"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5" fillId="4" borderId="0" xfId="0" applyFont="1" applyFill="1" applyAlignment="1" applyProtection="1">
      <alignment horizontal="left" vertical="center"/>
      <protection/>
    </xf>
    <xf numFmtId="4" fontId="25" fillId="4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30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39</v>
      </c>
      <c r="E29" s="47"/>
      <c r="F29" s="32" t="s">
        <v>40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41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49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50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51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50</v>
      </c>
      <c r="AI60" s="42"/>
      <c r="AJ60" s="42"/>
      <c r="AK60" s="42"/>
      <c r="AL60" s="42"/>
      <c r="AM60" s="64" t="s">
        <v>51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53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50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51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50</v>
      </c>
      <c r="AI75" s="42"/>
      <c r="AJ75" s="42"/>
      <c r="AK75" s="42"/>
      <c r="AL75" s="42"/>
      <c r="AM75" s="64" t="s">
        <v>51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54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SP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SPORTOVIŠŤ NA ÚZEMÍ MĚSTA LITVÍNOVA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18. 5. 2020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>A3 DETAIL s.r.o.</v>
      </c>
      <c r="AN89" s="71"/>
      <c r="AO89" s="71"/>
      <c r="AP89" s="71"/>
      <c r="AQ89" s="40"/>
      <c r="AR89" s="44"/>
      <c r="AS89" s="81" t="s">
        <v>55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56</v>
      </c>
      <c r="D92" s="94"/>
      <c r="E92" s="94"/>
      <c r="F92" s="94"/>
      <c r="G92" s="94"/>
      <c r="H92" s="95"/>
      <c r="I92" s="96" t="s">
        <v>57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58</v>
      </c>
      <c r="AH92" s="94"/>
      <c r="AI92" s="94"/>
      <c r="AJ92" s="94"/>
      <c r="AK92" s="94"/>
      <c r="AL92" s="94"/>
      <c r="AM92" s="94"/>
      <c r="AN92" s="96" t="s">
        <v>59</v>
      </c>
      <c r="AO92" s="94"/>
      <c r="AP92" s="98"/>
      <c r="AQ92" s="99" t="s">
        <v>60</v>
      </c>
      <c r="AR92" s="44"/>
      <c r="AS92" s="100" t="s">
        <v>61</v>
      </c>
      <c r="AT92" s="101" t="s">
        <v>62</v>
      </c>
      <c r="AU92" s="101" t="s">
        <v>63</v>
      </c>
      <c r="AV92" s="101" t="s">
        <v>64</v>
      </c>
      <c r="AW92" s="101" t="s">
        <v>65</v>
      </c>
      <c r="AX92" s="101" t="s">
        <v>66</v>
      </c>
      <c r="AY92" s="101" t="s">
        <v>67</v>
      </c>
      <c r="AZ92" s="101" t="s">
        <v>68</v>
      </c>
      <c r="BA92" s="101" t="s">
        <v>69</v>
      </c>
      <c r="BB92" s="101" t="s">
        <v>70</v>
      </c>
      <c r="BC92" s="101" t="s">
        <v>71</v>
      </c>
      <c r="BD92" s="102" t="s">
        <v>72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73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74</v>
      </c>
      <c r="BT94" s="117" t="s">
        <v>75</v>
      </c>
      <c r="BU94" s="118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1" s="7" customFormat="1" ht="16.5" customHeight="1">
      <c r="A95" s="119" t="s">
        <v>79</v>
      </c>
      <c r="B95" s="120"/>
      <c r="C95" s="121"/>
      <c r="D95" s="122" t="s">
        <v>80</v>
      </c>
      <c r="E95" s="122"/>
      <c r="F95" s="122"/>
      <c r="G95" s="122"/>
      <c r="H95" s="122"/>
      <c r="I95" s="123"/>
      <c r="J95" s="122" t="s">
        <v>81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 03 - Sportoviště U Pil...'!J32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82</v>
      </c>
      <c r="AR95" s="126"/>
      <c r="AS95" s="127">
        <v>0</v>
      </c>
      <c r="AT95" s="128">
        <f>ROUND(SUM(AV95:AW95),2)</f>
        <v>0</v>
      </c>
      <c r="AU95" s="129">
        <f>'SO 03 - Sportoviště U Pil...'!P136</f>
        <v>0</v>
      </c>
      <c r="AV95" s="128">
        <f>'SO 03 - Sportoviště U Pil...'!J35</f>
        <v>0</v>
      </c>
      <c r="AW95" s="128">
        <f>'SO 03 - Sportoviště U Pil...'!J36</f>
        <v>0</v>
      </c>
      <c r="AX95" s="128">
        <f>'SO 03 - Sportoviště U Pil...'!J37</f>
        <v>0</v>
      </c>
      <c r="AY95" s="128">
        <f>'SO 03 - Sportoviště U Pil...'!J38</f>
        <v>0</v>
      </c>
      <c r="AZ95" s="128">
        <f>'SO 03 - Sportoviště U Pil...'!F35</f>
        <v>0</v>
      </c>
      <c r="BA95" s="128">
        <f>'SO 03 - Sportoviště U Pil...'!F36</f>
        <v>0</v>
      </c>
      <c r="BB95" s="128">
        <f>'SO 03 - Sportoviště U Pil...'!F37</f>
        <v>0</v>
      </c>
      <c r="BC95" s="128">
        <f>'SO 03 - Sportoviště U Pil...'!F38</f>
        <v>0</v>
      </c>
      <c r="BD95" s="130">
        <f>'SO 03 - Sportoviště U Pil...'!F39</f>
        <v>0</v>
      </c>
      <c r="BE95" s="7"/>
      <c r="BT95" s="131" t="s">
        <v>83</v>
      </c>
      <c r="BV95" s="131" t="s">
        <v>77</v>
      </c>
      <c r="BW95" s="131" t="s">
        <v>84</v>
      </c>
      <c r="BX95" s="131" t="s">
        <v>5</v>
      </c>
      <c r="CL95" s="131" t="s">
        <v>1</v>
      </c>
      <c r="CM95" s="131" t="s">
        <v>85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857D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SO 03 - Sportoviště U Pil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84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20"/>
      <c r="AT3" s="17" t="s">
        <v>85</v>
      </c>
    </row>
    <row r="4" spans="2:46" s="1" customFormat="1" ht="24.95" customHeight="1">
      <c r="B4" s="20"/>
      <c r="D4" s="136" t="s">
        <v>86</v>
      </c>
      <c r="I4" s="132"/>
      <c r="L4" s="20"/>
      <c r="M4" s="137" t="s">
        <v>10</v>
      </c>
      <c r="AT4" s="17" t="s">
        <v>4</v>
      </c>
    </row>
    <row r="5" spans="2:12" s="1" customFormat="1" ht="6.95" customHeight="1">
      <c r="B5" s="20"/>
      <c r="I5" s="132"/>
      <c r="L5" s="20"/>
    </row>
    <row r="6" spans="2:12" s="1" customFormat="1" ht="12" customHeight="1">
      <c r="B6" s="20"/>
      <c r="D6" s="138" t="s">
        <v>16</v>
      </c>
      <c r="I6" s="132"/>
      <c r="L6" s="20"/>
    </row>
    <row r="7" spans="2:12" s="1" customFormat="1" ht="16.5" customHeight="1">
      <c r="B7" s="20"/>
      <c r="E7" s="139" t="str">
        <f>'Rekapitulace stavby'!K6</f>
        <v>STAVEBNÍ ÚPRAVY SPORTOVIŠŤ NA ÚZEMÍ MĚSTA LITVÍNOVA</v>
      </c>
      <c r="F7" s="138"/>
      <c r="G7" s="138"/>
      <c r="H7" s="138"/>
      <c r="I7" s="132"/>
      <c r="L7" s="20"/>
    </row>
    <row r="8" spans="1:31" s="2" customFormat="1" ht="12" customHeight="1">
      <c r="A8" s="38"/>
      <c r="B8" s="44"/>
      <c r="C8" s="38"/>
      <c r="D8" s="138" t="s">
        <v>87</v>
      </c>
      <c r="E8" s="38"/>
      <c r="F8" s="38"/>
      <c r="G8" s="38"/>
      <c r="H8" s="38"/>
      <c r="I8" s="140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1" t="s">
        <v>88</v>
      </c>
      <c r="F9" s="38"/>
      <c r="G9" s="38"/>
      <c r="H9" s="38"/>
      <c r="I9" s="140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0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8" t="s">
        <v>18</v>
      </c>
      <c r="E11" s="38"/>
      <c r="F11" s="142" t="s">
        <v>1</v>
      </c>
      <c r="G11" s="38"/>
      <c r="H11" s="38"/>
      <c r="I11" s="143" t="s">
        <v>19</v>
      </c>
      <c r="J11" s="142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8" t="s">
        <v>20</v>
      </c>
      <c r="E12" s="38"/>
      <c r="F12" s="142" t="s">
        <v>21</v>
      </c>
      <c r="G12" s="38"/>
      <c r="H12" s="38"/>
      <c r="I12" s="143" t="s">
        <v>22</v>
      </c>
      <c r="J12" s="144" t="str">
        <f>'Rekapitulace stavby'!AN8</f>
        <v>18. 5. 2020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0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8" t="s">
        <v>24</v>
      </c>
      <c r="E14" s="38"/>
      <c r="F14" s="38"/>
      <c r="G14" s="38"/>
      <c r="H14" s="38"/>
      <c r="I14" s="143" t="s">
        <v>25</v>
      </c>
      <c r="J14" s="142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2" t="str">
        <f>IF('Rekapitulace stavby'!E11="","",'Rekapitulace stavby'!E11)</f>
        <v xml:space="preserve"> </v>
      </c>
      <c r="F15" s="38"/>
      <c r="G15" s="38"/>
      <c r="H15" s="38"/>
      <c r="I15" s="143" t="s">
        <v>26</v>
      </c>
      <c r="J15" s="142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0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8" t="s">
        <v>27</v>
      </c>
      <c r="E17" s="38"/>
      <c r="F17" s="38"/>
      <c r="G17" s="38"/>
      <c r="H17" s="38"/>
      <c r="I17" s="143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2"/>
      <c r="G18" s="142"/>
      <c r="H18" s="142"/>
      <c r="I18" s="143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0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8" t="s">
        <v>29</v>
      </c>
      <c r="E20" s="38"/>
      <c r="F20" s="38"/>
      <c r="G20" s="38"/>
      <c r="H20" s="38"/>
      <c r="I20" s="143" t="s">
        <v>25</v>
      </c>
      <c r="J20" s="142" t="str">
        <f>IF('Rekapitulace stavby'!AN16="","",'Rekapitulace stavby'!AN16)</f>
        <v>64651509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2" t="str">
        <f>IF('Rekapitulace stavby'!E17="","",'Rekapitulace stavby'!E17)</f>
        <v>A3 DETAIL s.r.o.</v>
      </c>
      <c r="F21" s="38"/>
      <c r="G21" s="38"/>
      <c r="H21" s="38"/>
      <c r="I21" s="143" t="s">
        <v>26</v>
      </c>
      <c r="J21" s="142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0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8" t="s">
        <v>33</v>
      </c>
      <c r="E23" s="38"/>
      <c r="F23" s="38"/>
      <c r="G23" s="38"/>
      <c r="H23" s="38"/>
      <c r="I23" s="143" t="s">
        <v>25</v>
      </c>
      <c r="J23" s="142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2" t="str">
        <f>IF('Rekapitulace stavby'!E20="","",'Rekapitulace stavby'!E20)</f>
        <v xml:space="preserve"> </v>
      </c>
      <c r="F24" s="38"/>
      <c r="G24" s="38"/>
      <c r="H24" s="38"/>
      <c r="I24" s="143" t="s">
        <v>26</v>
      </c>
      <c r="J24" s="142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0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8" t="s">
        <v>34</v>
      </c>
      <c r="E26" s="38"/>
      <c r="F26" s="38"/>
      <c r="G26" s="38"/>
      <c r="H26" s="38"/>
      <c r="I26" s="140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0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1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142" t="s">
        <v>89</v>
      </c>
      <c r="E30" s="38"/>
      <c r="F30" s="38"/>
      <c r="G30" s="38"/>
      <c r="H30" s="38"/>
      <c r="I30" s="140"/>
      <c r="J30" s="152">
        <f>J96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53" t="s">
        <v>90</v>
      </c>
      <c r="E31" s="38"/>
      <c r="F31" s="38"/>
      <c r="G31" s="38"/>
      <c r="H31" s="38"/>
      <c r="I31" s="140"/>
      <c r="J31" s="152">
        <f>J109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4" t="s">
        <v>35</v>
      </c>
      <c r="E32" s="38"/>
      <c r="F32" s="38"/>
      <c r="G32" s="38"/>
      <c r="H32" s="38"/>
      <c r="I32" s="140"/>
      <c r="J32" s="155">
        <f>ROUND(J30+J31,2)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0"/>
      <c r="E33" s="150"/>
      <c r="F33" s="150"/>
      <c r="G33" s="150"/>
      <c r="H33" s="150"/>
      <c r="I33" s="151"/>
      <c r="J33" s="150"/>
      <c r="K33" s="150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6" t="s">
        <v>37</v>
      </c>
      <c r="G34" s="38"/>
      <c r="H34" s="38"/>
      <c r="I34" s="157" t="s">
        <v>36</v>
      </c>
      <c r="J34" s="156" t="s">
        <v>38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8" t="s">
        <v>39</v>
      </c>
      <c r="E35" s="138" t="s">
        <v>40</v>
      </c>
      <c r="F35" s="159">
        <f>ROUND((SUM(BE109:BE116)+SUM(BE136:BE201)),2)</f>
        <v>0</v>
      </c>
      <c r="G35" s="38"/>
      <c r="H35" s="38"/>
      <c r="I35" s="160">
        <v>0.21</v>
      </c>
      <c r="J35" s="159">
        <f>ROUND(((SUM(BE109:BE116)+SUM(BE136:BE201))*I35),2)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8" t="s">
        <v>41</v>
      </c>
      <c r="F36" s="159">
        <f>ROUND((SUM(BF109:BF116)+SUM(BF136:BF201)),2)</f>
        <v>0</v>
      </c>
      <c r="G36" s="38"/>
      <c r="H36" s="38"/>
      <c r="I36" s="160">
        <v>0.15</v>
      </c>
      <c r="J36" s="159">
        <f>ROUND(((SUM(BF109:BF116)+SUM(BF136:BF201))*I36),2)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8" t="s">
        <v>42</v>
      </c>
      <c r="F37" s="159">
        <f>ROUND((SUM(BG109:BG116)+SUM(BG136:BG201)),2)</f>
        <v>0</v>
      </c>
      <c r="G37" s="38"/>
      <c r="H37" s="38"/>
      <c r="I37" s="160">
        <v>0.21</v>
      </c>
      <c r="J37" s="159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38" t="s">
        <v>43</v>
      </c>
      <c r="F38" s="159">
        <f>ROUND((SUM(BH109:BH116)+SUM(BH136:BH201)),2)</f>
        <v>0</v>
      </c>
      <c r="G38" s="38"/>
      <c r="H38" s="38"/>
      <c r="I38" s="160">
        <v>0.15</v>
      </c>
      <c r="J38" s="159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38" t="s">
        <v>44</v>
      </c>
      <c r="F39" s="159">
        <f>ROUND((SUM(BI109:BI116)+SUM(BI136:BI201)),2)</f>
        <v>0</v>
      </c>
      <c r="G39" s="38"/>
      <c r="H39" s="38"/>
      <c r="I39" s="160">
        <v>0</v>
      </c>
      <c r="J39" s="159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40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1"/>
      <c r="D41" s="162" t="s">
        <v>45</v>
      </c>
      <c r="E41" s="163"/>
      <c r="F41" s="163"/>
      <c r="G41" s="164" t="s">
        <v>46</v>
      </c>
      <c r="H41" s="165" t="s">
        <v>47</v>
      </c>
      <c r="I41" s="166"/>
      <c r="J41" s="167">
        <f>SUM(J32:J39)</f>
        <v>0</v>
      </c>
      <c r="K41" s="16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40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32"/>
      <c r="L43" s="20"/>
    </row>
    <row r="44" spans="2:12" s="1" customFormat="1" ht="14.4" customHeight="1">
      <c r="B44" s="20"/>
      <c r="I44" s="132"/>
      <c r="L44" s="20"/>
    </row>
    <row r="45" spans="2:12" s="1" customFormat="1" ht="14.4" customHeight="1">
      <c r="B45" s="20"/>
      <c r="I45" s="132"/>
      <c r="L45" s="20"/>
    </row>
    <row r="46" spans="2:12" s="1" customFormat="1" ht="14.4" customHeight="1">
      <c r="B46" s="20"/>
      <c r="I46" s="132"/>
      <c r="L46" s="20"/>
    </row>
    <row r="47" spans="2:12" s="1" customFormat="1" ht="14.4" customHeight="1">
      <c r="B47" s="20"/>
      <c r="I47" s="132"/>
      <c r="L47" s="20"/>
    </row>
    <row r="48" spans="2:12" s="1" customFormat="1" ht="14.4" customHeight="1">
      <c r="B48" s="20"/>
      <c r="I48" s="132"/>
      <c r="L48" s="20"/>
    </row>
    <row r="49" spans="2:12" s="1" customFormat="1" ht="14.4" customHeight="1">
      <c r="B49" s="20"/>
      <c r="I49" s="132"/>
      <c r="L49" s="20"/>
    </row>
    <row r="50" spans="2:12" s="2" customFormat="1" ht="14.4" customHeight="1">
      <c r="B50" s="63"/>
      <c r="D50" s="169" t="s">
        <v>48</v>
      </c>
      <c r="E50" s="170"/>
      <c r="F50" s="170"/>
      <c r="G50" s="169" t="s">
        <v>49</v>
      </c>
      <c r="H50" s="170"/>
      <c r="I50" s="171"/>
      <c r="J50" s="170"/>
      <c r="K50" s="170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2" t="s">
        <v>50</v>
      </c>
      <c r="E61" s="173"/>
      <c r="F61" s="174" t="s">
        <v>51</v>
      </c>
      <c r="G61" s="172" t="s">
        <v>50</v>
      </c>
      <c r="H61" s="173"/>
      <c r="I61" s="175"/>
      <c r="J61" s="176" t="s">
        <v>51</v>
      </c>
      <c r="K61" s="173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9" t="s">
        <v>52</v>
      </c>
      <c r="E65" s="177"/>
      <c r="F65" s="177"/>
      <c r="G65" s="169" t="s">
        <v>53</v>
      </c>
      <c r="H65" s="177"/>
      <c r="I65" s="178"/>
      <c r="J65" s="177"/>
      <c r="K65" s="177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2" t="s">
        <v>50</v>
      </c>
      <c r="E76" s="173"/>
      <c r="F76" s="174" t="s">
        <v>51</v>
      </c>
      <c r="G76" s="172" t="s">
        <v>50</v>
      </c>
      <c r="H76" s="173"/>
      <c r="I76" s="175"/>
      <c r="J76" s="176" t="s">
        <v>51</v>
      </c>
      <c r="K76" s="173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91</v>
      </c>
      <c r="D82" s="40"/>
      <c r="E82" s="40"/>
      <c r="F82" s="40"/>
      <c r="G82" s="40"/>
      <c r="H82" s="40"/>
      <c r="I82" s="1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STAVEBNÍ ÚPRAVY SPORTOVIŠŤ NA ÚZEMÍ MĚSTA LITVÍNOVA</v>
      </c>
      <c r="F85" s="32"/>
      <c r="G85" s="32"/>
      <c r="H85" s="32"/>
      <c r="I85" s="1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87</v>
      </c>
      <c r="D86" s="40"/>
      <c r="E86" s="40"/>
      <c r="F86" s="40"/>
      <c r="G86" s="40"/>
      <c r="H86" s="40"/>
      <c r="I86" s="1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03 - Sportoviště U Pilařského rybníka</v>
      </c>
      <c r="F87" s="40"/>
      <c r="G87" s="40"/>
      <c r="H87" s="40"/>
      <c r="I87" s="1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3" t="s">
        <v>22</v>
      </c>
      <c r="J89" s="79" t="str">
        <f>IF(J12="","",J12)</f>
        <v>18. 5. 2020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3" t="s">
        <v>29</v>
      </c>
      <c r="J91" s="36" t="str">
        <f>E21</f>
        <v>A3 DETAIL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3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6" t="s">
        <v>92</v>
      </c>
      <c r="D94" s="187"/>
      <c r="E94" s="187"/>
      <c r="F94" s="187"/>
      <c r="G94" s="187"/>
      <c r="H94" s="187"/>
      <c r="I94" s="188"/>
      <c r="J94" s="189" t="s">
        <v>93</v>
      </c>
      <c r="K94" s="18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0" t="s">
        <v>94</v>
      </c>
      <c r="D96" s="40"/>
      <c r="E96" s="40"/>
      <c r="F96" s="40"/>
      <c r="G96" s="40"/>
      <c r="H96" s="40"/>
      <c r="I96" s="140"/>
      <c r="J96" s="110">
        <f>J136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95</v>
      </c>
    </row>
    <row r="97" spans="1:31" s="9" customFormat="1" ht="24.95" customHeight="1">
      <c r="A97" s="9"/>
      <c r="B97" s="191"/>
      <c r="C97" s="192"/>
      <c r="D97" s="193" t="s">
        <v>96</v>
      </c>
      <c r="E97" s="194"/>
      <c r="F97" s="194"/>
      <c r="G97" s="194"/>
      <c r="H97" s="194"/>
      <c r="I97" s="195"/>
      <c r="J97" s="196">
        <f>J137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8"/>
      <c r="C98" s="199"/>
      <c r="D98" s="200" t="s">
        <v>97</v>
      </c>
      <c r="E98" s="201"/>
      <c r="F98" s="201"/>
      <c r="G98" s="201"/>
      <c r="H98" s="201"/>
      <c r="I98" s="202"/>
      <c r="J98" s="203">
        <f>J138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8"/>
      <c r="C99" s="199"/>
      <c r="D99" s="200" t="s">
        <v>98</v>
      </c>
      <c r="E99" s="201"/>
      <c r="F99" s="201"/>
      <c r="G99" s="201"/>
      <c r="H99" s="201"/>
      <c r="I99" s="202"/>
      <c r="J99" s="203">
        <f>J153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8"/>
      <c r="C100" s="199"/>
      <c r="D100" s="200" t="s">
        <v>99</v>
      </c>
      <c r="E100" s="201"/>
      <c r="F100" s="201"/>
      <c r="G100" s="201"/>
      <c r="H100" s="201"/>
      <c r="I100" s="202"/>
      <c r="J100" s="203">
        <f>J161</f>
        <v>0</v>
      </c>
      <c r="K100" s="199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8"/>
      <c r="C101" s="199"/>
      <c r="D101" s="200" t="s">
        <v>100</v>
      </c>
      <c r="E101" s="201"/>
      <c r="F101" s="201"/>
      <c r="G101" s="201"/>
      <c r="H101" s="201"/>
      <c r="I101" s="202"/>
      <c r="J101" s="203">
        <f>J171</f>
        <v>0</v>
      </c>
      <c r="K101" s="199"/>
      <c r="L101" s="20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8"/>
      <c r="C102" s="199"/>
      <c r="D102" s="200" t="s">
        <v>101</v>
      </c>
      <c r="E102" s="201"/>
      <c r="F102" s="201"/>
      <c r="G102" s="201"/>
      <c r="H102" s="201"/>
      <c r="I102" s="202"/>
      <c r="J102" s="203">
        <f>J174</f>
        <v>0</v>
      </c>
      <c r="K102" s="199"/>
      <c r="L102" s="20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8"/>
      <c r="C103" s="199"/>
      <c r="D103" s="200" t="s">
        <v>102</v>
      </c>
      <c r="E103" s="201"/>
      <c r="F103" s="201"/>
      <c r="G103" s="201"/>
      <c r="H103" s="201"/>
      <c r="I103" s="202"/>
      <c r="J103" s="203">
        <f>J190</f>
        <v>0</v>
      </c>
      <c r="K103" s="199"/>
      <c r="L103" s="20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8"/>
      <c r="C104" s="199"/>
      <c r="D104" s="200" t="s">
        <v>103</v>
      </c>
      <c r="E104" s="201"/>
      <c r="F104" s="201"/>
      <c r="G104" s="201"/>
      <c r="H104" s="201"/>
      <c r="I104" s="202"/>
      <c r="J104" s="203">
        <f>J197</f>
        <v>0</v>
      </c>
      <c r="K104" s="199"/>
      <c r="L104" s="20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91"/>
      <c r="C105" s="192"/>
      <c r="D105" s="193" t="s">
        <v>104</v>
      </c>
      <c r="E105" s="194"/>
      <c r="F105" s="194"/>
      <c r="G105" s="194"/>
      <c r="H105" s="194"/>
      <c r="I105" s="195"/>
      <c r="J105" s="196">
        <f>J199</f>
        <v>0</v>
      </c>
      <c r="K105" s="192"/>
      <c r="L105" s="197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98"/>
      <c r="C106" s="199"/>
      <c r="D106" s="200" t="s">
        <v>105</v>
      </c>
      <c r="E106" s="201"/>
      <c r="F106" s="201"/>
      <c r="G106" s="201"/>
      <c r="H106" s="201"/>
      <c r="I106" s="202"/>
      <c r="J106" s="203">
        <f>J200</f>
        <v>0</v>
      </c>
      <c r="K106" s="199"/>
      <c r="L106" s="20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1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1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9.25" customHeight="1">
      <c r="A109" s="38"/>
      <c r="B109" s="39"/>
      <c r="C109" s="190" t="s">
        <v>106</v>
      </c>
      <c r="D109" s="40"/>
      <c r="E109" s="40"/>
      <c r="F109" s="40"/>
      <c r="G109" s="40"/>
      <c r="H109" s="40"/>
      <c r="I109" s="140"/>
      <c r="J109" s="205">
        <f>ROUND(J110+J111+J112+J113+J114+J115,2)</f>
        <v>0</v>
      </c>
      <c r="K109" s="40"/>
      <c r="L109" s="63"/>
      <c r="N109" s="206" t="s">
        <v>39</v>
      </c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65" s="2" customFormat="1" ht="18" customHeight="1">
      <c r="A110" s="38"/>
      <c r="B110" s="39"/>
      <c r="C110" s="40"/>
      <c r="D110" s="207" t="s">
        <v>107</v>
      </c>
      <c r="E110" s="208"/>
      <c r="F110" s="208"/>
      <c r="G110" s="40"/>
      <c r="H110" s="40"/>
      <c r="I110" s="140"/>
      <c r="J110" s="209">
        <v>0</v>
      </c>
      <c r="K110" s="40"/>
      <c r="L110" s="210"/>
      <c r="M110" s="211"/>
      <c r="N110" s="212" t="s">
        <v>40</v>
      </c>
      <c r="O110" s="211"/>
      <c r="P110" s="211"/>
      <c r="Q110" s="211"/>
      <c r="R110" s="211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3" t="s">
        <v>108</v>
      </c>
      <c r="AZ110" s="211"/>
      <c r="BA110" s="211"/>
      <c r="BB110" s="211"/>
      <c r="BC110" s="211"/>
      <c r="BD110" s="211"/>
      <c r="BE110" s="214">
        <f>IF(N110="základní",J110,0)</f>
        <v>0</v>
      </c>
      <c r="BF110" s="214">
        <f>IF(N110="snížená",J110,0)</f>
        <v>0</v>
      </c>
      <c r="BG110" s="214">
        <f>IF(N110="zákl. přenesená",J110,0)</f>
        <v>0</v>
      </c>
      <c r="BH110" s="214">
        <f>IF(N110="sníž. přenesená",J110,0)</f>
        <v>0</v>
      </c>
      <c r="BI110" s="214">
        <f>IF(N110="nulová",J110,0)</f>
        <v>0</v>
      </c>
      <c r="BJ110" s="213" t="s">
        <v>83</v>
      </c>
      <c r="BK110" s="211"/>
      <c r="BL110" s="211"/>
      <c r="BM110" s="211"/>
    </row>
    <row r="111" spans="1:65" s="2" customFormat="1" ht="18" customHeight="1">
      <c r="A111" s="38"/>
      <c r="B111" s="39"/>
      <c r="C111" s="40"/>
      <c r="D111" s="207" t="s">
        <v>109</v>
      </c>
      <c r="E111" s="208"/>
      <c r="F111" s="208"/>
      <c r="G111" s="40"/>
      <c r="H111" s="40"/>
      <c r="I111" s="140"/>
      <c r="J111" s="209">
        <v>0</v>
      </c>
      <c r="K111" s="40"/>
      <c r="L111" s="210"/>
      <c r="M111" s="211"/>
      <c r="N111" s="212" t="s">
        <v>40</v>
      </c>
      <c r="O111" s="211"/>
      <c r="P111" s="211"/>
      <c r="Q111" s="211"/>
      <c r="R111" s="211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211"/>
      <c r="AG111" s="211"/>
      <c r="AH111" s="211"/>
      <c r="AI111" s="211"/>
      <c r="AJ111" s="211"/>
      <c r="AK111" s="211"/>
      <c r="AL111" s="211"/>
      <c r="AM111" s="21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3" t="s">
        <v>108</v>
      </c>
      <c r="AZ111" s="211"/>
      <c r="BA111" s="211"/>
      <c r="BB111" s="211"/>
      <c r="BC111" s="211"/>
      <c r="BD111" s="211"/>
      <c r="BE111" s="214">
        <f>IF(N111="základní",J111,0)</f>
        <v>0</v>
      </c>
      <c r="BF111" s="214">
        <f>IF(N111="snížená",J111,0)</f>
        <v>0</v>
      </c>
      <c r="BG111" s="214">
        <f>IF(N111="zákl. přenesená",J111,0)</f>
        <v>0</v>
      </c>
      <c r="BH111" s="214">
        <f>IF(N111="sníž. přenesená",J111,0)</f>
        <v>0</v>
      </c>
      <c r="BI111" s="214">
        <f>IF(N111="nulová",J111,0)</f>
        <v>0</v>
      </c>
      <c r="BJ111" s="213" t="s">
        <v>83</v>
      </c>
      <c r="BK111" s="211"/>
      <c r="BL111" s="211"/>
      <c r="BM111" s="211"/>
    </row>
    <row r="112" spans="1:65" s="2" customFormat="1" ht="18" customHeight="1">
      <c r="A112" s="38"/>
      <c r="B112" s="39"/>
      <c r="C112" s="40"/>
      <c r="D112" s="207" t="s">
        <v>110</v>
      </c>
      <c r="E112" s="208"/>
      <c r="F112" s="208"/>
      <c r="G112" s="40"/>
      <c r="H112" s="40"/>
      <c r="I112" s="140"/>
      <c r="J112" s="209">
        <v>0</v>
      </c>
      <c r="K112" s="40"/>
      <c r="L112" s="210"/>
      <c r="M112" s="211"/>
      <c r="N112" s="212" t="s">
        <v>40</v>
      </c>
      <c r="O112" s="211"/>
      <c r="P112" s="211"/>
      <c r="Q112" s="211"/>
      <c r="R112" s="211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211"/>
      <c r="AG112" s="211"/>
      <c r="AH112" s="211"/>
      <c r="AI112" s="211"/>
      <c r="AJ112" s="211"/>
      <c r="AK112" s="211"/>
      <c r="AL112" s="211"/>
      <c r="AM112" s="21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3" t="s">
        <v>108</v>
      </c>
      <c r="AZ112" s="211"/>
      <c r="BA112" s="211"/>
      <c r="BB112" s="211"/>
      <c r="BC112" s="211"/>
      <c r="BD112" s="211"/>
      <c r="BE112" s="214">
        <f>IF(N112="základní",J112,0)</f>
        <v>0</v>
      </c>
      <c r="BF112" s="214">
        <f>IF(N112="snížená",J112,0)</f>
        <v>0</v>
      </c>
      <c r="BG112" s="214">
        <f>IF(N112="zákl. přenesená",J112,0)</f>
        <v>0</v>
      </c>
      <c r="BH112" s="214">
        <f>IF(N112="sníž. přenesená",J112,0)</f>
        <v>0</v>
      </c>
      <c r="BI112" s="214">
        <f>IF(N112="nulová",J112,0)</f>
        <v>0</v>
      </c>
      <c r="BJ112" s="213" t="s">
        <v>83</v>
      </c>
      <c r="BK112" s="211"/>
      <c r="BL112" s="211"/>
      <c r="BM112" s="211"/>
    </row>
    <row r="113" spans="1:65" s="2" customFormat="1" ht="18" customHeight="1">
      <c r="A113" s="38"/>
      <c r="B113" s="39"/>
      <c r="C113" s="40"/>
      <c r="D113" s="207" t="s">
        <v>111</v>
      </c>
      <c r="E113" s="208"/>
      <c r="F113" s="208"/>
      <c r="G113" s="40"/>
      <c r="H113" s="40"/>
      <c r="I113" s="140"/>
      <c r="J113" s="209">
        <v>0</v>
      </c>
      <c r="K113" s="40"/>
      <c r="L113" s="210"/>
      <c r="M113" s="211"/>
      <c r="N113" s="212" t="s">
        <v>40</v>
      </c>
      <c r="O113" s="211"/>
      <c r="P113" s="211"/>
      <c r="Q113" s="211"/>
      <c r="R113" s="211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211"/>
      <c r="AG113" s="211"/>
      <c r="AH113" s="211"/>
      <c r="AI113" s="211"/>
      <c r="AJ113" s="211"/>
      <c r="AK113" s="211"/>
      <c r="AL113" s="211"/>
      <c r="AM113" s="211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1"/>
      <c r="AX113" s="211"/>
      <c r="AY113" s="213" t="s">
        <v>108</v>
      </c>
      <c r="AZ113" s="211"/>
      <c r="BA113" s="211"/>
      <c r="BB113" s="211"/>
      <c r="BC113" s="211"/>
      <c r="BD113" s="211"/>
      <c r="BE113" s="214">
        <f>IF(N113="základní",J113,0)</f>
        <v>0</v>
      </c>
      <c r="BF113" s="214">
        <f>IF(N113="snížená",J113,0)</f>
        <v>0</v>
      </c>
      <c r="BG113" s="214">
        <f>IF(N113="zákl. přenesená",J113,0)</f>
        <v>0</v>
      </c>
      <c r="BH113" s="214">
        <f>IF(N113="sníž. přenesená",J113,0)</f>
        <v>0</v>
      </c>
      <c r="BI113" s="214">
        <f>IF(N113="nulová",J113,0)</f>
        <v>0</v>
      </c>
      <c r="BJ113" s="213" t="s">
        <v>83</v>
      </c>
      <c r="BK113" s="211"/>
      <c r="BL113" s="211"/>
      <c r="BM113" s="211"/>
    </row>
    <row r="114" spans="1:65" s="2" customFormat="1" ht="18" customHeight="1">
      <c r="A114" s="38"/>
      <c r="B114" s="39"/>
      <c r="C114" s="40"/>
      <c r="D114" s="207" t="s">
        <v>112</v>
      </c>
      <c r="E114" s="208"/>
      <c r="F114" s="208"/>
      <c r="G114" s="40"/>
      <c r="H114" s="40"/>
      <c r="I114" s="140"/>
      <c r="J114" s="209">
        <v>0</v>
      </c>
      <c r="K114" s="40"/>
      <c r="L114" s="210"/>
      <c r="M114" s="211"/>
      <c r="N114" s="212" t="s">
        <v>40</v>
      </c>
      <c r="O114" s="211"/>
      <c r="P114" s="211"/>
      <c r="Q114" s="211"/>
      <c r="R114" s="211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211"/>
      <c r="AG114" s="211"/>
      <c r="AH114" s="211"/>
      <c r="AI114" s="211"/>
      <c r="AJ114" s="211"/>
      <c r="AK114" s="211"/>
      <c r="AL114" s="211"/>
      <c r="AM114" s="211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1"/>
      <c r="AX114" s="211"/>
      <c r="AY114" s="213" t="s">
        <v>108</v>
      </c>
      <c r="AZ114" s="211"/>
      <c r="BA114" s="211"/>
      <c r="BB114" s="211"/>
      <c r="BC114" s="211"/>
      <c r="BD114" s="211"/>
      <c r="BE114" s="214">
        <f>IF(N114="základní",J114,0)</f>
        <v>0</v>
      </c>
      <c r="BF114" s="214">
        <f>IF(N114="snížená",J114,0)</f>
        <v>0</v>
      </c>
      <c r="BG114" s="214">
        <f>IF(N114="zákl. přenesená",J114,0)</f>
        <v>0</v>
      </c>
      <c r="BH114" s="214">
        <f>IF(N114="sníž. přenesená",J114,0)</f>
        <v>0</v>
      </c>
      <c r="BI114" s="214">
        <f>IF(N114="nulová",J114,0)</f>
        <v>0</v>
      </c>
      <c r="BJ114" s="213" t="s">
        <v>83</v>
      </c>
      <c r="BK114" s="211"/>
      <c r="BL114" s="211"/>
      <c r="BM114" s="211"/>
    </row>
    <row r="115" spans="1:65" s="2" customFormat="1" ht="18" customHeight="1">
      <c r="A115" s="38"/>
      <c r="B115" s="39"/>
      <c r="C115" s="40"/>
      <c r="D115" s="208" t="s">
        <v>113</v>
      </c>
      <c r="E115" s="40"/>
      <c r="F115" s="40"/>
      <c r="G115" s="40"/>
      <c r="H115" s="40"/>
      <c r="I115" s="140"/>
      <c r="J115" s="209">
        <f>ROUND(J30*T115,2)</f>
        <v>0</v>
      </c>
      <c r="K115" s="40"/>
      <c r="L115" s="210"/>
      <c r="M115" s="211"/>
      <c r="N115" s="212" t="s">
        <v>40</v>
      </c>
      <c r="O115" s="211"/>
      <c r="P115" s="211"/>
      <c r="Q115" s="211"/>
      <c r="R115" s="211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40"/>
      <c r="AD115" s="140"/>
      <c r="AE115" s="140"/>
      <c r="AF115" s="211"/>
      <c r="AG115" s="211"/>
      <c r="AH115" s="211"/>
      <c r="AI115" s="211"/>
      <c r="AJ115" s="211"/>
      <c r="AK115" s="211"/>
      <c r="AL115" s="211"/>
      <c r="AM115" s="211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3" t="s">
        <v>114</v>
      </c>
      <c r="AZ115" s="211"/>
      <c r="BA115" s="211"/>
      <c r="BB115" s="211"/>
      <c r="BC115" s="211"/>
      <c r="BD115" s="211"/>
      <c r="BE115" s="214">
        <f>IF(N115="základní",J115,0)</f>
        <v>0</v>
      </c>
      <c r="BF115" s="214">
        <f>IF(N115="snížená",J115,0)</f>
        <v>0</v>
      </c>
      <c r="BG115" s="214">
        <f>IF(N115="zákl. přenesená",J115,0)</f>
        <v>0</v>
      </c>
      <c r="BH115" s="214">
        <f>IF(N115="sníž. přenesená",J115,0)</f>
        <v>0</v>
      </c>
      <c r="BI115" s="214">
        <f>IF(N115="nulová",J115,0)</f>
        <v>0</v>
      </c>
      <c r="BJ115" s="213" t="s">
        <v>83</v>
      </c>
      <c r="BK115" s="211"/>
      <c r="BL115" s="211"/>
      <c r="BM115" s="211"/>
    </row>
    <row r="116" spans="1:31" s="2" customFormat="1" ht="12">
      <c r="A116" s="38"/>
      <c r="B116" s="39"/>
      <c r="C116" s="40"/>
      <c r="D116" s="40"/>
      <c r="E116" s="40"/>
      <c r="F116" s="40"/>
      <c r="G116" s="40"/>
      <c r="H116" s="40"/>
      <c r="I116" s="1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9.25" customHeight="1">
      <c r="A117" s="38"/>
      <c r="B117" s="39"/>
      <c r="C117" s="215" t="s">
        <v>115</v>
      </c>
      <c r="D117" s="187"/>
      <c r="E117" s="187"/>
      <c r="F117" s="187"/>
      <c r="G117" s="187"/>
      <c r="H117" s="187"/>
      <c r="I117" s="188"/>
      <c r="J117" s="216">
        <f>ROUND(J96+J109,2)</f>
        <v>0</v>
      </c>
      <c r="K117" s="187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66"/>
      <c r="C118" s="67"/>
      <c r="D118" s="67"/>
      <c r="E118" s="67"/>
      <c r="F118" s="67"/>
      <c r="G118" s="67"/>
      <c r="H118" s="67"/>
      <c r="I118" s="181"/>
      <c r="J118" s="67"/>
      <c r="K118" s="67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22" spans="1:31" s="2" customFormat="1" ht="6.95" customHeight="1">
      <c r="A122" s="38"/>
      <c r="B122" s="68"/>
      <c r="C122" s="69"/>
      <c r="D122" s="69"/>
      <c r="E122" s="69"/>
      <c r="F122" s="69"/>
      <c r="G122" s="69"/>
      <c r="H122" s="69"/>
      <c r="I122" s="184"/>
      <c r="J122" s="69"/>
      <c r="K122" s="69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4.95" customHeight="1">
      <c r="A123" s="38"/>
      <c r="B123" s="39"/>
      <c r="C123" s="23" t="s">
        <v>116</v>
      </c>
      <c r="D123" s="40"/>
      <c r="E123" s="40"/>
      <c r="F123" s="40"/>
      <c r="G123" s="40"/>
      <c r="H123" s="40"/>
      <c r="I123" s="1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1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2" t="s">
        <v>16</v>
      </c>
      <c r="D125" s="40"/>
      <c r="E125" s="40"/>
      <c r="F125" s="40"/>
      <c r="G125" s="40"/>
      <c r="H125" s="40"/>
      <c r="I125" s="1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6.5" customHeight="1">
      <c r="A126" s="38"/>
      <c r="B126" s="39"/>
      <c r="C126" s="40"/>
      <c r="D126" s="40"/>
      <c r="E126" s="185" t="str">
        <f>E7</f>
        <v>STAVEBNÍ ÚPRAVY SPORTOVIŠŤ NA ÚZEMÍ MĚSTA LITVÍNOVA</v>
      </c>
      <c r="F126" s="32"/>
      <c r="G126" s="32"/>
      <c r="H126" s="32"/>
      <c r="I126" s="1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87</v>
      </c>
      <c r="D127" s="40"/>
      <c r="E127" s="40"/>
      <c r="F127" s="40"/>
      <c r="G127" s="40"/>
      <c r="H127" s="40"/>
      <c r="I127" s="1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6.5" customHeight="1">
      <c r="A128" s="38"/>
      <c r="B128" s="39"/>
      <c r="C128" s="40"/>
      <c r="D128" s="40"/>
      <c r="E128" s="76" t="str">
        <f>E9</f>
        <v>SO 03 - Sportoviště U Pilařského rybníka</v>
      </c>
      <c r="F128" s="40"/>
      <c r="G128" s="40"/>
      <c r="H128" s="40"/>
      <c r="I128" s="1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1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20</v>
      </c>
      <c r="D130" s="40"/>
      <c r="E130" s="40"/>
      <c r="F130" s="27" t="str">
        <f>F12</f>
        <v xml:space="preserve"> </v>
      </c>
      <c r="G130" s="40"/>
      <c r="H130" s="40"/>
      <c r="I130" s="143" t="s">
        <v>22</v>
      </c>
      <c r="J130" s="79" t="str">
        <f>IF(J12="","",J12)</f>
        <v>18. 5. 2020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1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24</v>
      </c>
      <c r="D132" s="40"/>
      <c r="E132" s="40"/>
      <c r="F132" s="27" t="str">
        <f>E15</f>
        <v xml:space="preserve"> </v>
      </c>
      <c r="G132" s="40"/>
      <c r="H132" s="40"/>
      <c r="I132" s="143" t="s">
        <v>29</v>
      </c>
      <c r="J132" s="36" t="str">
        <f>E21</f>
        <v>A3 DETAIL s.r.o.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27</v>
      </c>
      <c r="D133" s="40"/>
      <c r="E133" s="40"/>
      <c r="F133" s="27" t="str">
        <f>IF(E18="","",E18)</f>
        <v>Vyplň údaj</v>
      </c>
      <c r="G133" s="40"/>
      <c r="H133" s="40"/>
      <c r="I133" s="143" t="s">
        <v>33</v>
      </c>
      <c r="J133" s="36" t="str">
        <f>E24</f>
        <v xml:space="preserve"> 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0.3" customHeight="1">
      <c r="A134" s="38"/>
      <c r="B134" s="39"/>
      <c r="C134" s="40"/>
      <c r="D134" s="40"/>
      <c r="E134" s="40"/>
      <c r="F134" s="40"/>
      <c r="G134" s="40"/>
      <c r="H134" s="40"/>
      <c r="I134" s="1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11" customFormat="1" ht="29.25" customHeight="1">
      <c r="A135" s="217"/>
      <c r="B135" s="218"/>
      <c r="C135" s="219" t="s">
        <v>117</v>
      </c>
      <c r="D135" s="220" t="s">
        <v>60</v>
      </c>
      <c r="E135" s="220" t="s">
        <v>56</v>
      </c>
      <c r="F135" s="220" t="s">
        <v>57</v>
      </c>
      <c r="G135" s="220" t="s">
        <v>118</v>
      </c>
      <c r="H135" s="220" t="s">
        <v>119</v>
      </c>
      <c r="I135" s="221" t="s">
        <v>120</v>
      </c>
      <c r="J135" s="222" t="s">
        <v>93</v>
      </c>
      <c r="K135" s="223" t="s">
        <v>121</v>
      </c>
      <c r="L135" s="224"/>
      <c r="M135" s="100" t="s">
        <v>1</v>
      </c>
      <c r="N135" s="101" t="s">
        <v>39</v>
      </c>
      <c r="O135" s="101" t="s">
        <v>122</v>
      </c>
      <c r="P135" s="101" t="s">
        <v>123</v>
      </c>
      <c r="Q135" s="101" t="s">
        <v>124</v>
      </c>
      <c r="R135" s="101" t="s">
        <v>125</v>
      </c>
      <c r="S135" s="101" t="s">
        <v>126</v>
      </c>
      <c r="T135" s="102" t="s">
        <v>127</v>
      </c>
      <c r="U135" s="217"/>
      <c r="V135" s="217"/>
      <c r="W135" s="217"/>
      <c r="X135" s="217"/>
      <c r="Y135" s="217"/>
      <c r="Z135" s="217"/>
      <c r="AA135" s="217"/>
      <c r="AB135" s="217"/>
      <c r="AC135" s="217"/>
      <c r="AD135" s="217"/>
      <c r="AE135" s="217"/>
    </row>
    <row r="136" spans="1:63" s="2" customFormat="1" ht="22.8" customHeight="1">
      <c r="A136" s="38"/>
      <c r="B136" s="39"/>
      <c r="C136" s="107" t="s">
        <v>128</v>
      </c>
      <c r="D136" s="40"/>
      <c r="E136" s="40"/>
      <c r="F136" s="40"/>
      <c r="G136" s="40"/>
      <c r="H136" s="40"/>
      <c r="I136" s="140"/>
      <c r="J136" s="225">
        <f>BK136</f>
        <v>0</v>
      </c>
      <c r="K136" s="40"/>
      <c r="L136" s="44"/>
      <c r="M136" s="103"/>
      <c r="N136" s="226"/>
      <c r="O136" s="104"/>
      <c r="P136" s="227">
        <f>P137+P199</f>
        <v>0</v>
      </c>
      <c r="Q136" s="104"/>
      <c r="R136" s="227">
        <f>R137+R199</f>
        <v>31.678389420000002</v>
      </c>
      <c r="S136" s="104"/>
      <c r="T136" s="228">
        <f>T137+T199</f>
        <v>1.8660999999999999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74</v>
      </c>
      <c r="AU136" s="17" t="s">
        <v>95</v>
      </c>
      <c r="BK136" s="229">
        <f>BK137+BK199</f>
        <v>0</v>
      </c>
    </row>
    <row r="137" spans="1:63" s="12" customFormat="1" ht="25.9" customHeight="1">
      <c r="A137" s="12"/>
      <c r="B137" s="230"/>
      <c r="C137" s="231"/>
      <c r="D137" s="232" t="s">
        <v>74</v>
      </c>
      <c r="E137" s="233" t="s">
        <v>129</v>
      </c>
      <c r="F137" s="233" t="s">
        <v>130</v>
      </c>
      <c r="G137" s="231"/>
      <c r="H137" s="231"/>
      <c r="I137" s="234"/>
      <c r="J137" s="235">
        <f>BK137</f>
        <v>0</v>
      </c>
      <c r="K137" s="231"/>
      <c r="L137" s="236"/>
      <c r="M137" s="237"/>
      <c r="N137" s="238"/>
      <c r="O137" s="238"/>
      <c r="P137" s="239">
        <f>P138+P153+P161+P171+P174+P190+P197</f>
        <v>0</v>
      </c>
      <c r="Q137" s="238"/>
      <c r="R137" s="239">
        <f>R138+R153+R161+R171+R174+R190+R197</f>
        <v>31.65080942</v>
      </c>
      <c r="S137" s="238"/>
      <c r="T137" s="240">
        <f>T138+T153+T161+T171+T174+T190+T197</f>
        <v>1.8660999999999999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1" t="s">
        <v>83</v>
      </c>
      <c r="AT137" s="242" t="s">
        <v>74</v>
      </c>
      <c r="AU137" s="242" t="s">
        <v>75</v>
      </c>
      <c r="AY137" s="241" t="s">
        <v>131</v>
      </c>
      <c r="BK137" s="243">
        <f>BK138+BK153+BK161+BK171+BK174+BK190+BK197</f>
        <v>0</v>
      </c>
    </row>
    <row r="138" spans="1:63" s="12" customFormat="1" ht="22.8" customHeight="1">
      <c r="A138" s="12"/>
      <c r="B138" s="230"/>
      <c r="C138" s="231"/>
      <c r="D138" s="232" t="s">
        <v>74</v>
      </c>
      <c r="E138" s="244" t="s">
        <v>83</v>
      </c>
      <c r="F138" s="244" t="s">
        <v>132</v>
      </c>
      <c r="G138" s="231"/>
      <c r="H138" s="231"/>
      <c r="I138" s="234"/>
      <c r="J138" s="245">
        <f>BK138</f>
        <v>0</v>
      </c>
      <c r="K138" s="231"/>
      <c r="L138" s="236"/>
      <c r="M138" s="237"/>
      <c r="N138" s="238"/>
      <c r="O138" s="238"/>
      <c r="P138" s="239">
        <f>SUM(P139:P152)</f>
        <v>0</v>
      </c>
      <c r="Q138" s="238"/>
      <c r="R138" s="239">
        <f>SUM(R139:R152)</f>
        <v>0</v>
      </c>
      <c r="S138" s="238"/>
      <c r="T138" s="240">
        <f>SUM(T139:T152)</f>
        <v>1.0472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41" t="s">
        <v>83</v>
      </c>
      <c r="AT138" s="242" t="s">
        <v>74</v>
      </c>
      <c r="AU138" s="242" t="s">
        <v>83</v>
      </c>
      <c r="AY138" s="241" t="s">
        <v>131</v>
      </c>
      <c r="BK138" s="243">
        <f>SUM(BK139:BK152)</f>
        <v>0</v>
      </c>
    </row>
    <row r="139" spans="1:65" s="2" customFormat="1" ht="16.5" customHeight="1">
      <c r="A139" s="38"/>
      <c r="B139" s="39"/>
      <c r="C139" s="246" t="s">
        <v>83</v>
      </c>
      <c r="D139" s="246" t="s">
        <v>133</v>
      </c>
      <c r="E139" s="247" t="s">
        <v>134</v>
      </c>
      <c r="F139" s="248" t="s">
        <v>135</v>
      </c>
      <c r="G139" s="249" t="s">
        <v>136</v>
      </c>
      <c r="H139" s="250">
        <v>4.76</v>
      </c>
      <c r="I139" s="251"/>
      <c r="J139" s="252">
        <f>ROUND(I139*H139,2)</f>
        <v>0</v>
      </c>
      <c r="K139" s="253"/>
      <c r="L139" s="44"/>
      <c r="M139" s="254" t="s">
        <v>1</v>
      </c>
      <c r="N139" s="255" t="s">
        <v>40</v>
      </c>
      <c r="O139" s="91"/>
      <c r="P139" s="256">
        <f>O139*H139</f>
        <v>0</v>
      </c>
      <c r="Q139" s="256">
        <v>0</v>
      </c>
      <c r="R139" s="256">
        <f>Q139*H139</f>
        <v>0</v>
      </c>
      <c r="S139" s="256">
        <v>0.22</v>
      </c>
      <c r="T139" s="257">
        <f>S139*H139</f>
        <v>1.0472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8" t="s">
        <v>137</v>
      </c>
      <c r="AT139" s="258" t="s">
        <v>133</v>
      </c>
      <c r="AU139" s="258" t="s">
        <v>85</v>
      </c>
      <c r="AY139" s="17" t="s">
        <v>131</v>
      </c>
      <c r="BE139" s="259">
        <f>IF(N139="základní",J139,0)</f>
        <v>0</v>
      </c>
      <c r="BF139" s="259">
        <f>IF(N139="snížená",J139,0)</f>
        <v>0</v>
      </c>
      <c r="BG139" s="259">
        <f>IF(N139="zákl. přenesená",J139,0)</f>
        <v>0</v>
      </c>
      <c r="BH139" s="259">
        <f>IF(N139="sníž. přenesená",J139,0)</f>
        <v>0</v>
      </c>
      <c r="BI139" s="259">
        <f>IF(N139="nulová",J139,0)</f>
        <v>0</v>
      </c>
      <c r="BJ139" s="17" t="s">
        <v>83</v>
      </c>
      <c r="BK139" s="259">
        <f>ROUND(I139*H139,2)</f>
        <v>0</v>
      </c>
      <c r="BL139" s="17" t="s">
        <v>137</v>
      </c>
      <c r="BM139" s="258" t="s">
        <v>138</v>
      </c>
    </row>
    <row r="140" spans="1:51" s="13" customFormat="1" ht="12">
      <c r="A140" s="13"/>
      <c r="B140" s="260"/>
      <c r="C140" s="261"/>
      <c r="D140" s="262" t="s">
        <v>139</v>
      </c>
      <c r="E140" s="263" t="s">
        <v>1</v>
      </c>
      <c r="F140" s="264" t="s">
        <v>140</v>
      </c>
      <c r="G140" s="261"/>
      <c r="H140" s="265">
        <v>4.76</v>
      </c>
      <c r="I140" s="266"/>
      <c r="J140" s="261"/>
      <c r="K140" s="261"/>
      <c r="L140" s="267"/>
      <c r="M140" s="268"/>
      <c r="N140" s="269"/>
      <c r="O140" s="269"/>
      <c r="P140" s="269"/>
      <c r="Q140" s="269"/>
      <c r="R140" s="269"/>
      <c r="S140" s="269"/>
      <c r="T140" s="27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71" t="s">
        <v>139</v>
      </c>
      <c r="AU140" s="271" t="s">
        <v>85</v>
      </c>
      <c r="AV140" s="13" t="s">
        <v>85</v>
      </c>
      <c r="AW140" s="13" t="s">
        <v>32</v>
      </c>
      <c r="AX140" s="13" t="s">
        <v>83</v>
      </c>
      <c r="AY140" s="271" t="s">
        <v>131</v>
      </c>
    </row>
    <row r="141" spans="1:65" s="2" customFormat="1" ht="16.5" customHeight="1">
      <c r="A141" s="38"/>
      <c r="B141" s="39"/>
      <c r="C141" s="246" t="s">
        <v>85</v>
      </c>
      <c r="D141" s="246" t="s">
        <v>133</v>
      </c>
      <c r="E141" s="247" t="s">
        <v>141</v>
      </c>
      <c r="F141" s="248" t="s">
        <v>142</v>
      </c>
      <c r="G141" s="249" t="s">
        <v>136</v>
      </c>
      <c r="H141" s="250">
        <v>4</v>
      </c>
      <c r="I141" s="251"/>
      <c r="J141" s="252">
        <f>ROUND(I141*H141,2)</f>
        <v>0</v>
      </c>
      <c r="K141" s="253"/>
      <c r="L141" s="44"/>
      <c r="M141" s="254" t="s">
        <v>1</v>
      </c>
      <c r="N141" s="255" t="s">
        <v>40</v>
      </c>
      <c r="O141" s="91"/>
      <c r="P141" s="256">
        <f>O141*H141</f>
        <v>0</v>
      </c>
      <c r="Q141" s="256">
        <v>0</v>
      </c>
      <c r="R141" s="256">
        <f>Q141*H141</f>
        <v>0</v>
      </c>
      <c r="S141" s="256">
        <v>0</v>
      </c>
      <c r="T141" s="25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8" t="s">
        <v>137</v>
      </c>
      <c r="AT141" s="258" t="s">
        <v>133</v>
      </c>
      <c r="AU141" s="258" t="s">
        <v>85</v>
      </c>
      <c r="AY141" s="17" t="s">
        <v>131</v>
      </c>
      <c r="BE141" s="259">
        <f>IF(N141="základní",J141,0)</f>
        <v>0</v>
      </c>
      <c r="BF141" s="259">
        <f>IF(N141="snížená",J141,0)</f>
        <v>0</v>
      </c>
      <c r="BG141" s="259">
        <f>IF(N141="zákl. přenesená",J141,0)</f>
        <v>0</v>
      </c>
      <c r="BH141" s="259">
        <f>IF(N141="sníž. přenesená",J141,0)</f>
        <v>0</v>
      </c>
      <c r="BI141" s="259">
        <f>IF(N141="nulová",J141,0)</f>
        <v>0</v>
      </c>
      <c r="BJ141" s="17" t="s">
        <v>83</v>
      </c>
      <c r="BK141" s="259">
        <f>ROUND(I141*H141,2)</f>
        <v>0</v>
      </c>
      <c r="BL141" s="17" t="s">
        <v>137</v>
      </c>
      <c r="BM141" s="258" t="s">
        <v>143</v>
      </c>
    </row>
    <row r="142" spans="1:51" s="13" customFormat="1" ht="12">
      <c r="A142" s="13"/>
      <c r="B142" s="260"/>
      <c r="C142" s="261"/>
      <c r="D142" s="262" t="s">
        <v>139</v>
      </c>
      <c r="E142" s="263" t="s">
        <v>1</v>
      </c>
      <c r="F142" s="264" t="s">
        <v>144</v>
      </c>
      <c r="G142" s="261"/>
      <c r="H142" s="265">
        <v>4</v>
      </c>
      <c r="I142" s="266"/>
      <c r="J142" s="261"/>
      <c r="K142" s="261"/>
      <c r="L142" s="267"/>
      <c r="M142" s="268"/>
      <c r="N142" s="269"/>
      <c r="O142" s="269"/>
      <c r="P142" s="269"/>
      <c r="Q142" s="269"/>
      <c r="R142" s="269"/>
      <c r="S142" s="269"/>
      <c r="T142" s="27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71" t="s">
        <v>139</v>
      </c>
      <c r="AU142" s="271" t="s">
        <v>85</v>
      </c>
      <c r="AV142" s="13" t="s">
        <v>85</v>
      </c>
      <c r="AW142" s="13" t="s">
        <v>32</v>
      </c>
      <c r="AX142" s="13" t="s">
        <v>83</v>
      </c>
      <c r="AY142" s="271" t="s">
        <v>131</v>
      </c>
    </row>
    <row r="143" spans="1:65" s="2" customFormat="1" ht="21.75" customHeight="1">
      <c r="A143" s="38"/>
      <c r="B143" s="39"/>
      <c r="C143" s="246" t="s">
        <v>145</v>
      </c>
      <c r="D143" s="246" t="s">
        <v>133</v>
      </c>
      <c r="E143" s="247" t="s">
        <v>146</v>
      </c>
      <c r="F143" s="248" t="s">
        <v>147</v>
      </c>
      <c r="G143" s="249" t="s">
        <v>148</v>
      </c>
      <c r="H143" s="250">
        <v>3.9</v>
      </c>
      <c r="I143" s="251"/>
      <c r="J143" s="252">
        <f>ROUND(I143*H143,2)</f>
        <v>0</v>
      </c>
      <c r="K143" s="253"/>
      <c r="L143" s="44"/>
      <c r="M143" s="254" t="s">
        <v>1</v>
      </c>
      <c r="N143" s="255" t="s">
        <v>40</v>
      </c>
      <c r="O143" s="91"/>
      <c r="P143" s="256">
        <f>O143*H143</f>
        <v>0</v>
      </c>
      <c r="Q143" s="256">
        <v>0</v>
      </c>
      <c r="R143" s="256">
        <f>Q143*H143</f>
        <v>0</v>
      </c>
      <c r="S143" s="256">
        <v>0</v>
      </c>
      <c r="T143" s="25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8" t="s">
        <v>137</v>
      </c>
      <c r="AT143" s="258" t="s">
        <v>133</v>
      </c>
      <c r="AU143" s="258" t="s">
        <v>85</v>
      </c>
      <c r="AY143" s="17" t="s">
        <v>131</v>
      </c>
      <c r="BE143" s="259">
        <f>IF(N143="základní",J143,0)</f>
        <v>0</v>
      </c>
      <c r="BF143" s="259">
        <f>IF(N143="snížená",J143,0)</f>
        <v>0</v>
      </c>
      <c r="BG143" s="259">
        <f>IF(N143="zákl. přenesená",J143,0)</f>
        <v>0</v>
      </c>
      <c r="BH143" s="259">
        <f>IF(N143="sníž. přenesená",J143,0)</f>
        <v>0</v>
      </c>
      <c r="BI143" s="259">
        <f>IF(N143="nulová",J143,0)</f>
        <v>0</v>
      </c>
      <c r="BJ143" s="17" t="s">
        <v>83</v>
      </c>
      <c r="BK143" s="259">
        <f>ROUND(I143*H143,2)</f>
        <v>0</v>
      </c>
      <c r="BL143" s="17" t="s">
        <v>137</v>
      </c>
      <c r="BM143" s="258" t="s">
        <v>149</v>
      </c>
    </row>
    <row r="144" spans="1:65" s="2" customFormat="1" ht="21.75" customHeight="1">
      <c r="A144" s="38"/>
      <c r="B144" s="39"/>
      <c r="C144" s="246" t="s">
        <v>137</v>
      </c>
      <c r="D144" s="246" t="s">
        <v>133</v>
      </c>
      <c r="E144" s="247" t="s">
        <v>150</v>
      </c>
      <c r="F144" s="248" t="s">
        <v>151</v>
      </c>
      <c r="G144" s="249" t="s">
        <v>148</v>
      </c>
      <c r="H144" s="250">
        <v>3.9</v>
      </c>
      <c r="I144" s="251"/>
      <c r="J144" s="252">
        <f>ROUND(I144*H144,2)</f>
        <v>0</v>
      </c>
      <c r="K144" s="253"/>
      <c r="L144" s="44"/>
      <c r="M144" s="254" t="s">
        <v>1</v>
      </c>
      <c r="N144" s="255" t="s">
        <v>40</v>
      </c>
      <c r="O144" s="91"/>
      <c r="P144" s="256">
        <f>O144*H144</f>
        <v>0</v>
      </c>
      <c r="Q144" s="256">
        <v>0</v>
      </c>
      <c r="R144" s="256">
        <f>Q144*H144</f>
        <v>0</v>
      </c>
      <c r="S144" s="256">
        <v>0</v>
      </c>
      <c r="T144" s="25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8" t="s">
        <v>137</v>
      </c>
      <c r="AT144" s="258" t="s">
        <v>133</v>
      </c>
      <c r="AU144" s="258" t="s">
        <v>85</v>
      </c>
      <c r="AY144" s="17" t="s">
        <v>131</v>
      </c>
      <c r="BE144" s="259">
        <f>IF(N144="základní",J144,0)</f>
        <v>0</v>
      </c>
      <c r="BF144" s="259">
        <f>IF(N144="snížená",J144,0)</f>
        <v>0</v>
      </c>
      <c r="BG144" s="259">
        <f>IF(N144="zákl. přenesená",J144,0)</f>
        <v>0</v>
      </c>
      <c r="BH144" s="259">
        <f>IF(N144="sníž. přenesená",J144,0)</f>
        <v>0</v>
      </c>
      <c r="BI144" s="259">
        <f>IF(N144="nulová",J144,0)</f>
        <v>0</v>
      </c>
      <c r="BJ144" s="17" t="s">
        <v>83</v>
      </c>
      <c r="BK144" s="259">
        <f>ROUND(I144*H144,2)</f>
        <v>0</v>
      </c>
      <c r="BL144" s="17" t="s">
        <v>137</v>
      </c>
      <c r="BM144" s="258" t="s">
        <v>152</v>
      </c>
    </row>
    <row r="145" spans="1:65" s="2" customFormat="1" ht="33" customHeight="1">
      <c r="A145" s="38"/>
      <c r="B145" s="39"/>
      <c r="C145" s="246" t="s">
        <v>153</v>
      </c>
      <c r="D145" s="246" t="s">
        <v>133</v>
      </c>
      <c r="E145" s="247" t="s">
        <v>154</v>
      </c>
      <c r="F145" s="248" t="s">
        <v>155</v>
      </c>
      <c r="G145" s="249" t="s">
        <v>148</v>
      </c>
      <c r="H145" s="250">
        <v>11.7</v>
      </c>
      <c r="I145" s="251"/>
      <c r="J145" s="252">
        <f>ROUND(I145*H145,2)</f>
        <v>0</v>
      </c>
      <c r="K145" s="253"/>
      <c r="L145" s="44"/>
      <c r="M145" s="254" t="s">
        <v>1</v>
      </c>
      <c r="N145" s="255" t="s">
        <v>40</v>
      </c>
      <c r="O145" s="91"/>
      <c r="P145" s="256">
        <f>O145*H145</f>
        <v>0</v>
      </c>
      <c r="Q145" s="256">
        <v>0</v>
      </c>
      <c r="R145" s="256">
        <f>Q145*H145</f>
        <v>0</v>
      </c>
      <c r="S145" s="256">
        <v>0</v>
      </c>
      <c r="T145" s="25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8" t="s">
        <v>137</v>
      </c>
      <c r="AT145" s="258" t="s">
        <v>133</v>
      </c>
      <c r="AU145" s="258" t="s">
        <v>85</v>
      </c>
      <c r="AY145" s="17" t="s">
        <v>131</v>
      </c>
      <c r="BE145" s="259">
        <f>IF(N145="základní",J145,0)</f>
        <v>0</v>
      </c>
      <c r="BF145" s="259">
        <f>IF(N145="snížená",J145,0)</f>
        <v>0</v>
      </c>
      <c r="BG145" s="259">
        <f>IF(N145="zákl. přenesená",J145,0)</f>
        <v>0</v>
      </c>
      <c r="BH145" s="259">
        <f>IF(N145="sníž. přenesená",J145,0)</f>
        <v>0</v>
      </c>
      <c r="BI145" s="259">
        <f>IF(N145="nulová",J145,0)</f>
        <v>0</v>
      </c>
      <c r="BJ145" s="17" t="s">
        <v>83</v>
      </c>
      <c r="BK145" s="259">
        <f>ROUND(I145*H145,2)</f>
        <v>0</v>
      </c>
      <c r="BL145" s="17" t="s">
        <v>137</v>
      </c>
      <c r="BM145" s="258" t="s">
        <v>156</v>
      </c>
    </row>
    <row r="146" spans="1:51" s="13" customFormat="1" ht="12">
      <c r="A146" s="13"/>
      <c r="B146" s="260"/>
      <c r="C146" s="261"/>
      <c r="D146" s="262" t="s">
        <v>139</v>
      </c>
      <c r="E146" s="263" t="s">
        <v>1</v>
      </c>
      <c r="F146" s="264" t="s">
        <v>157</v>
      </c>
      <c r="G146" s="261"/>
      <c r="H146" s="265">
        <v>11.7</v>
      </c>
      <c r="I146" s="266"/>
      <c r="J146" s="261"/>
      <c r="K146" s="261"/>
      <c r="L146" s="267"/>
      <c r="M146" s="268"/>
      <c r="N146" s="269"/>
      <c r="O146" s="269"/>
      <c r="P146" s="269"/>
      <c r="Q146" s="269"/>
      <c r="R146" s="269"/>
      <c r="S146" s="269"/>
      <c r="T146" s="27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71" t="s">
        <v>139</v>
      </c>
      <c r="AU146" s="271" t="s">
        <v>85</v>
      </c>
      <c r="AV146" s="13" t="s">
        <v>85</v>
      </c>
      <c r="AW146" s="13" t="s">
        <v>32</v>
      </c>
      <c r="AX146" s="13" t="s">
        <v>83</v>
      </c>
      <c r="AY146" s="271" t="s">
        <v>131</v>
      </c>
    </row>
    <row r="147" spans="1:65" s="2" customFormat="1" ht="21.75" customHeight="1">
      <c r="A147" s="38"/>
      <c r="B147" s="39"/>
      <c r="C147" s="246" t="s">
        <v>158</v>
      </c>
      <c r="D147" s="246" t="s">
        <v>133</v>
      </c>
      <c r="E147" s="247" t="s">
        <v>159</v>
      </c>
      <c r="F147" s="248" t="s">
        <v>160</v>
      </c>
      <c r="G147" s="249" t="s">
        <v>148</v>
      </c>
      <c r="H147" s="250">
        <v>3.9</v>
      </c>
      <c r="I147" s="251"/>
      <c r="J147" s="252">
        <f>ROUND(I147*H147,2)</f>
        <v>0</v>
      </c>
      <c r="K147" s="253"/>
      <c r="L147" s="44"/>
      <c r="M147" s="254" t="s">
        <v>1</v>
      </c>
      <c r="N147" s="255" t="s">
        <v>40</v>
      </c>
      <c r="O147" s="91"/>
      <c r="P147" s="256">
        <f>O147*H147</f>
        <v>0</v>
      </c>
      <c r="Q147" s="256">
        <v>0</v>
      </c>
      <c r="R147" s="256">
        <f>Q147*H147</f>
        <v>0</v>
      </c>
      <c r="S147" s="256">
        <v>0</v>
      </c>
      <c r="T147" s="25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8" t="s">
        <v>137</v>
      </c>
      <c r="AT147" s="258" t="s">
        <v>133</v>
      </c>
      <c r="AU147" s="258" t="s">
        <v>85</v>
      </c>
      <c r="AY147" s="17" t="s">
        <v>131</v>
      </c>
      <c r="BE147" s="259">
        <f>IF(N147="základní",J147,0)</f>
        <v>0</v>
      </c>
      <c r="BF147" s="259">
        <f>IF(N147="snížená",J147,0)</f>
        <v>0</v>
      </c>
      <c r="BG147" s="259">
        <f>IF(N147="zákl. přenesená",J147,0)</f>
        <v>0</v>
      </c>
      <c r="BH147" s="259">
        <f>IF(N147="sníž. přenesená",J147,0)</f>
        <v>0</v>
      </c>
      <c r="BI147" s="259">
        <f>IF(N147="nulová",J147,0)</f>
        <v>0</v>
      </c>
      <c r="BJ147" s="17" t="s">
        <v>83</v>
      </c>
      <c r="BK147" s="259">
        <f>ROUND(I147*H147,2)</f>
        <v>0</v>
      </c>
      <c r="BL147" s="17" t="s">
        <v>137</v>
      </c>
      <c r="BM147" s="258" t="s">
        <v>161</v>
      </c>
    </row>
    <row r="148" spans="1:65" s="2" customFormat="1" ht="21.75" customHeight="1">
      <c r="A148" s="38"/>
      <c r="B148" s="39"/>
      <c r="C148" s="246" t="s">
        <v>162</v>
      </c>
      <c r="D148" s="246" t="s">
        <v>133</v>
      </c>
      <c r="E148" s="247" t="s">
        <v>163</v>
      </c>
      <c r="F148" s="248" t="s">
        <v>164</v>
      </c>
      <c r="G148" s="249" t="s">
        <v>165</v>
      </c>
      <c r="H148" s="250">
        <v>7.02</v>
      </c>
      <c r="I148" s="251"/>
      <c r="J148" s="252">
        <f>ROUND(I148*H148,2)</f>
        <v>0</v>
      </c>
      <c r="K148" s="253"/>
      <c r="L148" s="44"/>
      <c r="M148" s="254" t="s">
        <v>1</v>
      </c>
      <c r="N148" s="255" t="s">
        <v>40</v>
      </c>
      <c r="O148" s="91"/>
      <c r="P148" s="256">
        <f>O148*H148</f>
        <v>0</v>
      </c>
      <c r="Q148" s="256">
        <v>0</v>
      </c>
      <c r="R148" s="256">
        <f>Q148*H148</f>
        <v>0</v>
      </c>
      <c r="S148" s="256">
        <v>0</v>
      </c>
      <c r="T148" s="25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8" t="s">
        <v>137</v>
      </c>
      <c r="AT148" s="258" t="s">
        <v>133</v>
      </c>
      <c r="AU148" s="258" t="s">
        <v>85</v>
      </c>
      <c r="AY148" s="17" t="s">
        <v>131</v>
      </c>
      <c r="BE148" s="259">
        <f>IF(N148="základní",J148,0)</f>
        <v>0</v>
      </c>
      <c r="BF148" s="259">
        <f>IF(N148="snížená",J148,0)</f>
        <v>0</v>
      </c>
      <c r="BG148" s="259">
        <f>IF(N148="zákl. přenesená",J148,0)</f>
        <v>0</v>
      </c>
      <c r="BH148" s="259">
        <f>IF(N148="sníž. přenesená",J148,0)</f>
        <v>0</v>
      </c>
      <c r="BI148" s="259">
        <f>IF(N148="nulová",J148,0)</f>
        <v>0</v>
      </c>
      <c r="BJ148" s="17" t="s">
        <v>83</v>
      </c>
      <c r="BK148" s="259">
        <f>ROUND(I148*H148,2)</f>
        <v>0</v>
      </c>
      <c r="BL148" s="17" t="s">
        <v>137</v>
      </c>
      <c r="BM148" s="258" t="s">
        <v>166</v>
      </c>
    </row>
    <row r="149" spans="1:51" s="13" customFormat="1" ht="12">
      <c r="A149" s="13"/>
      <c r="B149" s="260"/>
      <c r="C149" s="261"/>
      <c r="D149" s="262" t="s">
        <v>139</v>
      </c>
      <c r="E149" s="263" t="s">
        <v>1</v>
      </c>
      <c r="F149" s="264" t="s">
        <v>167</v>
      </c>
      <c r="G149" s="261"/>
      <c r="H149" s="265">
        <v>7.02</v>
      </c>
      <c r="I149" s="266"/>
      <c r="J149" s="261"/>
      <c r="K149" s="261"/>
      <c r="L149" s="267"/>
      <c r="M149" s="268"/>
      <c r="N149" s="269"/>
      <c r="O149" s="269"/>
      <c r="P149" s="269"/>
      <c r="Q149" s="269"/>
      <c r="R149" s="269"/>
      <c r="S149" s="269"/>
      <c r="T149" s="27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71" t="s">
        <v>139</v>
      </c>
      <c r="AU149" s="271" t="s">
        <v>85</v>
      </c>
      <c r="AV149" s="13" t="s">
        <v>85</v>
      </c>
      <c r="AW149" s="13" t="s">
        <v>32</v>
      </c>
      <c r="AX149" s="13" t="s">
        <v>83</v>
      </c>
      <c r="AY149" s="271" t="s">
        <v>131</v>
      </c>
    </row>
    <row r="150" spans="1:65" s="2" customFormat="1" ht="16.5" customHeight="1">
      <c r="A150" s="38"/>
      <c r="B150" s="39"/>
      <c r="C150" s="246" t="s">
        <v>168</v>
      </c>
      <c r="D150" s="246" t="s">
        <v>133</v>
      </c>
      <c r="E150" s="247" t="s">
        <v>169</v>
      </c>
      <c r="F150" s="248" t="s">
        <v>170</v>
      </c>
      <c r="G150" s="249" t="s">
        <v>148</v>
      </c>
      <c r="H150" s="250">
        <v>3.9</v>
      </c>
      <c r="I150" s="251"/>
      <c r="J150" s="252">
        <f>ROUND(I150*H150,2)</f>
        <v>0</v>
      </c>
      <c r="K150" s="253"/>
      <c r="L150" s="44"/>
      <c r="M150" s="254" t="s">
        <v>1</v>
      </c>
      <c r="N150" s="255" t="s">
        <v>40</v>
      </c>
      <c r="O150" s="91"/>
      <c r="P150" s="256">
        <f>O150*H150</f>
        <v>0</v>
      </c>
      <c r="Q150" s="256">
        <v>0</v>
      </c>
      <c r="R150" s="256">
        <f>Q150*H150</f>
        <v>0</v>
      </c>
      <c r="S150" s="256">
        <v>0</v>
      </c>
      <c r="T150" s="25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8" t="s">
        <v>137</v>
      </c>
      <c r="AT150" s="258" t="s">
        <v>133</v>
      </c>
      <c r="AU150" s="258" t="s">
        <v>85</v>
      </c>
      <c r="AY150" s="17" t="s">
        <v>131</v>
      </c>
      <c r="BE150" s="259">
        <f>IF(N150="základní",J150,0)</f>
        <v>0</v>
      </c>
      <c r="BF150" s="259">
        <f>IF(N150="snížená",J150,0)</f>
        <v>0</v>
      </c>
      <c r="BG150" s="259">
        <f>IF(N150="zákl. přenesená",J150,0)</f>
        <v>0</v>
      </c>
      <c r="BH150" s="259">
        <f>IF(N150="sníž. přenesená",J150,0)</f>
        <v>0</v>
      </c>
      <c r="BI150" s="259">
        <f>IF(N150="nulová",J150,0)</f>
        <v>0</v>
      </c>
      <c r="BJ150" s="17" t="s">
        <v>83</v>
      </c>
      <c r="BK150" s="259">
        <f>ROUND(I150*H150,2)</f>
        <v>0</v>
      </c>
      <c r="BL150" s="17" t="s">
        <v>137</v>
      </c>
      <c r="BM150" s="258" t="s">
        <v>171</v>
      </c>
    </row>
    <row r="151" spans="1:65" s="2" customFormat="1" ht="16.5" customHeight="1">
      <c r="A151" s="38"/>
      <c r="B151" s="39"/>
      <c r="C151" s="246" t="s">
        <v>172</v>
      </c>
      <c r="D151" s="246" t="s">
        <v>133</v>
      </c>
      <c r="E151" s="247" t="s">
        <v>173</v>
      </c>
      <c r="F151" s="248" t="s">
        <v>174</v>
      </c>
      <c r="G151" s="249" t="s">
        <v>136</v>
      </c>
      <c r="H151" s="250">
        <v>1.05</v>
      </c>
      <c r="I151" s="251"/>
      <c r="J151" s="252">
        <f>ROUND(I151*H151,2)</f>
        <v>0</v>
      </c>
      <c r="K151" s="253"/>
      <c r="L151" s="44"/>
      <c r="M151" s="254" t="s">
        <v>1</v>
      </c>
      <c r="N151" s="255" t="s">
        <v>40</v>
      </c>
      <c r="O151" s="91"/>
      <c r="P151" s="256">
        <f>O151*H151</f>
        <v>0</v>
      </c>
      <c r="Q151" s="256">
        <v>0</v>
      </c>
      <c r="R151" s="256">
        <f>Q151*H151</f>
        <v>0</v>
      </c>
      <c r="S151" s="256">
        <v>0</v>
      </c>
      <c r="T151" s="25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8" t="s">
        <v>137</v>
      </c>
      <c r="AT151" s="258" t="s">
        <v>133</v>
      </c>
      <c r="AU151" s="258" t="s">
        <v>85</v>
      </c>
      <c r="AY151" s="17" t="s">
        <v>131</v>
      </c>
      <c r="BE151" s="259">
        <f>IF(N151="základní",J151,0)</f>
        <v>0</v>
      </c>
      <c r="BF151" s="259">
        <f>IF(N151="snížená",J151,0)</f>
        <v>0</v>
      </c>
      <c r="BG151" s="259">
        <f>IF(N151="zákl. přenesená",J151,0)</f>
        <v>0</v>
      </c>
      <c r="BH151" s="259">
        <f>IF(N151="sníž. přenesená",J151,0)</f>
        <v>0</v>
      </c>
      <c r="BI151" s="259">
        <f>IF(N151="nulová",J151,0)</f>
        <v>0</v>
      </c>
      <c r="BJ151" s="17" t="s">
        <v>83</v>
      </c>
      <c r="BK151" s="259">
        <f>ROUND(I151*H151,2)</f>
        <v>0</v>
      </c>
      <c r="BL151" s="17" t="s">
        <v>137</v>
      </c>
      <c r="BM151" s="258" t="s">
        <v>175</v>
      </c>
    </row>
    <row r="152" spans="1:51" s="13" customFormat="1" ht="12">
      <c r="A152" s="13"/>
      <c r="B152" s="260"/>
      <c r="C152" s="261"/>
      <c r="D152" s="262" t="s">
        <v>139</v>
      </c>
      <c r="E152" s="263" t="s">
        <v>1</v>
      </c>
      <c r="F152" s="264" t="s">
        <v>176</v>
      </c>
      <c r="G152" s="261"/>
      <c r="H152" s="265">
        <v>1.05</v>
      </c>
      <c r="I152" s="266"/>
      <c r="J152" s="261"/>
      <c r="K152" s="261"/>
      <c r="L152" s="267"/>
      <c r="M152" s="268"/>
      <c r="N152" s="269"/>
      <c r="O152" s="269"/>
      <c r="P152" s="269"/>
      <c r="Q152" s="269"/>
      <c r="R152" s="269"/>
      <c r="S152" s="269"/>
      <c r="T152" s="27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71" t="s">
        <v>139</v>
      </c>
      <c r="AU152" s="271" t="s">
        <v>85</v>
      </c>
      <c r="AV152" s="13" t="s">
        <v>85</v>
      </c>
      <c r="AW152" s="13" t="s">
        <v>32</v>
      </c>
      <c r="AX152" s="13" t="s">
        <v>83</v>
      </c>
      <c r="AY152" s="271" t="s">
        <v>131</v>
      </c>
    </row>
    <row r="153" spans="1:63" s="12" customFormat="1" ht="22.8" customHeight="1">
      <c r="A153" s="12"/>
      <c r="B153" s="230"/>
      <c r="C153" s="231"/>
      <c r="D153" s="232" t="s">
        <v>74</v>
      </c>
      <c r="E153" s="244" t="s">
        <v>85</v>
      </c>
      <c r="F153" s="244" t="s">
        <v>177</v>
      </c>
      <c r="G153" s="231"/>
      <c r="H153" s="231"/>
      <c r="I153" s="234"/>
      <c r="J153" s="245">
        <f>BK153</f>
        <v>0</v>
      </c>
      <c r="K153" s="231"/>
      <c r="L153" s="236"/>
      <c r="M153" s="237"/>
      <c r="N153" s="238"/>
      <c r="O153" s="238"/>
      <c r="P153" s="239">
        <f>SUM(P154:P160)</f>
        <v>0</v>
      </c>
      <c r="Q153" s="238"/>
      <c r="R153" s="239">
        <f>SUM(R154:R160)</f>
        <v>13.63538582</v>
      </c>
      <c r="S153" s="238"/>
      <c r="T153" s="240">
        <f>SUM(T154:T160)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41" t="s">
        <v>83</v>
      </c>
      <c r="AT153" s="242" t="s">
        <v>74</v>
      </c>
      <c r="AU153" s="242" t="s">
        <v>83</v>
      </c>
      <c r="AY153" s="241" t="s">
        <v>131</v>
      </c>
      <c r="BK153" s="243">
        <f>SUM(BK154:BK160)</f>
        <v>0</v>
      </c>
    </row>
    <row r="154" spans="1:65" s="2" customFormat="1" ht="16.5" customHeight="1">
      <c r="A154" s="38"/>
      <c r="B154" s="39"/>
      <c r="C154" s="246" t="s">
        <v>178</v>
      </c>
      <c r="D154" s="246" t="s">
        <v>133</v>
      </c>
      <c r="E154" s="247" t="s">
        <v>179</v>
      </c>
      <c r="F154" s="248" t="s">
        <v>180</v>
      </c>
      <c r="G154" s="249" t="s">
        <v>148</v>
      </c>
      <c r="H154" s="250">
        <v>5.558</v>
      </c>
      <c r="I154" s="251"/>
      <c r="J154" s="252">
        <f>ROUND(I154*H154,2)</f>
        <v>0</v>
      </c>
      <c r="K154" s="253"/>
      <c r="L154" s="44"/>
      <c r="M154" s="254" t="s">
        <v>1</v>
      </c>
      <c r="N154" s="255" t="s">
        <v>40</v>
      </c>
      <c r="O154" s="91"/>
      <c r="P154" s="256">
        <f>O154*H154</f>
        <v>0</v>
      </c>
      <c r="Q154" s="256">
        <v>2.45329</v>
      </c>
      <c r="R154" s="256">
        <f>Q154*H154</f>
        <v>13.63538582</v>
      </c>
      <c r="S154" s="256">
        <v>0</v>
      </c>
      <c r="T154" s="25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8" t="s">
        <v>137</v>
      </c>
      <c r="AT154" s="258" t="s">
        <v>133</v>
      </c>
      <c r="AU154" s="258" t="s">
        <v>85</v>
      </c>
      <c r="AY154" s="17" t="s">
        <v>131</v>
      </c>
      <c r="BE154" s="259">
        <f>IF(N154="základní",J154,0)</f>
        <v>0</v>
      </c>
      <c r="BF154" s="259">
        <f>IF(N154="snížená",J154,0)</f>
        <v>0</v>
      </c>
      <c r="BG154" s="259">
        <f>IF(N154="zákl. přenesená",J154,0)</f>
        <v>0</v>
      </c>
      <c r="BH154" s="259">
        <f>IF(N154="sníž. přenesená",J154,0)</f>
        <v>0</v>
      </c>
      <c r="BI154" s="259">
        <f>IF(N154="nulová",J154,0)</f>
        <v>0</v>
      </c>
      <c r="BJ154" s="17" t="s">
        <v>83</v>
      </c>
      <c r="BK154" s="259">
        <f>ROUND(I154*H154,2)</f>
        <v>0</v>
      </c>
      <c r="BL154" s="17" t="s">
        <v>137</v>
      </c>
      <c r="BM154" s="258" t="s">
        <v>181</v>
      </c>
    </row>
    <row r="155" spans="1:51" s="13" customFormat="1" ht="12">
      <c r="A155" s="13"/>
      <c r="B155" s="260"/>
      <c r="C155" s="261"/>
      <c r="D155" s="262" t="s">
        <v>139</v>
      </c>
      <c r="E155" s="263" t="s">
        <v>1</v>
      </c>
      <c r="F155" s="264" t="s">
        <v>182</v>
      </c>
      <c r="G155" s="261"/>
      <c r="H155" s="265">
        <v>1.008</v>
      </c>
      <c r="I155" s="266"/>
      <c r="J155" s="261"/>
      <c r="K155" s="261"/>
      <c r="L155" s="267"/>
      <c r="M155" s="268"/>
      <c r="N155" s="269"/>
      <c r="O155" s="269"/>
      <c r="P155" s="269"/>
      <c r="Q155" s="269"/>
      <c r="R155" s="269"/>
      <c r="S155" s="269"/>
      <c r="T155" s="27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71" t="s">
        <v>139</v>
      </c>
      <c r="AU155" s="271" t="s">
        <v>85</v>
      </c>
      <c r="AV155" s="13" t="s">
        <v>85</v>
      </c>
      <c r="AW155" s="13" t="s">
        <v>32</v>
      </c>
      <c r="AX155" s="13" t="s">
        <v>75</v>
      </c>
      <c r="AY155" s="271" t="s">
        <v>131</v>
      </c>
    </row>
    <row r="156" spans="1:51" s="13" customFormat="1" ht="12">
      <c r="A156" s="13"/>
      <c r="B156" s="260"/>
      <c r="C156" s="261"/>
      <c r="D156" s="262" t="s">
        <v>139</v>
      </c>
      <c r="E156" s="263" t="s">
        <v>1</v>
      </c>
      <c r="F156" s="264" t="s">
        <v>183</v>
      </c>
      <c r="G156" s="261"/>
      <c r="H156" s="265">
        <v>0.15</v>
      </c>
      <c r="I156" s="266"/>
      <c r="J156" s="261"/>
      <c r="K156" s="261"/>
      <c r="L156" s="267"/>
      <c r="M156" s="268"/>
      <c r="N156" s="269"/>
      <c r="O156" s="269"/>
      <c r="P156" s="269"/>
      <c r="Q156" s="269"/>
      <c r="R156" s="269"/>
      <c r="S156" s="269"/>
      <c r="T156" s="27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71" t="s">
        <v>139</v>
      </c>
      <c r="AU156" s="271" t="s">
        <v>85</v>
      </c>
      <c r="AV156" s="13" t="s">
        <v>85</v>
      </c>
      <c r="AW156" s="13" t="s">
        <v>32</v>
      </c>
      <c r="AX156" s="13" t="s">
        <v>75</v>
      </c>
      <c r="AY156" s="271" t="s">
        <v>131</v>
      </c>
    </row>
    <row r="157" spans="1:51" s="13" customFormat="1" ht="12">
      <c r="A157" s="13"/>
      <c r="B157" s="260"/>
      <c r="C157" s="261"/>
      <c r="D157" s="262" t="s">
        <v>139</v>
      </c>
      <c r="E157" s="263" t="s">
        <v>1</v>
      </c>
      <c r="F157" s="264" t="s">
        <v>184</v>
      </c>
      <c r="G157" s="261"/>
      <c r="H157" s="265">
        <v>1.9</v>
      </c>
      <c r="I157" s="266"/>
      <c r="J157" s="261"/>
      <c r="K157" s="261"/>
      <c r="L157" s="267"/>
      <c r="M157" s="268"/>
      <c r="N157" s="269"/>
      <c r="O157" s="269"/>
      <c r="P157" s="269"/>
      <c r="Q157" s="269"/>
      <c r="R157" s="269"/>
      <c r="S157" s="269"/>
      <c r="T157" s="27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71" t="s">
        <v>139</v>
      </c>
      <c r="AU157" s="271" t="s">
        <v>85</v>
      </c>
      <c r="AV157" s="13" t="s">
        <v>85</v>
      </c>
      <c r="AW157" s="13" t="s">
        <v>32</v>
      </c>
      <c r="AX157" s="13" t="s">
        <v>75</v>
      </c>
      <c r="AY157" s="271" t="s">
        <v>131</v>
      </c>
    </row>
    <row r="158" spans="1:51" s="13" customFormat="1" ht="12">
      <c r="A158" s="13"/>
      <c r="B158" s="260"/>
      <c r="C158" s="261"/>
      <c r="D158" s="262" t="s">
        <v>139</v>
      </c>
      <c r="E158" s="263" t="s">
        <v>1</v>
      </c>
      <c r="F158" s="264" t="s">
        <v>185</v>
      </c>
      <c r="G158" s="261"/>
      <c r="H158" s="265">
        <v>2</v>
      </c>
      <c r="I158" s="266"/>
      <c r="J158" s="261"/>
      <c r="K158" s="261"/>
      <c r="L158" s="267"/>
      <c r="M158" s="268"/>
      <c r="N158" s="269"/>
      <c r="O158" s="269"/>
      <c r="P158" s="269"/>
      <c r="Q158" s="269"/>
      <c r="R158" s="269"/>
      <c r="S158" s="269"/>
      <c r="T158" s="27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71" t="s">
        <v>139</v>
      </c>
      <c r="AU158" s="271" t="s">
        <v>85</v>
      </c>
      <c r="AV158" s="13" t="s">
        <v>85</v>
      </c>
      <c r="AW158" s="13" t="s">
        <v>32</v>
      </c>
      <c r="AX158" s="13" t="s">
        <v>75</v>
      </c>
      <c r="AY158" s="271" t="s">
        <v>131</v>
      </c>
    </row>
    <row r="159" spans="1:51" s="13" customFormat="1" ht="12">
      <c r="A159" s="13"/>
      <c r="B159" s="260"/>
      <c r="C159" s="261"/>
      <c r="D159" s="262" t="s">
        <v>139</v>
      </c>
      <c r="E159" s="263" t="s">
        <v>1</v>
      </c>
      <c r="F159" s="264" t="s">
        <v>186</v>
      </c>
      <c r="G159" s="261"/>
      <c r="H159" s="265">
        <v>0.5</v>
      </c>
      <c r="I159" s="266"/>
      <c r="J159" s="261"/>
      <c r="K159" s="261"/>
      <c r="L159" s="267"/>
      <c r="M159" s="268"/>
      <c r="N159" s="269"/>
      <c r="O159" s="269"/>
      <c r="P159" s="269"/>
      <c r="Q159" s="269"/>
      <c r="R159" s="269"/>
      <c r="S159" s="269"/>
      <c r="T159" s="27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71" t="s">
        <v>139</v>
      </c>
      <c r="AU159" s="271" t="s">
        <v>85</v>
      </c>
      <c r="AV159" s="13" t="s">
        <v>85</v>
      </c>
      <c r="AW159" s="13" t="s">
        <v>32</v>
      </c>
      <c r="AX159" s="13" t="s">
        <v>75</v>
      </c>
      <c r="AY159" s="271" t="s">
        <v>131</v>
      </c>
    </row>
    <row r="160" spans="1:51" s="14" customFormat="1" ht="12">
      <c r="A160" s="14"/>
      <c r="B160" s="272"/>
      <c r="C160" s="273"/>
      <c r="D160" s="262" t="s">
        <v>139</v>
      </c>
      <c r="E160" s="274" t="s">
        <v>1</v>
      </c>
      <c r="F160" s="275" t="s">
        <v>187</v>
      </c>
      <c r="G160" s="273"/>
      <c r="H160" s="276">
        <v>5.558</v>
      </c>
      <c r="I160" s="277"/>
      <c r="J160" s="273"/>
      <c r="K160" s="273"/>
      <c r="L160" s="278"/>
      <c r="M160" s="279"/>
      <c r="N160" s="280"/>
      <c r="O160" s="280"/>
      <c r="P160" s="280"/>
      <c r="Q160" s="280"/>
      <c r="R160" s="280"/>
      <c r="S160" s="280"/>
      <c r="T160" s="28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82" t="s">
        <v>139</v>
      </c>
      <c r="AU160" s="282" t="s">
        <v>85</v>
      </c>
      <c r="AV160" s="14" t="s">
        <v>137</v>
      </c>
      <c r="AW160" s="14" t="s">
        <v>32</v>
      </c>
      <c r="AX160" s="14" t="s">
        <v>83</v>
      </c>
      <c r="AY160" s="282" t="s">
        <v>131</v>
      </c>
    </row>
    <row r="161" spans="1:63" s="12" customFormat="1" ht="22.8" customHeight="1">
      <c r="A161" s="12"/>
      <c r="B161" s="230"/>
      <c r="C161" s="231"/>
      <c r="D161" s="232" t="s">
        <v>74</v>
      </c>
      <c r="E161" s="244" t="s">
        <v>153</v>
      </c>
      <c r="F161" s="244" t="s">
        <v>188</v>
      </c>
      <c r="G161" s="231"/>
      <c r="H161" s="231"/>
      <c r="I161" s="234"/>
      <c r="J161" s="245">
        <f>BK161</f>
        <v>0</v>
      </c>
      <c r="K161" s="231"/>
      <c r="L161" s="236"/>
      <c r="M161" s="237"/>
      <c r="N161" s="238"/>
      <c r="O161" s="238"/>
      <c r="P161" s="239">
        <f>SUM(P162:P170)</f>
        <v>0</v>
      </c>
      <c r="Q161" s="238"/>
      <c r="R161" s="239">
        <f>SUM(R162:R170)</f>
        <v>14.206458000000001</v>
      </c>
      <c r="S161" s="238"/>
      <c r="T161" s="240">
        <f>SUM(T162:T170)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41" t="s">
        <v>83</v>
      </c>
      <c r="AT161" s="242" t="s">
        <v>74</v>
      </c>
      <c r="AU161" s="242" t="s">
        <v>83</v>
      </c>
      <c r="AY161" s="241" t="s">
        <v>131</v>
      </c>
      <c r="BK161" s="243">
        <f>SUM(BK162:BK170)</f>
        <v>0</v>
      </c>
    </row>
    <row r="162" spans="1:65" s="2" customFormat="1" ht="33" customHeight="1">
      <c r="A162" s="38"/>
      <c r="B162" s="39"/>
      <c r="C162" s="246" t="s">
        <v>189</v>
      </c>
      <c r="D162" s="246" t="s">
        <v>133</v>
      </c>
      <c r="E162" s="247" t="s">
        <v>190</v>
      </c>
      <c r="F162" s="248" t="s">
        <v>191</v>
      </c>
      <c r="G162" s="249" t="s">
        <v>136</v>
      </c>
      <c r="H162" s="250">
        <v>275.8</v>
      </c>
      <c r="I162" s="251"/>
      <c r="J162" s="252">
        <f>ROUND(I162*H162,2)</f>
        <v>0</v>
      </c>
      <c r="K162" s="253"/>
      <c r="L162" s="44"/>
      <c r="M162" s="254" t="s">
        <v>1</v>
      </c>
      <c r="N162" s="255" t="s">
        <v>40</v>
      </c>
      <c r="O162" s="91"/>
      <c r="P162" s="256">
        <f>O162*H162</f>
        <v>0</v>
      </c>
      <c r="Q162" s="256">
        <v>0.05151</v>
      </c>
      <c r="R162" s="256">
        <f>Q162*H162</f>
        <v>14.206458000000001</v>
      </c>
      <c r="S162" s="256">
        <v>0</v>
      </c>
      <c r="T162" s="25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58" t="s">
        <v>137</v>
      </c>
      <c r="AT162" s="258" t="s">
        <v>133</v>
      </c>
      <c r="AU162" s="258" t="s">
        <v>85</v>
      </c>
      <c r="AY162" s="17" t="s">
        <v>131</v>
      </c>
      <c r="BE162" s="259">
        <f>IF(N162="základní",J162,0)</f>
        <v>0</v>
      </c>
      <c r="BF162" s="259">
        <f>IF(N162="snížená",J162,0)</f>
        <v>0</v>
      </c>
      <c r="BG162" s="259">
        <f>IF(N162="zákl. přenesená",J162,0)</f>
        <v>0</v>
      </c>
      <c r="BH162" s="259">
        <f>IF(N162="sníž. přenesená",J162,0)</f>
        <v>0</v>
      </c>
      <c r="BI162" s="259">
        <f>IF(N162="nulová",J162,0)</f>
        <v>0</v>
      </c>
      <c r="BJ162" s="17" t="s">
        <v>83</v>
      </c>
      <c r="BK162" s="259">
        <f>ROUND(I162*H162,2)</f>
        <v>0</v>
      </c>
      <c r="BL162" s="17" t="s">
        <v>137</v>
      </c>
      <c r="BM162" s="258" t="s">
        <v>192</v>
      </c>
    </row>
    <row r="163" spans="1:51" s="13" customFormat="1" ht="12">
      <c r="A163" s="13"/>
      <c r="B163" s="260"/>
      <c r="C163" s="261"/>
      <c r="D163" s="262" t="s">
        <v>139</v>
      </c>
      <c r="E163" s="263" t="s">
        <v>1</v>
      </c>
      <c r="F163" s="264" t="s">
        <v>193</v>
      </c>
      <c r="G163" s="261"/>
      <c r="H163" s="265">
        <v>275.8</v>
      </c>
      <c r="I163" s="266"/>
      <c r="J163" s="261"/>
      <c r="K163" s="261"/>
      <c r="L163" s="267"/>
      <c r="M163" s="268"/>
      <c r="N163" s="269"/>
      <c r="O163" s="269"/>
      <c r="P163" s="269"/>
      <c r="Q163" s="269"/>
      <c r="R163" s="269"/>
      <c r="S163" s="269"/>
      <c r="T163" s="27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71" t="s">
        <v>139</v>
      </c>
      <c r="AU163" s="271" t="s">
        <v>85</v>
      </c>
      <c r="AV163" s="13" t="s">
        <v>85</v>
      </c>
      <c r="AW163" s="13" t="s">
        <v>32</v>
      </c>
      <c r="AX163" s="13" t="s">
        <v>75</v>
      </c>
      <c r="AY163" s="271" t="s">
        <v>131</v>
      </c>
    </row>
    <row r="164" spans="1:51" s="15" customFormat="1" ht="12">
      <c r="A164" s="15"/>
      <c r="B164" s="283"/>
      <c r="C164" s="284"/>
      <c r="D164" s="262" t="s">
        <v>139</v>
      </c>
      <c r="E164" s="285" t="s">
        <v>1</v>
      </c>
      <c r="F164" s="286" t="s">
        <v>194</v>
      </c>
      <c r="G164" s="284"/>
      <c r="H164" s="285" t="s">
        <v>1</v>
      </c>
      <c r="I164" s="287"/>
      <c r="J164" s="284"/>
      <c r="K164" s="284"/>
      <c r="L164" s="288"/>
      <c r="M164" s="289"/>
      <c r="N164" s="290"/>
      <c r="O164" s="290"/>
      <c r="P164" s="290"/>
      <c r="Q164" s="290"/>
      <c r="R164" s="290"/>
      <c r="S164" s="290"/>
      <c r="T164" s="291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92" t="s">
        <v>139</v>
      </c>
      <c r="AU164" s="292" t="s">
        <v>85</v>
      </c>
      <c r="AV164" s="15" t="s">
        <v>83</v>
      </c>
      <c r="AW164" s="15" t="s">
        <v>32</v>
      </c>
      <c r="AX164" s="15" t="s">
        <v>75</v>
      </c>
      <c r="AY164" s="292" t="s">
        <v>131</v>
      </c>
    </row>
    <row r="165" spans="1:51" s="15" customFormat="1" ht="12">
      <c r="A165" s="15"/>
      <c r="B165" s="283"/>
      <c r="C165" s="284"/>
      <c r="D165" s="262" t="s">
        <v>139</v>
      </c>
      <c r="E165" s="285" t="s">
        <v>1</v>
      </c>
      <c r="F165" s="286" t="s">
        <v>195</v>
      </c>
      <c r="G165" s="284"/>
      <c r="H165" s="285" t="s">
        <v>1</v>
      </c>
      <c r="I165" s="287"/>
      <c r="J165" s="284"/>
      <c r="K165" s="284"/>
      <c r="L165" s="288"/>
      <c r="M165" s="289"/>
      <c r="N165" s="290"/>
      <c r="O165" s="290"/>
      <c r="P165" s="290"/>
      <c r="Q165" s="290"/>
      <c r="R165" s="290"/>
      <c r="S165" s="290"/>
      <c r="T165" s="291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92" t="s">
        <v>139</v>
      </c>
      <c r="AU165" s="292" t="s">
        <v>85</v>
      </c>
      <c r="AV165" s="15" t="s">
        <v>83</v>
      </c>
      <c r="AW165" s="15" t="s">
        <v>32</v>
      </c>
      <c r="AX165" s="15" t="s">
        <v>75</v>
      </c>
      <c r="AY165" s="292" t="s">
        <v>131</v>
      </c>
    </row>
    <row r="166" spans="1:51" s="15" customFormat="1" ht="12">
      <c r="A166" s="15"/>
      <c r="B166" s="283"/>
      <c r="C166" s="284"/>
      <c r="D166" s="262" t="s">
        <v>139</v>
      </c>
      <c r="E166" s="285" t="s">
        <v>1</v>
      </c>
      <c r="F166" s="286" t="s">
        <v>196</v>
      </c>
      <c r="G166" s="284"/>
      <c r="H166" s="285" t="s">
        <v>1</v>
      </c>
      <c r="I166" s="287"/>
      <c r="J166" s="284"/>
      <c r="K166" s="284"/>
      <c r="L166" s="288"/>
      <c r="M166" s="289"/>
      <c r="N166" s="290"/>
      <c r="O166" s="290"/>
      <c r="P166" s="290"/>
      <c r="Q166" s="290"/>
      <c r="R166" s="290"/>
      <c r="S166" s="290"/>
      <c r="T166" s="291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92" t="s">
        <v>139</v>
      </c>
      <c r="AU166" s="292" t="s">
        <v>85</v>
      </c>
      <c r="AV166" s="15" t="s">
        <v>83</v>
      </c>
      <c r="AW166" s="15" t="s">
        <v>32</v>
      </c>
      <c r="AX166" s="15" t="s">
        <v>75</v>
      </c>
      <c r="AY166" s="292" t="s">
        <v>131</v>
      </c>
    </row>
    <row r="167" spans="1:51" s="15" customFormat="1" ht="12">
      <c r="A167" s="15"/>
      <c r="B167" s="283"/>
      <c r="C167" s="284"/>
      <c r="D167" s="262" t="s">
        <v>139</v>
      </c>
      <c r="E167" s="285" t="s">
        <v>1</v>
      </c>
      <c r="F167" s="286" t="s">
        <v>197</v>
      </c>
      <c r="G167" s="284"/>
      <c r="H167" s="285" t="s">
        <v>1</v>
      </c>
      <c r="I167" s="287"/>
      <c r="J167" s="284"/>
      <c r="K167" s="284"/>
      <c r="L167" s="288"/>
      <c r="M167" s="289"/>
      <c r="N167" s="290"/>
      <c r="O167" s="290"/>
      <c r="P167" s="290"/>
      <c r="Q167" s="290"/>
      <c r="R167" s="290"/>
      <c r="S167" s="290"/>
      <c r="T167" s="291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92" t="s">
        <v>139</v>
      </c>
      <c r="AU167" s="292" t="s">
        <v>85</v>
      </c>
      <c r="AV167" s="15" t="s">
        <v>83</v>
      </c>
      <c r="AW167" s="15" t="s">
        <v>32</v>
      </c>
      <c r="AX167" s="15" t="s">
        <v>75</v>
      </c>
      <c r="AY167" s="292" t="s">
        <v>131</v>
      </c>
    </row>
    <row r="168" spans="1:51" s="15" customFormat="1" ht="12">
      <c r="A168" s="15"/>
      <c r="B168" s="283"/>
      <c r="C168" s="284"/>
      <c r="D168" s="262" t="s">
        <v>139</v>
      </c>
      <c r="E168" s="285" t="s">
        <v>1</v>
      </c>
      <c r="F168" s="286" t="s">
        <v>198</v>
      </c>
      <c r="G168" s="284"/>
      <c r="H168" s="285" t="s">
        <v>1</v>
      </c>
      <c r="I168" s="287"/>
      <c r="J168" s="284"/>
      <c r="K168" s="284"/>
      <c r="L168" s="288"/>
      <c r="M168" s="289"/>
      <c r="N168" s="290"/>
      <c r="O168" s="290"/>
      <c r="P168" s="290"/>
      <c r="Q168" s="290"/>
      <c r="R168" s="290"/>
      <c r="S168" s="290"/>
      <c r="T168" s="291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92" t="s">
        <v>139</v>
      </c>
      <c r="AU168" s="292" t="s">
        <v>85</v>
      </c>
      <c r="AV168" s="15" t="s">
        <v>83</v>
      </c>
      <c r="AW168" s="15" t="s">
        <v>32</v>
      </c>
      <c r="AX168" s="15" t="s">
        <v>75</v>
      </c>
      <c r="AY168" s="292" t="s">
        <v>131</v>
      </c>
    </row>
    <row r="169" spans="1:51" s="15" customFormat="1" ht="12">
      <c r="A169" s="15"/>
      <c r="B169" s="283"/>
      <c r="C169" s="284"/>
      <c r="D169" s="262" t="s">
        <v>139</v>
      </c>
      <c r="E169" s="285" t="s">
        <v>1</v>
      </c>
      <c r="F169" s="286" t="s">
        <v>199</v>
      </c>
      <c r="G169" s="284"/>
      <c r="H169" s="285" t="s">
        <v>1</v>
      </c>
      <c r="I169" s="287"/>
      <c r="J169" s="284"/>
      <c r="K169" s="284"/>
      <c r="L169" s="288"/>
      <c r="M169" s="289"/>
      <c r="N169" s="290"/>
      <c r="O169" s="290"/>
      <c r="P169" s="290"/>
      <c r="Q169" s="290"/>
      <c r="R169" s="290"/>
      <c r="S169" s="290"/>
      <c r="T169" s="291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92" t="s">
        <v>139</v>
      </c>
      <c r="AU169" s="292" t="s">
        <v>85</v>
      </c>
      <c r="AV169" s="15" t="s">
        <v>83</v>
      </c>
      <c r="AW169" s="15" t="s">
        <v>32</v>
      </c>
      <c r="AX169" s="15" t="s">
        <v>75</v>
      </c>
      <c r="AY169" s="292" t="s">
        <v>131</v>
      </c>
    </row>
    <row r="170" spans="1:51" s="14" customFormat="1" ht="12">
      <c r="A170" s="14"/>
      <c r="B170" s="272"/>
      <c r="C170" s="273"/>
      <c r="D170" s="262" t="s">
        <v>139</v>
      </c>
      <c r="E170" s="274" t="s">
        <v>1</v>
      </c>
      <c r="F170" s="275" t="s">
        <v>187</v>
      </c>
      <c r="G170" s="273"/>
      <c r="H170" s="276">
        <v>275.8</v>
      </c>
      <c r="I170" s="277"/>
      <c r="J170" s="273"/>
      <c r="K170" s="273"/>
      <c r="L170" s="278"/>
      <c r="M170" s="279"/>
      <c r="N170" s="280"/>
      <c r="O170" s="280"/>
      <c r="P170" s="280"/>
      <c r="Q170" s="280"/>
      <c r="R170" s="280"/>
      <c r="S170" s="280"/>
      <c r="T170" s="28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82" t="s">
        <v>139</v>
      </c>
      <c r="AU170" s="282" t="s">
        <v>85</v>
      </c>
      <c r="AV170" s="14" t="s">
        <v>137</v>
      </c>
      <c r="AW170" s="14" t="s">
        <v>32</v>
      </c>
      <c r="AX170" s="14" t="s">
        <v>83</v>
      </c>
      <c r="AY170" s="282" t="s">
        <v>131</v>
      </c>
    </row>
    <row r="171" spans="1:63" s="12" customFormat="1" ht="22.8" customHeight="1">
      <c r="A171" s="12"/>
      <c r="B171" s="230"/>
      <c r="C171" s="231"/>
      <c r="D171" s="232" t="s">
        <v>74</v>
      </c>
      <c r="E171" s="244" t="s">
        <v>158</v>
      </c>
      <c r="F171" s="244" t="s">
        <v>200</v>
      </c>
      <c r="G171" s="231"/>
      <c r="H171" s="231"/>
      <c r="I171" s="234"/>
      <c r="J171" s="245">
        <f>BK171</f>
        <v>0</v>
      </c>
      <c r="K171" s="231"/>
      <c r="L171" s="236"/>
      <c r="M171" s="237"/>
      <c r="N171" s="238"/>
      <c r="O171" s="238"/>
      <c r="P171" s="239">
        <f>SUM(P172:P173)</f>
        <v>0</v>
      </c>
      <c r="Q171" s="238"/>
      <c r="R171" s="239">
        <f>SUM(R172:R173)</f>
        <v>0</v>
      </c>
      <c r="S171" s="238"/>
      <c r="T171" s="240">
        <f>SUM(T172:T173)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41" t="s">
        <v>83</v>
      </c>
      <c r="AT171" s="242" t="s">
        <v>74</v>
      </c>
      <c r="AU171" s="242" t="s">
        <v>83</v>
      </c>
      <c r="AY171" s="241" t="s">
        <v>131</v>
      </c>
      <c r="BK171" s="243">
        <f>SUM(BK172:BK173)</f>
        <v>0</v>
      </c>
    </row>
    <row r="172" spans="1:65" s="2" customFormat="1" ht="21.75" customHeight="1">
      <c r="A172" s="38"/>
      <c r="B172" s="39"/>
      <c r="C172" s="246" t="s">
        <v>201</v>
      </c>
      <c r="D172" s="246" t="s">
        <v>133</v>
      </c>
      <c r="E172" s="247" t="s">
        <v>202</v>
      </c>
      <c r="F172" s="248" t="s">
        <v>203</v>
      </c>
      <c r="G172" s="249" t="s">
        <v>136</v>
      </c>
      <c r="H172" s="250">
        <v>275.8</v>
      </c>
      <c r="I172" s="251"/>
      <c r="J172" s="252">
        <f>ROUND(I172*H172,2)</f>
        <v>0</v>
      </c>
      <c r="K172" s="253"/>
      <c r="L172" s="44"/>
      <c r="M172" s="254" t="s">
        <v>1</v>
      </c>
      <c r="N172" s="255" t="s">
        <v>40</v>
      </c>
      <c r="O172" s="91"/>
      <c r="P172" s="256">
        <f>O172*H172</f>
        <v>0</v>
      </c>
      <c r="Q172" s="256">
        <v>0</v>
      </c>
      <c r="R172" s="256">
        <f>Q172*H172</f>
        <v>0</v>
      </c>
      <c r="S172" s="256">
        <v>0</v>
      </c>
      <c r="T172" s="25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8" t="s">
        <v>137</v>
      </c>
      <c r="AT172" s="258" t="s">
        <v>133</v>
      </c>
      <c r="AU172" s="258" t="s">
        <v>85</v>
      </c>
      <c r="AY172" s="17" t="s">
        <v>131</v>
      </c>
      <c r="BE172" s="259">
        <f>IF(N172="základní",J172,0)</f>
        <v>0</v>
      </c>
      <c r="BF172" s="259">
        <f>IF(N172="snížená",J172,0)</f>
        <v>0</v>
      </c>
      <c r="BG172" s="259">
        <f>IF(N172="zákl. přenesená",J172,0)</f>
        <v>0</v>
      </c>
      <c r="BH172" s="259">
        <f>IF(N172="sníž. přenesená",J172,0)</f>
        <v>0</v>
      </c>
      <c r="BI172" s="259">
        <f>IF(N172="nulová",J172,0)</f>
        <v>0</v>
      </c>
      <c r="BJ172" s="17" t="s">
        <v>83</v>
      </c>
      <c r="BK172" s="259">
        <f>ROUND(I172*H172,2)</f>
        <v>0</v>
      </c>
      <c r="BL172" s="17" t="s">
        <v>137</v>
      </c>
      <c r="BM172" s="258" t="s">
        <v>204</v>
      </c>
    </row>
    <row r="173" spans="1:51" s="13" customFormat="1" ht="12">
      <c r="A173" s="13"/>
      <c r="B173" s="260"/>
      <c r="C173" s="261"/>
      <c r="D173" s="262" t="s">
        <v>139</v>
      </c>
      <c r="E173" s="263" t="s">
        <v>1</v>
      </c>
      <c r="F173" s="264" t="s">
        <v>205</v>
      </c>
      <c r="G173" s="261"/>
      <c r="H173" s="265">
        <v>275.8</v>
      </c>
      <c r="I173" s="266"/>
      <c r="J173" s="261"/>
      <c r="K173" s="261"/>
      <c r="L173" s="267"/>
      <c r="M173" s="268"/>
      <c r="N173" s="269"/>
      <c r="O173" s="269"/>
      <c r="P173" s="269"/>
      <c r="Q173" s="269"/>
      <c r="R173" s="269"/>
      <c r="S173" s="269"/>
      <c r="T173" s="27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71" t="s">
        <v>139</v>
      </c>
      <c r="AU173" s="271" t="s">
        <v>85</v>
      </c>
      <c r="AV173" s="13" t="s">
        <v>85</v>
      </c>
      <c r="AW173" s="13" t="s">
        <v>32</v>
      </c>
      <c r="AX173" s="13" t="s">
        <v>83</v>
      </c>
      <c r="AY173" s="271" t="s">
        <v>131</v>
      </c>
    </row>
    <row r="174" spans="1:63" s="12" customFormat="1" ht="22.8" customHeight="1">
      <c r="A174" s="12"/>
      <c r="B174" s="230"/>
      <c r="C174" s="231"/>
      <c r="D174" s="232" t="s">
        <v>74</v>
      </c>
      <c r="E174" s="244" t="s">
        <v>172</v>
      </c>
      <c r="F174" s="244" t="s">
        <v>206</v>
      </c>
      <c r="G174" s="231"/>
      <c r="H174" s="231"/>
      <c r="I174" s="234"/>
      <c r="J174" s="245">
        <f>BK174</f>
        <v>0</v>
      </c>
      <c r="K174" s="231"/>
      <c r="L174" s="236"/>
      <c r="M174" s="237"/>
      <c r="N174" s="238"/>
      <c r="O174" s="238"/>
      <c r="P174" s="239">
        <f>SUM(P175:P189)</f>
        <v>0</v>
      </c>
      <c r="Q174" s="238"/>
      <c r="R174" s="239">
        <f>SUM(R175:R189)</f>
        <v>3.8089655999999996</v>
      </c>
      <c r="S174" s="238"/>
      <c r="T174" s="240">
        <f>SUM(T175:T189)</f>
        <v>0.8189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41" t="s">
        <v>83</v>
      </c>
      <c r="AT174" s="242" t="s">
        <v>74</v>
      </c>
      <c r="AU174" s="242" t="s">
        <v>83</v>
      </c>
      <c r="AY174" s="241" t="s">
        <v>131</v>
      </c>
      <c r="BK174" s="243">
        <f>SUM(BK175:BK189)</f>
        <v>0</v>
      </c>
    </row>
    <row r="175" spans="1:65" s="2" customFormat="1" ht="21.75" customHeight="1">
      <c r="A175" s="38"/>
      <c r="B175" s="39"/>
      <c r="C175" s="246" t="s">
        <v>207</v>
      </c>
      <c r="D175" s="246" t="s">
        <v>133</v>
      </c>
      <c r="E175" s="247" t="s">
        <v>208</v>
      </c>
      <c r="F175" s="248" t="s">
        <v>209</v>
      </c>
      <c r="G175" s="249" t="s">
        <v>210</v>
      </c>
      <c r="H175" s="250">
        <v>2</v>
      </c>
      <c r="I175" s="251"/>
      <c r="J175" s="252">
        <f>ROUND(I175*H175,2)</f>
        <v>0</v>
      </c>
      <c r="K175" s="253"/>
      <c r="L175" s="44"/>
      <c r="M175" s="254" t="s">
        <v>1</v>
      </c>
      <c r="N175" s="255" t="s">
        <v>40</v>
      </c>
      <c r="O175" s="91"/>
      <c r="P175" s="256">
        <f>O175*H175</f>
        <v>0</v>
      </c>
      <c r="Q175" s="256">
        <v>0.2006</v>
      </c>
      <c r="R175" s="256">
        <f>Q175*H175</f>
        <v>0.4012</v>
      </c>
      <c r="S175" s="256">
        <v>0</v>
      </c>
      <c r="T175" s="25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58" t="s">
        <v>137</v>
      </c>
      <c r="AT175" s="258" t="s">
        <v>133</v>
      </c>
      <c r="AU175" s="258" t="s">
        <v>85</v>
      </c>
      <c r="AY175" s="17" t="s">
        <v>131</v>
      </c>
      <c r="BE175" s="259">
        <f>IF(N175="základní",J175,0)</f>
        <v>0</v>
      </c>
      <c r="BF175" s="259">
        <f>IF(N175="snížená",J175,0)</f>
        <v>0</v>
      </c>
      <c r="BG175" s="259">
        <f>IF(N175="zákl. přenesená",J175,0)</f>
        <v>0</v>
      </c>
      <c r="BH175" s="259">
        <f>IF(N175="sníž. přenesená",J175,0)</f>
        <v>0</v>
      </c>
      <c r="BI175" s="259">
        <f>IF(N175="nulová",J175,0)</f>
        <v>0</v>
      </c>
      <c r="BJ175" s="17" t="s">
        <v>83</v>
      </c>
      <c r="BK175" s="259">
        <f>ROUND(I175*H175,2)</f>
        <v>0</v>
      </c>
      <c r="BL175" s="17" t="s">
        <v>137</v>
      </c>
      <c r="BM175" s="258" t="s">
        <v>211</v>
      </c>
    </row>
    <row r="176" spans="1:65" s="2" customFormat="1" ht="16.5" customHeight="1">
      <c r="A176" s="38"/>
      <c r="B176" s="39"/>
      <c r="C176" s="246" t="s">
        <v>212</v>
      </c>
      <c r="D176" s="246" t="s">
        <v>133</v>
      </c>
      <c r="E176" s="247" t="s">
        <v>213</v>
      </c>
      <c r="F176" s="248" t="s">
        <v>214</v>
      </c>
      <c r="G176" s="249" t="s">
        <v>210</v>
      </c>
      <c r="H176" s="250">
        <v>2</v>
      </c>
      <c r="I176" s="251"/>
      <c r="J176" s="252">
        <f>ROUND(I176*H176,2)</f>
        <v>0</v>
      </c>
      <c r="K176" s="253"/>
      <c r="L176" s="44"/>
      <c r="M176" s="254" t="s">
        <v>1</v>
      </c>
      <c r="N176" s="255" t="s">
        <v>40</v>
      </c>
      <c r="O176" s="91"/>
      <c r="P176" s="256">
        <f>O176*H176</f>
        <v>0</v>
      </c>
      <c r="Q176" s="256">
        <v>0</v>
      </c>
      <c r="R176" s="256">
        <f>Q176*H176</f>
        <v>0</v>
      </c>
      <c r="S176" s="256">
        <v>0</v>
      </c>
      <c r="T176" s="25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8" t="s">
        <v>137</v>
      </c>
      <c r="AT176" s="258" t="s">
        <v>133</v>
      </c>
      <c r="AU176" s="258" t="s">
        <v>85</v>
      </c>
      <c r="AY176" s="17" t="s">
        <v>131</v>
      </c>
      <c r="BE176" s="259">
        <f>IF(N176="základní",J176,0)</f>
        <v>0</v>
      </c>
      <c r="BF176" s="259">
        <f>IF(N176="snížená",J176,0)</f>
        <v>0</v>
      </c>
      <c r="BG176" s="259">
        <f>IF(N176="zákl. přenesená",J176,0)</f>
        <v>0</v>
      </c>
      <c r="BH176" s="259">
        <f>IF(N176="sníž. přenesená",J176,0)</f>
        <v>0</v>
      </c>
      <c r="BI176" s="259">
        <f>IF(N176="nulová",J176,0)</f>
        <v>0</v>
      </c>
      <c r="BJ176" s="17" t="s">
        <v>83</v>
      </c>
      <c r="BK176" s="259">
        <f>ROUND(I176*H176,2)</f>
        <v>0</v>
      </c>
      <c r="BL176" s="17" t="s">
        <v>137</v>
      </c>
      <c r="BM176" s="258" t="s">
        <v>215</v>
      </c>
    </row>
    <row r="177" spans="1:65" s="2" customFormat="1" ht="21.75" customHeight="1">
      <c r="A177" s="38"/>
      <c r="B177" s="39"/>
      <c r="C177" s="246" t="s">
        <v>8</v>
      </c>
      <c r="D177" s="246" t="s">
        <v>133</v>
      </c>
      <c r="E177" s="247" t="s">
        <v>216</v>
      </c>
      <c r="F177" s="248" t="s">
        <v>217</v>
      </c>
      <c r="G177" s="249" t="s">
        <v>210</v>
      </c>
      <c r="H177" s="250">
        <v>2</v>
      </c>
      <c r="I177" s="251"/>
      <c r="J177" s="252">
        <f>ROUND(I177*H177,2)</f>
        <v>0</v>
      </c>
      <c r="K177" s="253"/>
      <c r="L177" s="44"/>
      <c r="M177" s="254" t="s">
        <v>1</v>
      </c>
      <c r="N177" s="255" t="s">
        <v>40</v>
      </c>
      <c r="O177" s="91"/>
      <c r="P177" s="256">
        <f>O177*H177</f>
        <v>0</v>
      </c>
      <c r="Q177" s="256">
        <v>0.2006</v>
      </c>
      <c r="R177" s="256">
        <f>Q177*H177</f>
        <v>0.4012</v>
      </c>
      <c r="S177" s="256">
        <v>0</v>
      </c>
      <c r="T177" s="25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8" t="s">
        <v>137</v>
      </c>
      <c r="AT177" s="258" t="s">
        <v>133</v>
      </c>
      <c r="AU177" s="258" t="s">
        <v>85</v>
      </c>
      <c r="AY177" s="17" t="s">
        <v>131</v>
      </c>
      <c r="BE177" s="259">
        <f>IF(N177="základní",J177,0)</f>
        <v>0</v>
      </c>
      <c r="BF177" s="259">
        <f>IF(N177="snížená",J177,0)</f>
        <v>0</v>
      </c>
      <c r="BG177" s="259">
        <f>IF(N177="zákl. přenesená",J177,0)</f>
        <v>0</v>
      </c>
      <c r="BH177" s="259">
        <f>IF(N177="sníž. přenesená",J177,0)</f>
        <v>0</v>
      </c>
      <c r="BI177" s="259">
        <f>IF(N177="nulová",J177,0)</f>
        <v>0</v>
      </c>
      <c r="BJ177" s="17" t="s">
        <v>83</v>
      </c>
      <c r="BK177" s="259">
        <f>ROUND(I177*H177,2)</f>
        <v>0</v>
      </c>
      <c r="BL177" s="17" t="s">
        <v>137</v>
      </c>
      <c r="BM177" s="258" t="s">
        <v>218</v>
      </c>
    </row>
    <row r="178" spans="1:65" s="2" customFormat="1" ht="33" customHeight="1">
      <c r="A178" s="38"/>
      <c r="B178" s="39"/>
      <c r="C178" s="246" t="s">
        <v>219</v>
      </c>
      <c r="D178" s="246" t="s">
        <v>133</v>
      </c>
      <c r="E178" s="247" t="s">
        <v>220</v>
      </c>
      <c r="F178" s="248" t="s">
        <v>221</v>
      </c>
      <c r="G178" s="249" t="s">
        <v>210</v>
      </c>
      <c r="H178" s="250">
        <v>2</v>
      </c>
      <c r="I178" s="251"/>
      <c r="J178" s="252">
        <f>ROUND(I178*H178,2)</f>
        <v>0</v>
      </c>
      <c r="K178" s="253"/>
      <c r="L178" s="44"/>
      <c r="M178" s="254" t="s">
        <v>1</v>
      </c>
      <c r="N178" s="255" t="s">
        <v>40</v>
      </c>
      <c r="O178" s="91"/>
      <c r="P178" s="256">
        <f>O178*H178</f>
        <v>0</v>
      </c>
      <c r="Q178" s="256">
        <v>0</v>
      </c>
      <c r="R178" s="256">
        <f>Q178*H178</f>
        <v>0</v>
      </c>
      <c r="S178" s="256">
        <v>0</v>
      </c>
      <c r="T178" s="257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8" t="s">
        <v>137</v>
      </c>
      <c r="AT178" s="258" t="s">
        <v>133</v>
      </c>
      <c r="AU178" s="258" t="s">
        <v>85</v>
      </c>
      <c r="AY178" s="17" t="s">
        <v>131</v>
      </c>
      <c r="BE178" s="259">
        <f>IF(N178="základní",J178,0)</f>
        <v>0</v>
      </c>
      <c r="BF178" s="259">
        <f>IF(N178="snížená",J178,0)</f>
        <v>0</v>
      </c>
      <c r="BG178" s="259">
        <f>IF(N178="zákl. přenesená",J178,0)</f>
        <v>0</v>
      </c>
      <c r="BH178" s="259">
        <f>IF(N178="sníž. přenesená",J178,0)</f>
        <v>0</v>
      </c>
      <c r="BI178" s="259">
        <f>IF(N178="nulová",J178,0)</f>
        <v>0</v>
      </c>
      <c r="BJ178" s="17" t="s">
        <v>83</v>
      </c>
      <c r="BK178" s="259">
        <f>ROUND(I178*H178,2)</f>
        <v>0</v>
      </c>
      <c r="BL178" s="17" t="s">
        <v>137</v>
      </c>
      <c r="BM178" s="258" t="s">
        <v>222</v>
      </c>
    </row>
    <row r="179" spans="1:65" s="2" customFormat="1" ht="16.5" customHeight="1">
      <c r="A179" s="38"/>
      <c r="B179" s="39"/>
      <c r="C179" s="246" t="s">
        <v>223</v>
      </c>
      <c r="D179" s="246" t="s">
        <v>133</v>
      </c>
      <c r="E179" s="247" t="s">
        <v>224</v>
      </c>
      <c r="F179" s="248" t="s">
        <v>225</v>
      </c>
      <c r="G179" s="249" t="s">
        <v>226</v>
      </c>
      <c r="H179" s="250">
        <v>16.32</v>
      </c>
      <c r="I179" s="251"/>
      <c r="J179" s="252">
        <f>ROUND(I179*H179,2)</f>
        <v>0</v>
      </c>
      <c r="K179" s="253"/>
      <c r="L179" s="44"/>
      <c r="M179" s="254" t="s">
        <v>1</v>
      </c>
      <c r="N179" s="255" t="s">
        <v>40</v>
      </c>
      <c r="O179" s="91"/>
      <c r="P179" s="256">
        <f>O179*H179</f>
        <v>0</v>
      </c>
      <c r="Q179" s="256">
        <v>8E-05</v>
      </c>
      <c r="R179" s="256">
        <f>Q179*H179</f>
        <v>0.0013056</v>
      </c>
      <c r="S179" s="256">
        <v>0</v>
      </c>
      <c r="T179" s="257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58" t="s">
        <v>137</v>
      </c>
      <c r="AT179" s="258" t="s">
        <v>133</v>
      </c>
      <c r="AU179" s="258" t="s">
        <v>85</v>
      </c>
      <c r="AY179" s="17" t="s">
        <v>131</v>
      </c>
      <c r="BE179" s="259">
        <f>IF(N179="základní",J179,0)</f>
        <v>0</v>
      </c>
      <c r="BF179" s="259">
        <f>IF(N179="snížená",J179,0)</f>
        <v>0</v>
      </c>
      <c r="BG179" s="259">
        <f>IF(N179="zákl. přenesená",J179,0)</f>
        <v>0</v>
      </c>
      <c r="BH179" s="259">
        <f>IF(N179="sníž. přenesená",J179,0)</f>
        <v>0</v>
      </c>
      <c r="BI179" s="259">
        <f>IF(N179="nulová",J179,0)</f>
        <v>0</v>
      </c>
      <c r="BJ179" s="17" t="s">
        <v>83</v>
      </c>
      <c r="BK179" s="259">
        <f>ROUND(I179*H179,2)</f>
        <v>0</v>
      </c>
      <c r="BL179" s="17" t="s">
        <v>137</v>
      </c>
      <c r="BM179" s="258" t="s">
        <v>227</v>
      </c>
    </row>
    <row r="180" spans="1:51" s="13" customFormat="1" ht="12">
      <c r="A180" s="13"/>
      <c r="B180" s="260"/>
      <c r="C180" s="261"/>
      <c r="D180" s="262" t="s">
        <v>139</v>
      </c>
      <c r="E180" s="263" t="s">
        <v>1</v>
      </c>
      <c r="F180" s="264" t="s">
        <v>228</v>
      </c>
      <c r="G180" s="261"/>
      <c r="H180" s="265">
        <v>16.32</v>
      </c>
      <c r="I180" s="266"/>
      <c r="J180" s="261"/>
      <c r="K180" s="261"/>
      <c r="L180" s="267"/>
      <c r="M180" s="268"/>
      <c r="N180" s="269"/>
      <c r="O180" s="269"/>
      <c r="P180" s="269"/>
      <c r="Q180" s="269"/>
      <c r="R180" s="269"/>
      <c r="S180" s="269"/>
      <c r="T180" s="27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71" t="s">
        <v>139</v>
      </c>
      <c r="AU180" s="271" t="s">
        <v>85</v>
      </c>
      <c r="AV180" s="13" t="s">
        <v>85</v>
      </c>
      <c r="AW180" s="13" t="s">
        <v>32</v>
      </c>
      <c r="AX180" s="13" t="s">
        <v>83</v>
      </c>
      <c r="AY180" s="271" t="s">
        <v>131</v>
      </c>
    </row>
    <row r="181" spans="1:65" s="2" customFormat="1" ht="21.75" customHeight="1">
      <c r="A181" s="38"/>
      <c r="B181" s="39"/>
      <c r="C181" s="246" t="s">
        <v>229</v>
      </c>
      <c r="D181" s="246" t="s">
        <v>133</v>
      </c>
      <c r="E181" s="247" t="s">
        <v>230</v>
      </c>
      <c r="F181" s="248" t="s">
        <v>231</v>
      </c>
      <c r="G181" s="249" t="s">
        <v>210</v>
      </c>
      <c r="H181" s="250">
        <v>1</v>
      </c>
      <c r="I181" s="251"/>
      <c r="J181" s="252">
        <f>ROUND(I181*H181,2)</f>
        <v>0</v>
      </c>
      <c r="K181" s="253"/>
      <c r="L181" s="44"/>
      <c r="M181" s="254" t="s">
        <v>1</v>
      </c>
      <c r="N181" s="255" t="s">
        <v>40</v>
      </c>
      <c r="O181" s="91"/>
      <c r="P181" s="256">
        <f>O181*H181</f>
        <v>0</v>
      </c>
      <c r="Q181" s="256">
        <v>0</v>
      </c>
      <c r="R181" s="256">
        <f>Q181*H181</f>
        <v>0</v>
      </c>
      <c r="S181" s="256">
        <v>0</v>
      </c>
      <c r="T181" s="257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58" t="s">
        <v>137</v>
      </c>
      <c r="AT181" s="258" t="s">
        <v>133</v>
      </c>
      <c r="AU181" s="258" t="s">
        <v>85</v>
      </c>
      <c r="AY181" s="17" t="s">
        <v>131</v>
      </c>
      <c r="BE181" s="259">
        <f>IF(N181="základní",J181,0)</f>
        <v>0</v>
      </c>
      <c r="BF181" s="259">
        <f>IF(N181="snížená",J181,0)</f>
        <v>0</v>
      </c>
      <c r="BG181" s="259">
        <f>IF(N181="zákl. přenesená",J181,0)</f>
        <v>0</v>
      </c>
      <c r="BH181" s="259">
        <f>IF(N181="sníž. přenesená",J181,0)</f>
        <v>0</v>
      </c>
      <c r="BI181" s="259">
        <f>IF(N181="nulová",J181,0)</f>
        <v>0</v>
      </c>
      <c r="BJ181" s="17" t="s">
        <v>83</v>
      </c>
      <c r="BK181" s="259">
        <f>ROUND(I181*H181,2)</f>
        <v>0</v>
      </c>
      <c r="BL181" s="17" t="s">
        <v>137</v>
      </c>
      <c r="BM181" s="258" t="s">
        <v>232</v>
      </c>
    </row>
    <row r="182" spans="1:65" s="2" customFormat="1" ht="16.5" customHeight="1">
      <c r="A182" s="38"/>
      <c r="B182" s="39"/>
      <c r="C182" s="246" t="s">
        <v>233</v>
      </c>
      <c r="D182" s="246" t="s">
        <v>133</v>
      </c>
      <c r="E182" s="247" t="s">
        <v>234</v>
      </c>
      <c r="F182" s="248" t="s">
        <v>235</v>
      </c>
      <c r="G182" s="249" t="s">
        <v>210</v>
      </c>
      <c r="H182" s="250">
        <v>2</v>
      </c>
      <c r="I182" s="251"/>
      <c r="J182" s="252">
        <f>ROUND(I182*H182,2)</f>
        <v>0</v>
      </c>
      <c r="K182" s="253"/>
      <c r="L182" s="44"/>
      <c r="M182" s="254" t="s">
        <v>1</v>
      </c>
      <c r="N182" s="255" t="s">
        <v>40</v>
      </c>
      <c r="O182" s="91"/>
      <c r="P182" s="256">
        <f>O182*H182</f>
        <v>0</v>
      </c>
      <c r="Q182" s="256">
        <v>0.07287</v>
      </c>
      <c r="R182" s="256">
        <f>Q182*H182</f>
        <v>0.14574</v>
      </c>
      <c r="S182" s="256">
        <v>0</v>
      </c>
      <c r="T182" s="257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8" t="s">
        <v>137</v>
      </c>
      <c r="AT182" s="258" t="s">
        <v>133</v>
      </c>
      <c r="AU182" s="258" t="s">
        <v>85</v>
      </c>
      <c r="AY182" s="17" t="s">
        <v>131</v>
      </c>
      <c r="BE182" s="259">
        <f>IF(N182="základní",J182,0)</f>
        <v>0</v>
      </c>
      <c r="BF182" s="259">
        <f>IF(N182="snížená",J182,0)</f>
        <v>0</v>
      </c>
      <c r="BG182" s="259">
        <f>IF(N182="zákl. přenesená",J182,0)</f>
        <v>0</v>
      </c>
      <c r="BH182" s="259">
        <f>IF(N182="sníž. přenesená",J182,0)</f>
        <v>0</v>
      </c>
      <c r="BI182" s="259">
        <f>IF(N182="nulová",J182,0)</f>
        <v>0</v>
      </c>
      <c r="BJ182" s="17" t="s">
        <v>83</v>
      </c>
      <c r="BK182" s="259">
        <f>ROUND(I182*H182,2)</f>
        <v>0</v>
      </c>
      <c r="BL182" s="17" t="s">
        <v>137</v>
      </c>
      <c r="BM182" s="258" t="s">
        <v>236</v>
      </c>
    </row>
    <row r="183" spans="1:65" s="2" customFormat="1" ht="16.5" customHeight="1">
      <c r="A183" s="38"/>
      <c r="B183" s="39"/>
      <c r="C183" s="293" t="s">
        <v>237</v>
      </c>
      <c r="D183" s="293" t="s">
        <v>238</v>
      </c>
      <c r="E183" s="294" t="s">
        <v>239</v>
      </c>
      <c r="F183" s="295" t="s">
        <v>240</v>
      </c>
      <c r="G183" s="296" t="s">
        <v>210</v>
      </c>
      <c r="H183" s="297">
        <v>2</v>
      </c>
      <c r="I183" s="298"/>
      <c r="J183" s="299">
        <f>ROUND(I183*H183,2)</f>
        <v>0</v>
      </c>
      <c r="K183" s="300"/>
      <c r="L183" s="301"/>
      <c r="M183" s="302" t="s">
        <v>1</v>
      </c>
      <c r="N183" s="303" t="s">
        <v>40</v>
      </c>
      <c r="O183" s="91"/>
      <c r="P183" s="256">
        <f>O183*H183</f>
        <v>0</v>
      </c>
      <c r="Q183" s="256">
        <v>0</v>
      </c>
      <c r="R183" s="256">
        <f>Q183*H183</f>
        <v>0</v>
      </c>
      <c r="S183" s="256">
        <v>0</v>
      </c>
      <c r="T183" s="257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8" t="s">
        <v>168</v>
      </c>
      <c r="AT183" s="258" t="s">
        <v>238</v>
      </c>
      <c r="AU183" s="258" t="s">
        <v>85</v>
      </c>
      <c r="AY183" s="17" t="s">
        <v>131</v>
      </c>
      <c r="BE183" s="259">
        <f>IF(N183="základní",J183,0)</f>
        <v>0</v>
      </c>
      <c r="BF183" s="259">
        <f>IF(N183="snížená",J183,0)</f>
        <v>0</v>
      </c>
      <c r="BG183" s="259">
        <f>IF(N183="zákl. přenesená",J183,0)</f>
        <v>0</v>
      </c>
      <c r="BH183" s="259">
        <f>IF(N183="sníž. přenesená",J183,0)</f>
        <v>0</v>
      </c>
      <c r="BI183" s="259">
        <f>IF(N183="nulová",J183,0)</f>
        <v>0</v>
      </c>
      <c r="BJ183" s="17" t="s">
        <v>83</v>
      </c>
      <c r="BK183" s="259">
        <f>ROUND(I183*H183,2)</f>
        <v>0</v>
      </c>
      <c r="BL183" s="17" t="s">
        <v>137</v>
      </c>
      <c r="BM183" s="258" t="s">
        <v>241</v>
      </c>
    </row>
    <row r="184" spans="1:65" s="2" customFormat="1" ht="16.5" customHeight="1">
      <c r="A184" s="38"/>
      <c r="B184" s="39"/>
      <c r="C184" s="246" t="s">
        <v>7</v>
      </c>
      <c r="D184" s="246" t="s">
        <v>133</v>
      </c>
      <c r="E184" s="247" t="s">
        <v>242</v>
      </c>
      <c r="F184" s="248" t="s">
        <v>243</v>
      </c>
      <c r="G184" s="249" t="s">
        <v>210</v>
      </c>
      <c r="H184" s="250">
        <v>8</v>
      </c>
      <c r="I184" s="251"/>
      <c r="J184" s="252">
        <f>ROUND(I184*H184,2)</f>
        <v>0</v>
      </c>
      <c r="K184" s="253"/>
      <c r="L184" s="44"/>
      <c r="M184" s="254" t="s">
        <v>1</v>
      </c>
      <c r="N184" s="255" t="s">
        <v>40</v>
      </c>
      <c r="O184" s="91"/>
      <c r="P184" s="256">
        <f>O184*H184</f>
        <v>0</v>
      </c>
      <c r="Q184" s="256">
        <v>0.35744</v>
      </c>
      <c r="R184" s="256">
        <f>Q184*H184</f>
        <v>2.85952</v>
      </c>
      <c r="S184" s="256">
        <v>0</v>
      </c>
      <c r="T184" s="257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58" t="s">
        <v>137</v>
      </c>
      <c r="AT184" s="258" t="s">
        <v>133</v>
      </c>
      <c r="AU184" s="258" t="s">
        <v>85</v>
      </c>
      <c r="AY184" s="17" t="s">
        <v>131</v>
      </c>
      <c r="BE184" s="259">
        <f>IF(N184="základní",J184,0)</f>
        <v>0</v>
      </c>
      <c r="BF184" s="259">
        <f>IF(N184="snížená",J184,0)</f>
        <v>0</v>
      </c>
      <c r="BG184" s="259">
        <f>IF(N184="zákl. přenesená",J184,0)</f>
        <v>0</v>
      </c>
      <c r="BH184" s="259">
        <f>IF(N184="sníž. přenesená",J184,0)</f>
        <v>0</v>
      </c>
      <c r="BI184" s="259">
        <f>IF(N184="nulová",J184,0)</f>
        <v>0</v>
      </c>
      <c r="BJ184" s="17" t="s">
        <v>83</v>
      </c>
      <c r="BK184" s="259">
        <f>ROUND(I184*H184,2)</f>
        <v>0</v>
      </c>
      <c r="BL184" s="17" t="s">
        <v>137</v>
      </c>
      <c r="BM184" s="258" t="s">
        <v>244</v>
      </c>
    </row>
    <row r="185" spans="1:65" s="2" customFormat="1" ht="16.5" customHeight="1">
      <c r="A185" s="38"/>
      <c r="B185" s="39"/>
      <c r="C185" s="293" t="s">
        <v>245</v>
      </c>
      <c r="D185" s="293" t="s">
        <v>238</v>
      </c>
      <c r="E185" s="294" t="s">
        <v>246</v>
      </c>
      <c r="F185" s="295" t="s">
        <v>247</v>
      </c>
      <c r="G185" s="296" t="s">
        <v>210</v>
      </c>
      <c r="H185" s="297">
        <v>8</v>
      </c>
      <c r="I185" s="298"/>
      <c r="J185" s="299">
        <f>ROUND(I185*H185,2)</f>
        <v>0</v>
      </c>
      <c r="K185" s="300"/>
      <c r="L185" s="301"/>
      <c r="M185" s="302" t="s">
        <v>1</v>
      </c>
      <c r="N185" s="303" t="s">
        <v>40</v>
      </c>
      <c r="O185" s="91"/>
      <c r="P185" s="256">
        <f>O185*H185</f>
        <v>0</v>
      </c>
      <c r="Q185" s="256">
        <v>0</v>
      </c>
      <c r="R185" s="256">
        <f>Q185*H185</f>
        <v>0</v>
      </c>
      <c r="S185" s="256">
        <v>0</v>
      </c>
      <c r="T185" s="25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8" t="s">
        <v>168</v>
      </c>
      <c r="AT185" s="258" t="s">
        <v>238</v>
      </c>
      <c r="AU185" s="258" t="s">
        <v>85</v>
      </c>
      <c r="AY185" s="17" t="s">
        <v>131</v>
      </c>
      <c r="BE185" s="259">
        <f>IF(N185="základní",J185,0)</f>
        <v>0</v>
      </c>
      <c r="BF185" s="259">
        <f>IF(N185="snížená",J185,0)</f>
        <v>0</v>
      </c>
      <c r="BG185" s="259">
        <f>IF(N185="zákl. přenesená",J185,0)</f>
        <v>0</v>
      </c>
      <c r="BH185" s="259">
        <f>IF(N185="sníž. přenesená",J185,0)</f>
        <v>0</v>
      </c>
      <c r="BI185" s="259">
        <f>IF(N185="nulová",J185,0)</f>
        <v>0</v>
      </c>
      <c r="BJ185" s="17" t="s">
        <v>83</v>
      </c>
      <c r="BK185" s="259">
        <f>ROUND(I185*H185,2)</f>
        <v>0</v>
      </c>
      <c r="BL185" s="17" t="s">
        <v>137</v>
      </c>
      <c r="BM185" s="258" t="s">
        <v>248</v>
      </c>
    </row>
    <row r="186" spans="1:65" s="2" customFormat="1" ht="16.5" customHeight="1">
      <c r="A186" s="38"/>
      <c r="B186" s="39"/>
      <c r="C186" s="246" t="s">
        <v>249</v>
      </c>
      <c r="D186" s="246" t="s">
        <v>133</v>
      </c>
      <c r="E186" s="247" t="s">
        <v>250</v>
      </c>
      <c r="F186" s="248" t="s">
        <v>251</v>
      </c>
      <c r="G186" s="249" t="s">
        <v>148</v>
      </c>
      <c r="H186" s="250">
        <v>0.09</v>
      </c>
      <c r="I186" s="251"/>
      <c r="J186" s="252">
        <f>ROUND(I186*H186,2)</f>
        <v>0</v>
      </c>
      <c r="K186" s="253"/>
      <c r="L186" s="44"/>
      <c r="M186" s="254" t="s">
        <v>1</v>
      </c>
      <c r="N186" s="255" t="s">
        <v>40</v>
      </c>
      <c r="O186" s="91"/>
      <c r="P186" s="256">
        <f>O186*H186</f>
        <v>0</v>
      </c>
      <c r="Q186" s="256">
        <v>0</v>
      </c>
      <c r="R186" s="256">
        <f>Q186*H186</f>
        <v>0</v>
      </c>
      <c r="S186" s="256">
        <v>2</v>
      </c>
      <c r="T186" s="257">
        <f>S186*H186</f>
        <v>0.18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58" t="s">
        <v>137</v>
      </c>
      <c r="AT186" s="258" t="s">
        <v>133</v>
      </c>
      <c r="AU186" s="258" t="s">
        <v>85</v>
      </c>
      <c r="AY186" s="17" t="s">
        <v>131</v>
      </c>
      <c r="BE186" s="259">
        <f>IF(N186="základní",J186,0)</f>
        <v>0</v>
      </c>
      <c r="BF186" s="259">
        <f>IF(N186="snížená",J186,0)</f>
        <v>0</v>
      </c>
      <c r="BG186" s="259">
        <f>IF(N186="zákl. přenesená",J186,0)</f>
        <v>0</v>
      </c>
      <c r="BH186" s="259">
        <f>IF(N186="sníž. přenesená",J186,0)</f>
        <v>0</v>
      </c>
      <c r="BI186" s="259">
        <f>IF(N186="nulová",J186,0)</f>
        <v>0</v>
      </c>
      <c r="BJ186" s="17" t="s">
        <v>83</v>
      </c>
      <c r="BK186" s="259">
        <f>ROUND(I186*H186,2)</f>
        <v>0</v>
      </c>
      <c r="BL186" s="17" t="s">
        <v>137</v>
      </c>
      <c r="BM186" s="258" t="s">
        <v>252</v>
      </c>
    </row>
    <row r="187" spans="1:51" s="13" customFormat="1" ht="12">
      <c r="A187" s="13"/>
      <c r="B187" s="260"/>
      <c r="C187" s="261"/>
      <c r="D187" s="262" t="s">
        <v>139</v>
      </c>
      <c r="E187" s="263" t="s">
        <v>1</v>
      </c>
      <c r="F187" s="264" t="s">
        <v>253</v>
      </c>
      <c r="G187" s="261"/>
      <c r="H187" s="265">
        <v>0.09</v>
      </c>
      <c r="I187" s="266"/>
      <c r="J187" s="261"/>
      <c r="K187" s="261"/>
      <c r="L187" s="267"/>
      <c r="M187" s="268"/>
      <c r="N187" s="269"/>
      <c r="O187" s="269"/>
      <c r="P187" s="269"/>
      <c r="Q187" s="269"/>
      <c r="R187" s="269"/>
      <c r="S187" s="269"/>
      <c r="T187" s="27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71" t="s">
        <v>139</v>
      </c>
      <c r="AU187" s="271" t="s">
        <v>85</v>
      </c>
      <c r="AV187" s="13" t="s">
        <v>85</v>
      </c>
      <c r="AW187" s="13" t="s">
        <v>32</v>
      </c>
      <c r="AX187" s="13" t="s">
        <v>75</v>
      </c>
      <c r="AY187" s="271" t="s">
        <v>131</v>
      </c>
    </row>
    <row r="188" spans="1:51" s="14" customFormat="1" ht="12">
      <c r="A188" s="14"/>
      <c r="B188" s="272"/>
      <c r="C188" s="273"/>
      <c r="D188" s="262" t="s">
        <v>139</v>
      </c>
      <c r="E188" s="274" t="s">
        <v>1</v>
      </c>
      <c r="F188" s="275" t="s">
        <v>187</v>
      </c>
      <c r="G188" s="273"/>
      <c r="H188" s="276">
        <v>0.09</v>
      </c>
      <c r="I188" s="277"/>
      <c r="J188" s="273"/>
      <c r="K188" s="273"/>
      <c r="L188" s="278"/>
      <c r="M188" s="279"/>
      <c r="N188" s="280"/>
      <c r="O188" s="280"/>
      <c r="P188" s="280"/>
      <c r="Q188" s="280"/>
      <c r="R188" s="280"/>
      <c r="S188" s="280"/>
      <c r="T188" s="281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82" t="s">
        <v>139</v>
      </c>
      <c r="AU188" s="282" t="s">
        <v>85</v>
      </c>
      <c r="AV188" s="14" t="s">
        <v>137</v>
      </c>
      <c r="AW188" s="14" t="s">
        <v>32</v>
      </c>
      <c r="AX188" s="14" t="s">
        <v>83</v>
      </c>
      <c r="AY188" s="282" t="s">
        <v>131</v>
      </c>
    </row>
    <row r="189" spans="1:65" s="2" customFormat="1" ht="16.5" customHeight="1">
      <c r="A189" s="38"/>
      <c r="B189" s="39"/>
      <c r="C189" s="246" t="s">
        <v>254</v>
      </c>
      <c r="D189" s="246" t="s">
        <v>133</v>
      </c>
      <c r="E189" s="247" t="s">
        <v>255</v>
      </c>
      <c r="F189" s="248" t="s">
        <v>256</v>
      </c>
      <c r="G189" s="249" t="s">
        <v>210</v>
      </c>
      <c r="H189" s="250">
        <v>2</v>
      </c>
      <c r="I189" s="251"/>
      <c r="J189" s="252">
        <f>ROUND(I189*H189,2)</f>
        <v>0</v>
      </c>
      <c r="K189" s="253"/>
      <c r="L189" s="44"/>
      <c r="M189" s="254" t="s">
        <v>1</v>
      </c>
      <c r="N189" s="255" t="s">
        <v>40</v>
      </c>
      <c r="O189" s="91"/>
      <c r="P189" s="256">
        <f>O189*H189</f>
        <v>0</v>
      </c>
      <c r="Q189" s="256">
        <v>0</v>
      </c>
      <c r="R189" s="256">
        <f>Q189*H189</f>
        <v>0</v>
      </c>
      <c r="S189" s="256">
        <v>0.31945</v>
      </c>
      <c r="T189" s="257">
        <f>S189*H189</f>
        <v>0.6389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58" t="s">
        <v>137</v>
      </c>
      <c r="AT189" s="258" t="s">
        <v>133</v>
      </c>
      <c r="AU189" s="258" t="s">
        <v>85</v>
      </c>
      <c r="AY189" s="17" t="s">
        <v>131</v>
      </c>
      <c r="BE189" s="259">
        <f>IF(N189="základní",J189,0)</f>
        <v>0</v>
      </c>
      <c r="BF189" s="259">
        <f>IF(N189="snížená",J189,0)</f>
        <v>0</v>
      </c>
      <c r="BG189" s="259">
        <f>IF(N189="zákl. přenesená",J189,0)</f>
        <v>0</v>
      </c>
      <c r="BH189" s="259">
        <f>IF(N189="sníž. přenesená",J189,0)</f>
        <v>0</v>
      </c>
      <c r="BI189" s="259">
        <f>IF(N189="nulová",J189,0)</f>
        <v>0</v>
      </c>
      <c r="BJ189" s="17" t="s">
        <v>83</v>
      </c>
      <c r="BK189" s="259">
        <f>ROUND(I189*H189,2)</f>
        <v>0</v>
      </c>
      <c r="BL189" s="17" t="s">
        <v>137</v>
      </c>
      <c r="BM189" s="258" t="s">
        <v>257</v>
      </c>
    </row>
    <row r="190" spans="1:63" s="12" customFormat="1" ht="22.8" customHeight="1">
      <c r="A190" s="12"/>
      <c r="B190" s="230"/>
      <c r="C190" s="231"/>
      <c r="D190" s="232" t="s">
        <v>74</v>
      </c>
      <c r="E190" s="244" t="s">
        <v>258</v>
      </c>
      <c r="F190" s="244" t="s">
        <v>259</v>
      </c>
      <c r="G190" s="231"/>
      <c r="H190" s="231"/>
      <c r="I190" s="234"/>
      <c r="J190" s="245">
        <f>BK190</f>
        <v>0</v>
      </c>
      <c r="K190" s="231"/>
      <c r="L190" s="236"/>
      <c r="M190" s="237"/>
      <c r="N190" s="238"/>
      <c r="O190" s="238"/>
      <c r="P190" s="239">
        <f>SUM(P191:P196)</f>
        <v>0</v>
      </c>
      <c r="Q190" s="238"/>
      <c r="R190" s="239">
        <f>SUM(R191:R196)</f>
        <v>0</v>
      </c>
      <c r="S190" s="238"/>
      <c r="T190" s="240">
        <f>SUM(T191:T196)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41" t="s">
        <v>83</v>
      </c>
      <c r="AT190" s="242" t="s">
        <v>74</v>
      </c>
      <c r="AU190" s="242" t="s">
        <v>83</v>
      </c>
      <c r="AY190" s="241" t="s">
        <v>131</v>
      </c>
      <c r="BK190" s="243">
        <f>SUM(BK191:BK196)</f>
        <v>0</v>
      </c>
    </row>
    <row r="191" spans="1:65" s="2" customFormat="1" ht="21.75" customHeight="1">
      <c r="A191" s="38"/>
      <c r="B191" s="39"/>
      <c r="C191" s="246" t="s">
        <v>260</v>
      </c>
      <c r="D191" s="246" t="s">
        <v>133</v>
      </c>
      <c r="E191" s="247" t="s">
        <v>261</v>
      </c>
      <c r="F191" s="248" t="s">
        <v>262</v>
      </c>
      <c r="G191" s="249" t="s">
        <v>165</v>
      </c>
      <c r="H191" s="250">
        <v>1.866</v>
      </c>
      <c r="I191" s="251"/>
      <c r="J191" s="252">
        <f>ROUND(I191*H191,2)</f>
        <v>0</v>
      </c>
      <c r="K191" s="253"/>
      <c r="L191" s="44"/>
      <c r="M191" s="254" t="s">
        <v>1</v>
      </c>
      <c r="N191" s="255" t="s">
        <v>40</v>
      </c>
      <c r="O191" s="91"/>
      <c r="P191" s="256">
        <f>O191*H191</f>
        <v>0</v>
      </c>
      <c r="Q191" s="256">
        <v>0</v>
      </c>
      <c r="R191" s="256">
        <f>Q191*H191</f>
        <v>0</v>
      </c>
      <c r="S191" s="256">
        <v>0</v>
      </c>
      <c r="T191" s="257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58" t="s">
        <v>137</v>
      </c>
      <c r="AT191" s="258" t="s">
        <v>133</v>
      </c>
      <c r="AU191" s="258" t="s">
        <v>85</v>
      </c>
      <c r="AY191" s="17" t="s">
        <v>131</v>
      </c>
      <c r="BE191" s="259">
        <f>IF(N191="základní",J191,0)</f>
        <v>0</v>
      </c>
      <c r="BF191" s="259">
        <f>IF(N191="snížená",J191,0)</f>
        <v>0</v>
      </c>
      <c r="BG191" s="259">
        <f>IF(N191="zákl. přenesená",J191,0)</f>
        <v>0</v>
      </c>
      <c r="BH191" s="259">
        <f>IF(N191="sníž. přenesená",J191,0)</f>
        <v>0</v>
      </c>
      <c r="BI191" s="259">
        <f>IF(N191="nulová",J191,0)</f>
        <v>0</v>
      </c>
      <c r="BJ191" s="17" t="s">
        <v>83</v>
      </c>
      <c r="BK191" s="259">
        <f>ROUND(I191*H191,2)</f>
        <v>0</v>
      </c>
      <c r="BL191" s="17" t="s">
        <v>137</v>
      </c>
      <c r="BM191" s="258" t="s">
        <v>263</v>
      </c>
    </row>
    <row r="192" spans="1:65" s="2" customFormat="1" ht="21.75" customHeight="1">
      <c r="A192" s="38"/>
      <c r="B192" s="39"/>
      <c r="C192" s="246" t="s">
        <v>264</v>
      </c>
      <c r="D192" s="246" t="s">
        <v>133</v>
      </c>
      <c r="E192" s="247" t="s">
        <v>265</v>
      </c>
      <c r="F192" s="248" t="s">
        <v>266</v>
      </c>
      <c r="G192" s="249" t="s">
        <v>165</v>
      </c>
      <c r="H192" s="250">
        <v>22.392</v>
      </c>
      <c r="I192" s="251"/>
      <c r="J192" s="252">
        <f>ROUND(I192*H192,2)</f>
        <v>0</v>
      </c>
      <c r="K192" s="253"/>
      <c r="L192" s="44"/>
      <c r="M192" s="254" t="s">
        <v>1</v>
      </c>
      <c r="N192" s="255" t="s">
        <v>40</v>
      </c>
      <c r="O192" s="91"/>
      <c r="P192" s="256">
        <f>O192*H192</f>
        <v>0</v>
      </c>
      <c r="Q192" s="256">
        <v>0</v>
      </c>
      <c r="R192" s="256">
        <f>Q192*H192</f>
        <v>0</v>
      </c>
      <c r="S192" s="256">
        <v>0</v>
      </c>
      <c r="T192" s="257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8" t="s">
        <v>137</v>
      </c>
      <c r="AT192" s="258" t="s">
        <v>133</v>
      </c>
      <c r="AU192" s="258" t="s">
        <v>85</v>
      </c>
      <c r="AY192" s="17" t="s">
        <v>131</v>
      </c>
      <c r="BE192" s="259">
        <f>IF(N192="základní",J192,0)</f>
        <v>0</v>
      </c>
      <c r="BF192" s="259">
        <f>IF(N192="snížená",J192,0)</f>
        <v>0</v>
      </c>
      <c r="BG192" s="259">
        <f>IF(N192="zákl. přenesená",J192,0)</f>
        <v>0</v>
      </c>
      <c r="BH192" s="259">
        <f>IF(N192="sníž. přenesená",J192,0)</f>
        <v>0</v>
      </c>
      <c r="BI192" s="259">
        <f>IF(N192="nulová",J192,0)</f>
        <v>0</v>
      </c>
      <c r="BJ192" s="17" t="s">
        <v>83</v>
      </c>
      <c r="BK192" s="259">
        <f>ROUND(I192*H192,2)</f>
        <v>0</v>
      </c>
      <c r="BL192" s="17" t="s">
        <v>137</v>
      </c>
      <c r="BM192" s="258" t="s">
        <v>267</v>
      </c>
    </row>
    <row r="193" spans="1:51" s="13" customFormat="1" ht="12">
      <c r="A193" s="13"/>
      <c r="B193" s="260"/>
      <c r="C193" s="261"/>
      <c r="D193" s="262" t="s">
        <v>139</v>
      </c>
      <c r="E193" s="263" t="s">
        <v>1</v>
      </c>
      <c r="F193" s="264" t="s">
        <v>268</v>
      </c>
      <c r="G193" s="261"/>
      <c r="H193" s="265">
        <v>22.392</v>
      </c>
      <c r="I193" s="266"/>
      <c r="J193" s="261"/>
      <c r="K193" s="261"/>
      <c r="L193" s="267"/>
      <c r="M193" s="268"/>
      <c r="N193" s="269"/>
      <c r="O193" s="269"/>
      <c r="P193" s="269"/>
      <c r="Q193" s="269"/>
      <c r="R193" s="269"/>
      <c r="S193" s="269"/>
      <c r="T193" s="27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71" t="s">
        <v>139</v>
      </c>
      <c r="AU193" s="271" t="s">
        <v>85</v>
      </c>
      <c r="AV193" s="13" t="s">
        <v>85</v>
      </c>
      <c r="AW193" s="13" t="s">
        <v>32</v>
      </c>
      <c r="AX193" s="13" t="s">
        <v>83</v>
      </c>
      <c r="AY193" s="271" t="s">
        <v>131</v>
      </c>
    </row>
    <row r="194" spans="1:65" s="2" customFormat="1" ht="21.75" customHeight="1">
      <c r="A194" s="38"/>
      <c r="B194" s="39"/>
      <c r="C194" s="246" t="s">
        <v>269</v>
      </c>
      <c r="D194" s="246" t="s">
        <v>133</v>
      </c>
      <c r="E194" s="247" t="s">
        <v>270</v>
      </c>
      <c r="F194" s="248" t="s">
        <v>271</v>
      </c>
      <c r="G194" s="249" t="s">
        <v>165</v>
      </c>
      <c r="H194" s="250">
        <v>0.819</v>
      </c>
      <c r="I194" s="251"/>
      <c r="J194" s="252">
        <f>ROUND(I194*H194,2)</f>
        <v>0</v>
      </c>
      <c r="K194" s="253"/>
      <c r="L194" s="44"/>
      <c r="M194" s="254" t="s">
        <v>1</v>
      </c>
      <c r="N194" s="255" t="s">
        <v>40</v>
      </c>
      <c r="O194" s="91"/>
      <c r="P194" s="256">
        <f>O194*H194</f>
        <v>0</v>
      </c>
      <c r="Q194" s="256">
        <v>0</v>
      </c>
      <c r="R194" s="256">
        <f>Q194*H194</f>
        <v>0</v>
      </c>
      <c r="S194" s="256">
        <v>0</v>
      </c>
      <c r="T194" s="257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58" t="s">
        <v>137</v>
      </c>
      <c r="AT194" s="258" t="s">
        <v>133</v>
      </c>
      <c r="AU194" s="258" t="s">
        <v>85</v>
      </c>
      <c r="AY194" s="17" t="s">
        <v>131</v>
      </c>
      <c r="BE194" s="259">
        <f>IF(N194="základní",J194,0)</f>
        <v>0</v>
      </c>
      <c r="BF194" s="259">
        <f>IF(N194="snížená",J194,0)</f>
        <v>0</v>
      </c>
      <c r="BG194" s="259">
        <f>IF(N194="zákl. přenesená",J194,0)</f>
        <v>0</v>
      </c>
      <c r="BH194" s="259">
        <f>IF(N194="sníž. přenesená",J194,0)</f>
        <v>0</v>
      </c>
      <c r="BI194" s="259">
        <f>IF(N194="nulová",J194,0)</f>
        <v>0</v>
      </c>
      <c r="BJ194" s="17" t="s">
        <v>83</v>
      </c>
      <c r="BK194" s="259">
        <f>ROUND(I194*H194,2)</f>
        <v>0</v>
      </c>
      <c r="BL194" s="17" t="s">
        <v>137</v>
      </c>
      <c r="BM194" s="258" t="s">
        <v>272</v>
      </c>
    </row>
    <row r="195" spans="1:51" s="13" customFormat="1" ht="12">
      <c r="A195" s="13"/>
      <c r="B195" s="260"/>
      <c r="C195" s="261"/>
      <c r="D195" s="262" t="s">
        <v>139</v>
      </c>
      <c r="E195" s="263" t="s">
        <v>1</v>
      </c>
      <c r="F195" s="264" t="s">
        <v>273</v>
      </c>
      <c r="G195" s="261"/>
      <c r="H195" s="265">
        <v>0.819</v>
      </c>
      <c r="I195" s="266"/>
      <c r="J195" s="261"/>
      <c r="K195" s="261"/>
      <c r="L195" s="267"/>
      <c r="M195" s="268"/>
      <c r="N195" s="269"/>
      <c r="O195" s="269"/>
      <c r="P195" s="269"/>
      <c r="Q195" s="269"/>
      <c r="R195" s="269"/>
      <c r="S195" s="269"/>
      <c r="T195" s="27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71" t="s">
        <v>139</v>
      </c>
      <c r="AU195" s="271" t="s">
        <v>85</v>
      </c>
      <c r="AV195" s="13" t="s">
        <v>85</v>
      </c>
      <c r="AW195" s="13" t="s">
        <v>32</v>
      </c>
      <c r="AX195" s="13" t="s">
        <v>83</v>
      </c>
      <c r="AY195" s="271" t="s">
        <v>131</v>
      </c>
    </row>
    <row r="196" spans="1:65" s="2" customFormat="1" ht="33" customHeight="1">
      <c r="A196" s="38"/>
      <c r="B196" s="39"/>
      <c r="C196" s="246" t="s">
        <v>274</v>
      </c>
      <c r="D196" s="246" t="s">
        <v>133</v>
      </c>
      <c r="E196" s="247" t="s">
        <v>275</v>
      </c>
      <c r="F196" s="248" t="s">
        <v>276</v>
      </c>
      <c r="G196" s="249" t="s">
        <v>165</v>
      </c>
      <c r="H196" s="250">
        <v>1.047</v>
      </c>
      <c r="I196" s="251"/>
      <c r="J196" s="252">
        <f>ROUND(I196*H196,2)</f>
        <v>0</v>
      </c>
      <c r="K196" s="253"/>
      <c r="L196" s="44"/>
      <c r="M196" s="254" t="s">
        <v>1</v>
      </c>
      <c r="N196" s="255" t="s">
        <v>40</v>
      </c>
      <c r="O196" s="91"/>
      <c r="P196" s="256">
        <f>O196*H196</f>
        <v>0</v>
      </c>
      <c r="Q196" s="256">
        <v>0</v>
      </c>
      <c r="R196" s="256">
        <f>Q196*H196</f>
        <v>0</v>
      </c>
      <c r="S196" s="256">
        <v>0</v>
      </c>
      <c r="T196" s="257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58" t="s">
        <v>137</v>
      </c>
      <c r="AT196" s="258" t="s">
        <v>133</v>
      </c>
      <c r="AU196" s="258" t="s">
        <v>85</v>
      </c>
      <c r="AY196" s="17" t="s">
        <v>131</v>
      </c>
      <c r="BE196" s="259">
        <f>IF(N196="základní",J196,0)</f>
        <v>0</v>
      </c>
      <c r="BF196" s="259">
        <f>IF(N196="snížená",J196,0)</f>
        <v>0</v>
      </c>
      <c r="BG196" s="259">
        <f>IF(N196="zákl. přenesená",J196,0)</f>
        <v>0</v>
      </c>
      <c r="BH196" s="259">
        <f>IF(N196="sníž. přenesená",J196,0)</f>
        <v>0</v>
      </c>
      <c r="BI196" s="259">
        <f>IF(N196="nulová",J196,0)</f>
        <v>0</v>
      </c>
      <c r="BJ196" s="17" t="s">
        <v>83</v>
      </c>
      <c r="BK196" s="259">
        <f>ROUND(I196*H196,2)</f>
        <v>0</v>
      </c>
      <c r="BL196" s="17" t="s">
        <v>137</v>
      </c>
      <c r="BM196" s="258" t="s">
        <v>277</v>
      </c>
    </row>
    <row r="197" spans="1:63" s="12" customFormat="1" ht="22.8" customHeight="1">
      <c r="A197" s="12"/>
      <c r="B197" s="230"/>
      <c r="C197" s="231"/>
      <c r="D197" s="232" t="s">
        <v>74</v>
      </c>
      <c r="E197" s="244" t="s">
        <v>278</v>
      </c>
      <c r="F197" s="244" t="s">
        <v>279</v>
      </c>
      <c r="G197" s="231"/>
      <c r="H197" s="231"/>
      <c r="I197" s="234"/>
      <c r="J197" s="245">
        <f>BK197</f>
        <v>0</v>
      </c>
      <c r="K197" s="231"/>
      <c r="L197" s="236"/>
      <c r="M197" s="237"/>
      <c r="N197" s="238"/>
      <c r="O197" s="238"/>
      <c r="P197" s="239">
        <f>P198</f>
        <v>0</v>
      </c>
      <c r="Q197" s="238"/>
      <c r="R197" s="239">
        <f>R198</f>
        <v>0</v>
      </c>
      <c r="S197" s="238"/>
      <c r="T197" s="240">
        <f>T198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41" t="s">
        <v>83</v>
      </c>
      <c r="AT197" s="242" t="s">
        <v>74</v>
      </c>
      <c r="AU197" s="242" t="s">
        <v>83</v>
      </c>
      <c r="AY197" s="241" t="s">
        <v>131</v>
      </c>
      <c r="BK197" s="243">
        <f>BK198</f>
        <v>0</v>
      </c>
    </row>
    <row r="198" spans="1:65" s="2" customFormat="1" ht="16.5" customHeight="1">
      <c r="A198" s="38"/>
      <c r="B198" s="39"/>
      <c r="C198" s="246" t="s">
        <v>280</v>
      </c>
      <c r="D198" s="246" t="s">
        <v>133</v>
      </c>
      <c r="E198" s="247" t="s">
        <v>281</v>
      </c>
      <c r="F198" s="248" t="s">
        <v>282</v>
      </c>
      <c r="G198" s="249" t="s">
        <v>165</v>
      </c>
      <c r="H198" s="250">
        <v>31.651</v>
      </c>
      <c r="I198" s="251"/>
      <c r="J198" s="252">
        <f>ROUND(I198*H198,2)</f>
        <v>0</v>
      </c>
      <c r="K198" s="253"/>
      <c r="L198" s="44"/>
      <c r="M198" s="254" t="s">
        <v>1</v>
      </c>
      <c r="N198" s="255" t="s">
        <v>40</v>
      </c>
      <c r="O198" s="91"/>
      <c r="P198" s="256">
        <f>O198*H198</f>
        <v>0</v>
      </c>
      <c r="Q198" s="256">
        <v>0</v>
      </c>
      <c r="R198" s="256">
        <f>Q198*H198</f>
        <v>0</v>
      </c>
      <c r="S198" s="256">
        <v>0</v>
      </c>
      <c r="T198" s="257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58" t="s">
        <v>137</v>
      </c>
      <c r="AT198" s="258" t="s">
        <v>133</v>
      </c>
      <c r="AU198" s="258" t="s">
        <v>85</v>
      </c>
      <c r="AY198" s="17" t="s">
        <v>131</v>
      </c>
      <c r="BE198" s="259">
        <f>IF(N198="základní",J198,0)</f>
        <v>0</v>
      </c>
      <c r="BF198" s="259">
        <f>IF(N198="snížená",J198,0)</f>
        <v>0</v>
      </c>
      <c r="BG198" s="259">
        <f>IF(N198="zákl. přenesená",J198,0)</f>
        <v>0</v>
      </c>
      <c r="BH198" s="259">
        <f>IF(N198="sníž. přenesená",J198,0)</f>
        <v>0</v>
      </c>
      <c r="BI198" s="259">
        <f>IF(N198="nulová",J198,0)</f>
        <v>0</v>
      </c>
      <c r="BJ198" s="17" t="s">
        <v>83</v>
      </c>
      <c r="BK198" s="259">
        <f>ROUND(I198*H198,2)</f>
        <v>0</v>
      </c>
      <c r="BL198" s="17" t="s">
        <v>137</v>
      </c>
      <c r="BM198" s="258" t="s">
        <v>283</v>
      </c>
    </row>
    <row r="199" spans="1:63" s="12" customFormat="1" ht="25.9" customHeight="1">
      <c r="A199" s="12"/>
      <c r="B199" s="230"/>
      <c r="C199" s="231"/>
      <c r="D199" s="232" t="s">
        <v>74</v>
      </c>
      <c r="E199" s="233" t="s">
        <v>284</v>
      </c>
      <c r="F199" s="233" t="s">
        <v>285</v>
      </c>
      <c r="G199" s="231"/>
      <c r="H199" s="231"/>
      <c r="I199" s="234"/>
      <c r="J199" s="235">
        <f>BK199</f>
        <v>0</v>
      </c>
      <c r="K199" s="231"/>
      <c r="L199" s="236"/>
      <c r="M199" s="237"/>
      <c r="N199" s="238"/>
      <c r="O199" s="238"/>
      <c r="P199" s="239">
        <f>P200</f>
        <v>0</v>
      </c>
      <c r="Q199" s="238"/>
      <c r="R199" s="239">
        <f>R200</f>
        <v>0.027580000000000004</v>
      </c>
      <c r="S199" s="238"/>
      <c r="T199" s="240">
        <f>T200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41" t="s">
        <v>85</v>
      </c>
      <c r="AT199" s="242" t="s">
        <v>74</v>
      </c>
      <c r="AU199" s="242" t="s">
        <v>75</v>
      </c>
      <c r="AY199" s="241" t="s">
        <v>131</v>
      </c>
      <c r="BK199" s="243">
        <f>BK200</f>
        <v>0</v>
      </c>
    </row>
    <row r="200" spans="1:63" s="12" customFormat="1" ht="22.8" customHeight="1">
      <c r="A200" s="12"/>
      <c r="B200" s="230"/>
      <c r="C200" s="231"/>
      <c r="D200" s="232" t="s">
        <v>74</v>
      </c>
      <c r="E200" s="244" t="s">
        <v>286</v>
      </c>
      <c r="F200" s="244" t="s">
        <v>287</v>
      </c>
      <c r="G200" s="231"/>
      <c r="H200" s="231"/>
      <c r="I200" s="234"/>
      <c r="J200" s="245">
        <f>BK200</f>
        <v>0</v>
      </c>
      <c r="K200" s="231"/>
      <c r="L200" s="236"/>
      <c r="M200" s="237"/>
      <c r="N200" s="238"/>
      <c r="O200" s="238"/>
      <c r="P200" s="239">
        <f>P201</f>
        <v>0</v>
      </c>
      <c r="Q200" s="238"/>
      <c r="R200" s="239">
        <f>R201</f>
        <v>0.027580000000000004</v>
      </c>
      <c r="S200" s="238"/>
      <c r="T200" s="240">
        <f>T201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41" t="s">
        <v>85</v>
      </c>
      <c r="AT200" s="242" t="s">
        <v>74</v>
      </c>
      <c r="AU200" s="242" t="s">
        <v>83</v>
      </c>
      <c r="AY200" s="241" t="s">
        <v>131</v>
      </c>
      <c r="BK200" s="243">
        <f>BK201</f>
        <v>0</v>
      </c>
    </row>
    <row r="201" spans="1:65" s="2" customFormat="1" ht="16.5" customHeight="1">
      <c r="A201" s="38"/>
      <c r="B201" s="39"/>
      <c r="C201" s="246" t="s">
        <v>288</v>
      </c>
      <c r="D201" s="246" t="s">
        <v>133</v>
      </c>
      <c r="E201" s="247" t="s">
        <v>289</v>
      </c>
      <c r="F201" s="248" t="s">
        <v>290</v>
      </c>
      <c r="G201" s="249" t="s">
        <v>136</v>
      </c>
      <c r="H201" s="250">
        <v>275.8</v>
      </c>
      <c r="I201" s="251"/>
      <c r="J201" s="252">
        <f>ROUND(I201*H201,2)</f>
        <v>0</v>
      </c>
      <c r="K201" s="253"/>
      <c r="L201" s="44"/>
      <c r="M201" s="304" t="s">
        <v>1</v>
      </c>
      <c r="N201" s="305" t="s">
        <v>40</v>
      </c>
      <c r="O201" s="306"/>
      <c r="P201" s="307">
        <f>O201*H201</f>
        <v>0</v>
      </c>
      <c r="Q201" s="307">
        <v>0.0001</v>
      </c>
      <c r="R201" s="307">
        <f>Q201*H201</f>
        <v>0.027580000000000004</v>
      </c>
      <c r="S201" s="307">
        <v>0</v>
      </c>
      <c r="T201" s="308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58" t="s">
        <v>219</v>
      </c>
      <c r="AT201" s="258" t="s">
        <v>133</v>
      </c>
      <c r="AU201" s="258" t="s">
        <v>85</v>
      </c>
      <c r="AY201" s="17" t="s">
        <v>131</v>
      </c>
      <c r="BE201" s="259">
        <f>IF(N201="základní",J201,0)</f>
        <v>0</v>
      </c>
      <c r="BF201" s="259">
        <f>IF(N201="snížená",J201,0)</f>
        <v>0</v>
      </c>
      <c r="BG201" s="259">
        <f>IF(N201="zákl. přenesená",J201,0)</f>
        <v>0</v>
      </c>
      <c r="BH201" s="259">
        <f>IF(N201="sníž. přenesená",J201,0)</f>
        <v>0</v>
      </c>
      <c r="BI201" s="259">
        <f>IF(N201="nulová",J201,0)</f>
        <v>0</v>
      </c>
      <c r="BJ201" s="17" t="s">
        <v>83</v>
      </c>
      <c r="BK201" s="259">
        <f>ROUND(I201*H201,2)</f>
        <v>0</v>
      </c>
      <c r="BL201" s="17" t="s">
        <v>219</v>
      </c>
      <c r="BM201" s="258" t="s">
        <v>291</v>
      </c>
    </row>
    <row r="202" spans="1:31" s="2" customFormat="1" ht="6.95" customHeight="1">
      <c r="A202" s="38"/>
      <c r="B202" s="66"/>
      <c r="C202" s="67"/>
      <c r="D202" s="67"/>
      <c r="E202" s="67"/>
      <c r="F202" s="67"/>
      <c r="G202" s="67"/>
      <c r="H202" s="67"/>
      <c r="I202" s="181"/>
      <c r="J202" s="67"/>
      <c r="K202" s="67"/>
      <c r="L202" s="44"/>
      <c r="M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</row>
  </sheetData>
  <sheetProtection password="857D" sheet="1" objects="1" scenarios="1" formatColumns="0" formatRows="0" autoFilter="0"/>
  <autoFilter ref="C135:K201"/>
  <mergeCells count="14">
    <mergeCell ref="E7:H7"/>
    <mergeCell ref="E9:H9"/>
    <mergeCell ref="E18:H18"/>
    <mergeCell ref="E27:H27"/>
    <mergeCell ref="E85:H85"/>
    <mergeCell ref="E87:H87"/>
    <mergeCell ref="D110:F110"/>
    <mergeCell ref="D111:F111"/>
    <mergeCell ref="D112:F112"/>
    <mergeCell ref="D113:F113"/>
    <mergeCell ref="D114:F114"/>
    <mergeCell ref="E126:H126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Gajda Petr</dc:creator>
  <cp:keywords/>
  <dc:description/>
  <cp:lastModifiedBy>Gajda Petr</cp:lastModifiedBy>
  <dcterms:created xsi:type="dcterms:W3CDTF">2020-06-24T07:51:11Z</dcterms:created>
  <dcterms:modified xsi:type="dcterms:W3CDTF">2020-06-24T07:51:14Z</dcterms:modified>
  <cp:category/>
  <cp:version/>
  <cp:contentType/>
  <cp:contentStatus/>
</cp:coreProperties>
</file>