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430"/>
  <workbookPr/>
  <bookViews>
    <workbookView xWindow="65428" yWindow="65428" windowWidth="23256" windowHeight="12720" activeTab="0"/>
  </bookViews>
  <sheets>
    <sheet name="Rekapitulace stavby" sheetId="1" r:id="rId1"/>
    <sheet name="SO 000 - Objekty přípravy..." sheetId="2" r:id="rId2"/>
    <sheet name="SO 101 - Dopravní terminál" sheetId="3" r:id="rId3"/>
    <sheet name="SO 101.1 - Dopravní termi..." sheetId="4" r:id="rId4"/>
    <sheet name="SO 131 - Definitivní dopr..." sheetId="5" r:id="rId5"/>
    <sheet name="SO 301 - Odvodnění doprav..." sheetId="6" r:id="rId6"/>
    <sheet name="SO 431 - Veřejné osvětlení" sheetId="7" r:id="rId7"/>
    <sheet name="SO 461 - Informační systém" sheetId="8" r:id="rId8"/>
    <sheet name="SO 661 - Trolejové vedení" sheetId="9" r:id="rId9"/>
    <sheet name="SO 662 - Trakční kabely" sheetId="10" r:id="rId10"/>
    <sheet name="SO 663 - Elektrická zaříz..." sheetId="11" r:id="rId11"/>
    <sheet name="SO 801.1 - Sadové úpravy ..." sheetId="12" r:id="rId12"/>
    <sheet name="SO 801.2 - Sadové úpravy ..." sheetId="13" r:id="rId13"/>
    <sheet name="SO 801.3 - Sadové úpravy ..." sheetId="14" r:id="rId14"/>
    <sheet name="SO 901 - Architektonické ..." sheetId="15" r:id="rId15"/>
    <sheet name="D.2.2 - Zásady dopravně i..." sheetId="16" r:id="rId16"/>
    <sheet name="VON - Vedlejší a ostatní ..." sheetId="17" r:id="rId17"/>
    <sheet name="Seznam figur" sheetId="18" r:id="rId18"/>
  </sheets>
  <definedNames>
    <definedName name="_xlnm._FilterDatabase" localSheetId="15" hidden="1">'D.2.2 - Zásady dopravně i...'!$C$80:$K$166</definedName>
    <definedName name="_xlnm._FilterDatabase" localSheetId="1" hidden="1">'SO 000 - Objekty přípravy...'!$C$82:$K$169</definedName>
    <definedName name="_xlnm._FilterDatabase" localSheetId="2" hidden="1">'SO 101 - Dopravní terminál'!$C$88:$K$304</definedName>
    <definedName name="_xlnm._FilterDatabase" localSheetId="3" hidden="1">'SO 101.1 - Dopravní termi...'!$C$83:$K$103</definedName>
    <definedName name="_xlnm._FilterDatabase" localSheetId="4" hidden="1">'SO 131 - Definitivní dopr...'!$C$82:$K$168</definedName>
    <definedName name="_xlnm._FilterDatabase" localSheetId="5" hidden="1">'SO 301 - Odvodnění doprav...'!$C$85:$K$281</definedName>
    <definedName name="_xlnm._FilterDatabase" localSheetId="6" hidden="1">'SO 431 - Veřejné osvětlení'!$C$87:$K$194</definedName>
    <definedName name="_xlnm._FilterDatabase" localSheetId="7" hidden="1">'SO 461 - Informační systém'!$C$81:$K$110</definedName>
    <definedName name="_xlnm._FilterDatabase" localSheetId="8" hidden="1">'SO 661 - Trolejové vedení'!$C$80:$K$96</definedName>
    <definedName name="_xlnm._FilterDatabase" localSheetId="9" hidden="1">'SO 662 - Trakční kabely'!$C$80:$K$89</definedName>
    <definedName name="_xlnm._FilterDatabase" localSheetId="10" hidden="1">'SO 663 - Elektrická zaříz...'!$C$86:$K$151</definedName>
    <definedName name="_xlnm._FilterDatabase" localSheetId="11" hidden="1">'SO 801.1 - Sadové úpravy ...'!$C$87:$K$158</definedName>
    <definedName name="_xlnm._FilterDatabase" localSheetId="12" hidden="1">'SO 801.2 - Sadové úpravy ...'!$C$87:$K$217</definedName>
    <definedName name="_xlnm._FilterDatabase" localSheetId="13" hidden="1">'SO 801.3 - Sadové úpravy ...'!$C$87:$K$150</definedName>
    <definedName name="_xlnm._FilterDatabase" localSheetId="14" hidden="1">'SO 901 - Architektonické ...'!$C$83:$K$148</definedName>
    <definedName name="_xlnm._FilterDatabase" localSheetId="16" hidden="1">'VON - Vedlejší a ostatní ...'!$C$84:$K$110</definedName>
    <definedName name="_xlnm.Print_Area" localSheetId="15">'D.2.2 - Zásady dopravně i...'!$C$4:$J$39,'D.2.2 - Zásady dopravně i...'!$C$45:$J$62,'D.2.2 - Zásady dopravně i...'!$C$68:$K$166</definedName>
    <definedName name="_xlnm.Print_Area" localSheetId="0">'Rekapitulace stavby'!$D$4:$AO$36,'Rekapitulace stavby'!$C$42:$AQ$72</definedName>
    <definedName name="_xlnm.Print_Area" localSheetId="17">'Seznam figur'!$C$4:$G$231</definedName>
    <definedName name="_xlnm.Print_Area" localSheetId="1">'SO 000 - Objekty přípravy...'!$C$4:$J$39,'SO 000 - Objekty přípravy...'!$C$45:$J$64,'SO 000 - Objekty přípravy...'!$C$70:$K$169</definedName>
    <definedName name="_xlnm.Print_Area" localSheetId="2">'SO 101 - Dopravní terminál'!$C$4:$J$39,'SO 101 - Dopravní terminál'!$C$45:$J$70,'SO 101 - Dopravní terminál'!$C$76:$K$304</definedName>
    <definedName name="_xlnm.Print_Area" localSheetId="3">'SO 101.1 - Dopravní termi...'!$C$4:$J$39,'SO 101.1 - Dopravní termi...'!$C$45:$J$65,'SO 101.1 - Dopravní termi...'!$C$71:$K$103</definedName>
    <definedName name="_xlnm.Print_Area" localSheetId="4">'SO 131 - Definitivní dopr...'!$C$4:$J$39,'SO 131 - Definitivní dopr...'!$C$45:$J$64,'SO 131 - Definitivní dopr...'!$C$70:$K$168</definedName>
    <definedName name="_xlnm.Print_Area" localSheetId="5">'SO 301 - Odvodnění doprav...'!$C$4:$J$39,'SO 301 - Odvodnění doprav...'!$C$45:$J$67,'SO 301 - Odvodnění doprav...'!$C$73:$K$281</definedName>
    <definedName name="_xlnm.Print_Area" localSheetId="6">'SO 431 - Veřejné osvětlení'!$C$4:$J$39,'SO 431 - Veřejné osvětlení'!$C$45:$J$69,'SO 431 - Veřejné osvětlení'!$C$75:$K$194</definedName>
    <definedName name="_xlnm.Print_Area" localSheetId="7">'SO 461 - Informační systém'!$C$4:$J$39,'SO 461 - Informační systém'!$C$45:$J$63,'SO 461 - Informační systém'!$C$69:$K$110</definedName>
    <definedName name="_xlnm.Print_Area" localSheetId="8">'SO 661 - Trolejové vedení'!$C$4:$J$39,'SO 661 - Trolejové vedení'!$C$45:$J$62,'SO 661 - Trolejové vedení'!$C$68:$K$96</definedName>
    <definedName name="_xlnm.Print_Area" localSheetId="9">'SO 662 - Trakční kabely'!$C$4:$J$39,'SO 662 - Trakční kabely'!$C$45:$J$62,'SO 662 - Trakční kabely'!$C$68:$K$89</definedName>
    <definedName name="_xlnm.Print_Area" localSheetId="10">'SO 663 - Elektrická zaříz...'!$C$4:$J$39,'SO 663 - Elektrická zaříz...'!$C$45:$J$68,'SO 663 - Elektrická zaříz...'!$C$74:$K$151</definedName>
    <definedName name="_xlnm.Print_Area" localSheetId="11">'SO 801.1 - Sadové úpravy ...'!$C$4:$J$41,'SO 801.1 - Sadové úpravy ...'!$C$47:$J$67,'SO 801.1 - Sadové úpravy ...'!$C$73:$K$158</definedName>
    <definedName name="_xlnm.Print_Area" localSheetId="12">'SO 801.2 - Sadové úpravy ...'!$C$4:$J$41,'SO 801.2 - Sadové úpravy ...'!$C$47:$J$67,'SO 801.2 - Sadové úpravy ...'!$C$73:$K$217</definedName>
    <definedName name="_xlnm.Print_Area" localSheetId="13">'SO 801.3 - Sadové úpravy ...'!$C$4:$J$41,'SO 801.3 - Sadové úpravy ...'!$C$47:$J$67,'SO 801.3 - Sadové úpravy ...'!$C$73:$K$150</definedName>
    <definedName name="_xlnm.Print_Area" localSheetId="14">'SO 901 - Architektonické ...'!$C$4:$J$39,'SO 901 - Architektonické ...'!$C$45:$J$65,'SO 901 - Architektonické ...'!$C$71:$K$148</definedName>
    <definedName name="_xlnm.Print_Area" localSheetId="16">'VON - Vedlejší a ostatní ...'!$C$4:$J$39,'VON - Vedlejší a ostatní ...'!$C$45:$J$66,'VON - Vedlejší a ostatní ...'!$C$72:$K$110</definedName>
    <definedName name="_xlnm.Print_Titles" localSheetId="0">'Rekapitulace stavby'!$52:$52</definedName>
    <definedName name="_xlnm.Print_Titles" localSheetId="1">'SO 000 - Objekty přípravy...'!$82:$82</definedName>
    <definedName name="_xlnm.Print_Titles" localSheetId="2">'SO 101 - Dopravní terminál'!$88:$88</definedName>
    <definedName name="_xlnm.Print_Titles" localSheetId="3">'SO 101.1 - Dopravní termi...'!$83:$83</definedName>
    <definedName name="_xlnm.Print_Titles" localSheetId="4">'SO 131 - Definitivní dopr...'!$82:$82</definedName>
    <definedName name="_xlnm.Print_Titles" localSheetId="5">'SO 301 - Odvodnění doprav...'!$85:$85</definedName>
    <definedName name="_xlnm.Print_Titles" localSheetId="6">'SO 431 - Veřejné osvětlení'!$87:$87</definedName>
    <definedName name="_xlnm.Print_Titles" localSheetId="7">'SO 461 - Informační systém'!$81:$81</definedName>
    <definedName name="_xlnm.Print_Titles" localSheetId="8">'SO 661 - Trolejové vedení'!$80:$80</definedName>
    <definedName name="_xlnm.Print_Titles" localSheetId="9">'SO 662 - Trakční kabely'!$80:$80</definedName>
    <definedName name="_xlnm.Print_Titles" localSheetId="10">'SO 663 - Elektrická zaříz...'!$86:$86</definedName>
    <definedName name="_xlnm.Print_Titles" localSheetId="11">'SO 801.1 - Sadové úpravy ...'!$87:$87</definedName>
    <definedName name="_xlnm.Print_Titles" localSheetId="12">'SO 801.2 - Sadové úpravy ...'!$87:$87</definedName>
    <definedName name="_xlnm.Print_Titles" localSheetId="13">'SO 801.3 - Sadové úpravy ...'!$87:$87</definedName>
    <definedName name="_xlnm.Print_Titles" localSheetId="14">'SO 901 - Architektonické ...'!$83:$83</definedName>
    <definedName name="_xlnm.Print_Titles" localSheetId="15">'D.2.2 - Zásady dopravně i...'!$80:$80</definedName>
    <definedName name="_xlnm.Print_Titles" localSheetId="16">'VON - Vedlejší a ostatní ...'!$84:$84</definedName>
    <definedName name="_xlnm.Print_Titles" localSheetId="17">'Seznam figur'!$9:$9</definedName>
  </definedNames>
  <calcPr calcId="181029"/>
  <extLst/>
</workbook>
</file>

<file path=xl/sharedStrings.xml><?xml version="1.0" encoding="utf-8"?>
<sst xmlns="http://schemas.openxmlformats.org/spreadsheetml/2006/main" count="17127" uniqueCount="2362">
  <si>
    <t>Export Komplet</t>
  </si>
  <si>
    <t>VZ</t>
  </si>
  <si>
    <t>2.0</t>
  </si>
  <si>
    <t>ZAMOK</t>
  </si>
  <si>
    <t>False</t>
  </si>
  <si>
    <t>{bd7df964-7fab-4b87-89d4-22d8a0d5a370}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</si>
  <si>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</si>
  <si>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</si>
  <si>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</si>
  <si>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</si>
  <si>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</si>
  <si>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</si>
  <si>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</si>
  <si>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</si>
  <si>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7334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</si>
  <si>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</si>
  <si>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</si>
  <si>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Výstavba dopravního terminálu města Litvínov</t>
  </si>
  <si>
    <t>KSO:</t>
  </si>
  <si>
    <t>822 54 75</t>
  </si>
  <si>
    <t>CC-CZ:</t>
  </si>
  <si>
    <t>21122</t>
  </si>
  <si>
    <t>Místo:</t>
  </si>
  <si>
    <t>Litvínov</t>
  </si>
  <si>
    <t>Datum:</t>
  </si>
  <si>
    <t>10. 3. 2020</t>
  </si>
  <si>
    <t>CZ-CPV:</t>
  </si>
  <si>
    <t>45233123-7</t>
  </si>
  <si>
    <t>CZ-CPA:</t>
  </si>
  <si>
    <t>42.11.20</t>
  </si>
  <si>
    <t>Zadavatel:</t>
  </si>
  <si>
    <t>IČ:</t>
  </si>
  <si>
    <t>00266027</t>
  </si>
  <si>
    <t>Město Litvínov</t>
  </si>
  <si>
    <t>DIČ:</t>
  </si>
  <si>
    <t>CZ 00266027</t>
  </si>
  <si>
    <t>Uchazeč:</t>
  </si>
  <si>
    <t>Vyplň údaj</t>
  </si>
  <si>
    <t>Projektant:</t>
  </si>
  <si>
    <t>45271895</t>
  </si>
  <si>
    <t>METROPROJEKT Praha a.s.</t>
  </si>
  <si>
    <t>CZ 45271895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</si>
  <si>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</si>
  <si>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</si>
  <si>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</si>
  <si>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</si>
  <si>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</si>
  <si>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</si>
  <si>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</si>
  <si>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</si>
  <si>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</si>
  <si>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</si>
  <si>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</si>
  <si>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</si>
  <si>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</si>
  <si>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</si>
  <si>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</si>
  <si>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</si>
  <si>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</si>
  <si>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</si>
  <si>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</si>
  <si>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</si>
  <si>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</si>
  <si>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</si>
  <si>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</si>
  <si>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</si>
  <si>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</si>
  <si>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</si>
  <si>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</si>
  <si>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</si>
  <si>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</si>
  <si>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</si>
  <si>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</si>
  <si>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</si>
  <si>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</si>
  <si>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</si>
  <si>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</si>
  <si>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</si>
  <si>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</si>
  <si>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/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</si>
  <si>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</si>
  <si>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</si>
  <si>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</si>
  <si>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</si>
  <si>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</si>
  <si>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</si>
  <si>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</si>
  <si>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Objekty přípravy staveniště</t>
  </si>
  <si>
    <t>STA</t>
  </si>
  <si>
    <t>1</t>
  </si>
  <si>
    <t>{82fa0dec-8fff-4d7a-b8bd-73a1d0099852}</t>
  </si>
  <si>
    <t>2</t>
  </si>
  <si>
    <t>SO 101</t>
  </si>
  <si>
    <t>Dopravní terminál</t>
  </si>
  <si>
    <t>{a91b2eac-1c41-4f74-a864-8b78ab06ce8b}</t>
  </si>
  <si>
    <t>SO 101.1</t>
  </si>
  <si>
    <t>Dopravní terminál (Chemstav)</t>
  </si>
  <si>
    <t>{9d23928a-8eb8-4ed8-b0a2-6f627e371ce2}</t>
  </si>
  <si>
    <t>SO 131</t>
  </si>
  <si>
    <t>Definitivní dopravní značení</t>
  </si>
  <si>
    <t>{630bdfc2-ac60-43d5-849e-ea285adffc56}</t>
  </si>
  <si>
    <t>SO 301</t>
  </si>
  <si>
    <t>Odvodnění dopravního terminálu</t>
  </si>
  <si>
    <t>{0b493542-e6eb-42fe-b26d-5d394e99e7fc}</t>
  </si>
  <si>
    <t>SO 431</t>
  </si>
  <si>
    <t>Veřejné osvětlení</t>
  </si>
  <si>
    <t>{d3f025f3-dd1f-4e29-97ec-e8b2dfb73c4c}</t>
  </si>
  <si>
    <t>SO 461</t>
  </si>
  <si>
    <t>Informační systém</t>
  </si>
  <si>
    <t>{c940417a-ac36-4857-bb55-08a21d53766b}</t>
  </si>
  <si>
    <t>SO 661</t>
  </si>
  <si>
    <t>Trolejové vedení</t>
  </si>
  <si>
    <t>{f8f48985-5299-424d-8150-9ac3f09d43cd}</t>
  </si>
  <si>
    <t>SO 662</t>
  </si>
  <si>
    <t>Trakční kabely</t>
  </si>
  <si>
    <t>{df445168-f43d-4688-86a4-7159679868ea}</t>
  </si>
  <si>
    <t>SO 663</t>
  </si>
  <si>
    <t>Elektrická zařízení zastávkových označníků, IS a cykloboxů</t>
  </si>
  <si>
    <t>{b3a361a5-ee6e-4f59-b14f-574d5db3abd0}</t>
  </si>
  <si>
    <t>SO 801</t>
  </si>
  <si>
    <t>Sadové úpravy</t>
  </si>
  <si>
    <t>{8c3e52ae-5c9a-409c-b593-05bf2e2aef2a}</t>
  </si>
  <si>
    <t>SO 801.1</t>
  </si>
  <si>
    <t>Sadové úpravy - kácení</t>
  </si>
  <si>
    <t>Soupis</t>
  </si>
  <si>
    <t>{91bb19a8-3063-430e-98d4-99bb5d1f4c0b}</t>
  </si>
  <si>
    <t>SO 801.2</t>
  </si>
  <si>
    <t>Sadové úpravy - výsadby</t>
  </si>
  <si>
    <t>{5ef99ea7-2396-4515-9885-88351fbcd29e}</t>
  </si>
  <si>
    <t>SO 801.3</t>
  </si>
  <si>
    <t>Sadové úpravy - péče o zeleň</t>
  </si>
  <si>
    <t>{60f83f92-c5e6-4df6-a1ab-187613e8d8e6}</t>
  </si>
  <si>
    <t>SO 901</t>
  </si>
  <si>
    <t>Architektonické řešení</t>
  </si>
  <si>
    <t>{b23b95ae-6ea4-48bd-8f24-04fc5c54b691}</t>
  </si>
  <si>
    <t>D.2.2</t>
  </si>
  <si>
    <t>Zásady dopravně inženýrských opatření</t>
  </si>
  <si>
    <t>PRO</t>
  </si>
  <si>
    <t>{dc5d9739-ff7c-4447-acec-6fdb00152b85}</t>
  </si>
  <si>
    <t>VON</t>
  </si>
  <si>
    <t>Vedlejší a ostatní náklady</t>
  </si>
  <si>
    <t>{d414c1ee-590e-48a9-b3f7-f747d19536c7}</t>
  </si>
  <si>
    <t>KRYCÍ LIST SOUPISU PRACÍ</t>
  </si>
  <si>
    <t>Objekt:</t>
  </si>
  <si>
    <t>SO 000 - Objekty přípravy staveniště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</si>
  <si>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</si>
  <si>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</si>
  <si>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</si>
  <si>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</si>
  <si>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</si>
  <si>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</si>
  <si>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</si>
  <si>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</si>
  <si>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</si>
  <si>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</si>
  <si>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</si>
  <si>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</si>
  <si>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</si>
  <si>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</si>
  <si>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</si>
  <si>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</si>
  <si>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</si>
  <si>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</si>
  <si>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</si>
  <si>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</si>
  <si>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</si>
  <si>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</si>
  <si>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</si>
  <si>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</si>
  <si>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</si>
  <si>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</si>
  <si>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122101102</t>
  </si>
  <si>
    <t>Odkopávky a prokopávky nezapažené s přehozením výkopku na vzdálenost do 3 m nebo s naložením na dopravní prostředek v horninách tř. 1 a 2 přes 100 do 1 000 m3</t>
  </si>
  <si>
    <t>m3</t>
  </si>
  <si>
    <t>CS ÚRS 2019 02</t>
  </si>
  <si>
    <t>4</t>
  </si>
  <si>
    <t>798599449</t>
  </si>
  <si>
    <t>VV</t>
  </si>
  <si>
    <t>"demolice budovy ČD 1 - dle př.č. 001: odkopávky pro demolici základů" 41,0*0,5</t>
  </si>
  <si>
    <t>"demolice budovy ČD 2 - dle př.č. 002: odkopávky pro demolici základů" 83,0*0,5</t>
  </si>
  <si>
    <t>"demolice budovy Jáva - dle př.č. 003: odkopávky pro demolici základů" 158,0*0,5</t>
  </si>
  <si>
    <t>Součet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</si>
  <si>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</si>
  <si>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</si>
  <si>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-519530186</t>
  </si>
  <si>
    <t>"50% výkopku použitého pro zpětný zásyp, doprava na mezideponii a zpět" 0,5*141,0*2</t>
  </si>
  <si>
    <t>3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</si>
  <si>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</si>
  <si>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</si>
  <si>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506300381</t>
  </si>
  <si>
    <t>"50% výkopku přesun na skládku" 0,5*141,0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</si>
  <si>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</si>
  <si>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</si>
  <si>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-1202393006</t>
  </si>
  <si>
    <t>70,5*15 'Přepočtené koeficientem množství</t>
  </si>
  <si>
    <t>5</t>
  </si>
  <si>
    <t>167101102</t>
  </si>
  <si>
    <t>Nakládání, skládání a překládání neulehlého výkopku nebo sypaniny nakládání, množství přes 100 m3, z hornin tř. 1 až 4</t>
  </si>
  <si>
    <t>-586175073</t>
  </si>
  <si>
    <t>"50% výkopku použitého pro zpětný zásyp, naložení na mezideponii" 0,5*141,0</t>
  </si>
  <si>
    <t>6</t>
  </si>
  <si>
    <t>171201201</t>
  </si>
  <si>
    <t>Uložení sypaniny na skládky</t>
  </si>
  <si>
    <t>-2071378496</t>
  </si>
  <si>
    <t>"dle pol. odvozu (162701105)" 70,500</t>
  </si>
  <si>
    <t>7</t>
  </si>
  <si>
    <t>171201211</t>
  </si>
  <si>
    <t>Poplatek za uložení stavebního odpadu na skládce (skládkovné) zeminy a kameniva zatříděného do Katalogu odpadů pod kódem 170 504</t>
  </si>
  <si>
    <t>t</t>
  </si>
  <si>
    <t>-1611118732</t>
  </si>
  <si>
    <t>70,5*1,8 'Přepočtené koeficientem množství</t>
  </si>
  <si>
    <t>8</t>
  </si>
  <si>
    <t>174101101</t>
  </si>
  <si>
    <t>Zásyp sypaninou z jakékoliv horniny s uložením výkopku ve vrstvách se zhutněním jam, šachet, rýh nebo kolem objektů v těchto vykopávkách</t>
  </si>
  <si>
    <t>-674235738</t>
  </si>
  <si>
    <t>"demolice budovy ČD 1 - dle př.č. 001" 41,0</t>
  </si>
  <si>
    <t>"demolice budovy ČD 2 - dle př.č. 002" 83,0</t>
  </si>
  <si>
    <t>"demolice budovy Jáva - dle př.č. 003" 158,0</t>
  </si>
  <si>
    <t>9</t>
  </si>
  <si>
    <t>M</t>
  </si>
  <si>
    <t>58344171</t>
  </si>
  <si>
    <t>štěrkodrť frakce 0/32</t>
  </si>
  <si>
    <t>1725742540</t>
  </si>
  <si>
    <t>"doplnění ŠD do zásypu po demolici budov: (zásyp celkem - zásyp zeminou) * 2,0 t/m3" (282,0-70,5)*2,0</t>
  </si>
  <si>
    <t>Ostatní konstrukce a práce, bourání</t>
  </si>
  <si>
    <t>10</t>
  </si>
  <si>
    <t>966001212</t>
  </si>
  <si>
    <t>Odstranění lavičky parkové stabilní přichycené kotevními šrouby</t>
  </si>
  <si>
    <t>kus</t>
  </si>
  <si>
    <t>1918847039</t>
  </si>
  <si>
    <t>"odečteno ze situace" 2</t>
  </si>
  <si>
    <t>11</t>
  </si>
  <si>
    <t>R96601221</t>
  </si>
  <si>
    <t>Odstranění zastávkového přístřešku včetně příslušenství a základu</t>
  </si>
  <si>
    <t>R-položka</t>
  </si>
  <si>
    <t>180599784</t>
  </si>
  <si>
    <t>P</t>
  </si>
  <si>
    <t>Poznámka k položce:
Položka obsahuje rozebrání nebo rozpojování bouraných konstrukcí vhodnými prostředky, včetně řezání, ručních prací, apod.; manipulace, naložení odpadu; bezpečnostní opatření, vyplývající z předpisů o bezpečnosti práce; podpěrné konstrukce jakékoli výšky; zajištění kvalitních podmínek pracoviště.</t>
  </si>
  <si>
    <t>"odečteno ze situace" 5</t>
  </si>
  <si>
    <t>12</t>
  </si>
  <si>
    <t>R96601222</t>
  </si>
  <si>
    <t>Odstranění označníku autobusové či tramvajové zastávky včetně demolice základu</t>
  </si>
  <si>
    <t>-1500763157</t>
  </si>
  <si>
    <t>"odečteno ze situace" 10</t>
  </si>
  <si>
    <t>13</t>
  </si>
  <si>
    <t>R96601223</t>
  </si>
  <si>
    <t>Odstranění reklamního billboardu včetně demolice základu</t>
  </si>
  <si>
    <t>-934406390</t>
  </si>
  <si>
    <t>"odečteno ze situace" 3</t>
  </si>
  <si>
    <t>14</t>
  </si>
  <si>
    <t>966005111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</si>
  <si>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</si>
  <si>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m</t>
  </si>
  <si>
    <t>1004079888</t>
  </si>
  <si>
    <t>"odměřeno elektronicky ze situace" 150,0</t>
  </si>
  <si>
    <t>R96601231</t>
  </si>
  <si>
    <t>Odstranění betonových květináčů</t>
  </si>
  <si>
    <t>-484694193</t>
  </si>
  <si>
    <t>"odečteno ze situace" 9</t>
  </si>
  <si>
    <t>16</t>
  </si>
  <si>
    <t>961044111</t>
  </si>
  <si>
    <t>Bourání základů z betonu prostého</t>
  </si>
  <si>
    <t>CS ÚRS 2018 02</t>
  </si>
  <si>
    <t>-1569567148</t>
  </si>
  <si>
    <t>"demolice budovy ČD 1 - dle př.č. 001: bourání základů z betonu" 41,0*0,5</t>
  </si>
  <si>
    <t>"demolice budovy ČD 2 - dle př.č. 002: bourání základů z betonu" 83,0*0,5</t>
  </si>
  <si>
    <t>"demolice budovy Jáva - dle př.č. 003: bourání základů z betonu" 158,0*0,5</t>
  </si>
  <si>
    <t>17</t>
  </si>
  <si>
    <t>981011112</t>
  </si>
  <si>
    <t>Demolice budov postupným rozebíráním dřevěných ostatních, oboustranně obitých, případně omítnutých</t>
  </si>
  <si>
    <t>-242491523</t>
  </si>
  <si>
    <t>"odstranění kiosku - odměřeno ze situace" 170,0</t>
  </si>
  <si>
    <t>18</t>
  </si>
  <si>
    <t>981011414</t>
  </si>
  <si>
    <t>Demolice budov postupným rozebíráním z cihel, kamene, tvárnic na maltu cementovou nebo z betonu prostého s podílem konstrukcí přes 20 do 25 %</t>
  </si>
  <si>
    <t>607784247</t>
  </si>
  <si>
    <t>"demolice budovy ČD 1 - dle př.č. 001" 279,0</t>
  </si>
  <si>
    <t>"demolice budovy ČD 2 - dle př.č. 002" 680,6</t>
  </si>
  <si>
    <t>"demolice budovy Jáva - dle př.č. 003" 2425,5</t>
  </si>
  <si>
    <t>19</t>
  </si>
  <si>
    <t>R9891.CD2</t>
  </si>
  <si>
    <t>Příplatek za opatření spojená s demontáží konstrukčních prvků s obsahem azbestu pro objekt CD2</t>
  </si>
  <si>
    <t>kpl</t>
  </si>
  <si>
    <t>-214782349</t>
  </si>
  <si>
    <t>Poznámka k položce:
Položka obsahuje veškeré náklady spojené s demolicí konstrukčních prvků obsahujících azbest a jeho likvidací včetně spotřeby potřebných ochranných pomůcek, pronájmu nutných strojních zařízení atd. Položka neobsahuje poplatek za likvidaci odpadu s obsahem azbestu, který je vykázán zvlášť.</t>
  </si>
  <si>
    <t>"demolice komínu objektu CD2 z azbestocementu" 1</t>
  </si>
  <si>
    <t>997</t>
  </si>
  <si>
    <t>Přesun sutě</t>
  </si>
  <si>
    <t>20</t>
  </si>
  <si>
    <t>997006512</t>
  </si>
  <si>
    <t>Vodorovná doprava suti na skládku s naložením na dopravní prostředek a složením přes 100 m do 1 km</t>
  </si>
  <si>
    <t>-1872619670</t>
  </si>
  <si>
    <t>997006519</t>
  </si>
  <si>
    <t>Vodorovná doprava suti na skládku s naložením na dopravní prostředek a složením Příplatek k ceně za každý další i započatý 1 km</t>
  </si>
  <si>
    <t>-1186673261</t>
  </si>
  <si>
    <t>1983,187*24 'Přepočtené koeficientem množství</t>
  </si>
  <si>
    <t>22</t>
  </si>
  <si>
    <t>997013801</t>
  </si>
  <si>
    <t>Poplatek za uložení stavebního odpadu na skládce (skládkovné) z prostého betonu zatříděného do Katalogu odpadů pod kódem 170 101</t>
  </si>
  <si>
    <t>-714513569</t>
  </si>
  <si>
    <t>"demolice základů" 338,400</t>
  </si>
  <si>
    <t>"odstranění laviček" 0,100</t>
  </si>
  <si>
    <t>"odstranění květináčů" 0,450</t>
  </si>
  <si>
    <t>"základy zastávek, označníků a billboardů" 5,0</t>
  </si>
  <si>
    <t>23</t>
  </si>
  <si>
    <t>997013802</t>
  </si>
  <si>
    <t>Poplatek za uložení stavebního odpadu na skládce (skládkovné) z armovaného betonu zatříděného do Katalogu odpadů pod kódem 170 101</t>
  </si>
  <si>
    <t>-533244094</t>
  </si>
  <si>
    <t>"demolice budov, odhad 20% odpadu" 0,20*1590,997</t>
  </si>
  <si>
    <t>24</t>
  </si>
  <si>
    <t>997013803</t>
  </si>
  <si>
    <t>Poplatek za uložení stavebního odpadu na skládce (skládkovné) cihelného zatříděného do Katalogu odpadů pod kódem 170 102</t>
  </si>
  <si>
    <t>-607539763</t>
  </si>
  <si>
    <t>"demolice budov, odhad 65% odpadu" 0,65*1590,997</t>
  </si>
  <si>
    <t>25</t>
  </si>
  <si>
    <t>997013804</t>
  </si>
  <si>
    <t>Poplatek za uložení stavebního odpadu na skládce (skládkovné) ze skla zatříděného do Katalogu odpadů pod kódem 170 202</t>
  </si>
  <si>
    <t>1599919091</t>
  </si>
  <si>
    <t>"demolice budov, odhad 1% odpadu" 0,01*1590,997</t>
  </si>
  <si>
    <t>26</t>
  </si>
  <si>
    <t>997013811</t>
  </si>
  <si>
    <t>Poplatek za uložení stavebního odpadu na skládce (skládkovné) dřevěného zatříděného do Katalogu odpadů pod kódem 170 201</t>
  </si>
  <si>
    <t>2130196486</t>
  </si>
  <si>
    <t>"demolice budov, odhad 2% odpadu" 0,02*1590,997</t>
  </si>
  <si>
    <t>"demolice bufetu" 37,740</t>
  </si>
  <si>
    <t>27</t>
  </si>
  <si>
    <t>997013813</t>
  </si>
  <si>
    <t>Poplatek za uložení stavebního odpadu na skládce (skládkovné) z plastických hmot zatříděného do Katalogu odpadů pod kódem 170 203</t>
  </si>
  <si>
    <t>451620511</t>
  </si>
  <si>
    <t>"demolice budov, odhad 3% odpadu" 0,03*1590,997</t>
  </si>
  <si>
    <t>28</t>
  </si>
  <si>
    <t>997013814</t>
  </si>
  <si>
    <t>Poplatek za uložení stavebního odpadu na skládce (skládkovné) z izolačních materiálů zatříděného do Katalogu odpadů pod kódem 170 604</t>
  </si>
  <si>
    <t>-1671285664</t>
  </si>
  <si>
    <t>29</t>
  </si>
  <si>
    <t>997013821</t>
  </si>
  <si>
    <t>Poplatek za uložení stavebního odpadu na skládce (skládkovné) ze stavebních materiálů obsahujících azbest zatříděných do Katalogu odpadů pod kódem 170 605</t>
  </si>
  <si>
    <t>613661069</t>
  </si>
  <si>
    <t>"demolice budov, odhad 0,5% odpadu - azbestocementový komín CD1" 0,005*1590,997</t>
  </si>
  <si>
    <t>30</t>
  </si>
  <si>
    <t>997013831</t>
  </si>
  <si>
    <t>Poplatek za uložení stavebního odpadu na skládce (skládkovné) směsného stavebního a demoličního zatříděného do Katalogu odpadů pod kódem 170 904</t>
  </si>
  <si>
    <t>958655269</t>
  </si>
  <si>
    <t>"demolice budov, odhad 5,5% odpadu" 0,055*1590,997</t>
  </si>
  <si>
    <t>dl_bet_hladka</t>
  </si>
  <si>
    <t>dlažba betonová tl. 60 mm</t>
  </si>
  <si>
    <t>m2</t>
  </si>
  <si>
    <t>4080</t>
  </si>
  <si>
    <t>dl_bet_slepecka</t>
  </si>
  <si>
    <t>dlažba betonová slepecká</t>
  </si>
  <si>
    <t>257</t>
  </si>
  <si>
    <t>kce_odstavu</t>
  </si>
  <si>
    <t>konstrukce odstavů</t>
  </si>
  <si>
    <t>575</t>
  </si>
  <si>
    <t>kce_parkoviste</t>
  </si>
  <si>
    <t>konstrukce parkoviště</t>
  </si>
  <si>
    <t>2369</t>
  </si>
  <si>
    <t>kce_vozovek</t>
  </si>
  <si>
    <t>konstrukce vozovek</t>
  </si>
  <si>
    <t>7950</t>
  </si>
  <si>
    <t>kce_zastavek</t>
  </si>
  <si>
    <t>konstrukce zastávek</t>
  </si>
  <si>
    <t>669</t>
  </si>
  <si>
    <t>panely_plocha</t>
  </si>
  <si>
    <t>plocha zastávkových panelů</t>
  </si>
  <si>
    <t>576</t>
  </si>
  <si>
    <t>SO 101 - Dopravní terminál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</si>
  <si>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</si>
  <si>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</si>
  <si>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</si>
  <si>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</si>
  <si>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</si>
  <si>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998 - Přesun hmot</t>
  </si>
  <si>
    <t>113106187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</si>
  <si>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</si>
  <si>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-761606892</t>
  </si>
  <si>
    <t>"odměřeno elektronicky ze situace: zastávky, zálivy, přechody" 165,000</t>
  </si>
  <si>
    <t>113106192</t>
  </si>
  <si>
    <t>Rozebrání dlažeb a dílců vozovek a ploch s přemístěním hmot na skládku na vzdálenost do 3 m nebo s naložením na dopravní prostředek, s jakoukoliv výplní spár strojně ze silničních dílců jakýchkoliv rozměrů, s ložem z kameniva nebo živice se spárami zalitými cementovou maltou</t>
  </si>
  <si>
    <t>-1101701511</t>
  </si>
  <si>
    <t>"odměřeno elektronicky ze situace: přejezd a přechod TT" 22+48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</si>
  <si>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</si>
  <si>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</si>
  <si>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-1716581923</t>
  </si>
  <si>
    <t>"odměřeno elektronicky ze situace, podklad dlažeb tl. 200 mm" 165</t>
  </si>
  <si>
    <t>113107223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</si>
  <si>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</si>
  <si>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-1569899560</t>
  </si>
  <si>
    <t>"odměřeno elektronicky ze situace, podklad asf. ploch a dílclů tl. 300 mm" 14164+70</t>
  </si>
  <si>
    <t>113154465</t>
  </si>
  <si>
    <t>Frézování živičného podkladu nebo krytu s naložením na dopravní prostředek plochy přes 10 000 m2 s překážkami v trase pruhu šířky do 2 m, tloušťky vrstvy 200 mm</t>
  </si>
  <si>
    <t>-2015115584</t>
  </si>
  <si>
    <t>"odměřeno elektronicky ze situace, tl. 150 mm" 14164,000</t>
  </si>
  <si>
    <t>113202111</t>
  </si>
  <si>
    <t>Vytrhání obrub s vybouráním lože, s přemístěním hmot na skládku na vzdálenost do 3 m nebo s naložením na dopravní prostředek z krajníků nebo obrubníků stojatých</t>
  </si>
  <si>
    <t>-470767713</t>
  </si>
  <si>
    <t>"odměřeno elektronicky ze situace" 2300</t>
  </si>
  <si>
    <t>122102202</t>
  </si>
  <si>
    <t>Odkopávky a prokopávky nezapažené pro silnice s přemístěním výkopku v příčných profilech na vzdálenost do 15 m nebo s naložením na dopravní prostředek v horninách tř. 1 a 2 přes 100 do 1 000 m3</t>
  </si>
  <si>
    <t>-1556915809</t>
  </si>
  <si>
    <t>"odměřeno elektronicky ze situace a řezů" 150,0</t>
  </si>
  <si>
    <t>777062816</t>
  </si>
  <si>
    <t>"dle pol. odkopávek (122102202)" 150,0</t>
  </si>
  <si>
    <t>1380894632</t>
  </si>
  <si>
    <t>150*15 'Přepočtené koeficientem množství</t>
  </si>
  <si>
    <t>171101104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</si>
  <si>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100 do 102 % PS</t>
  </si>
  <si>
    <t>692464412</t>
  </si>
  <si>
    <t>"odměřeno elektronicky ze situace a řezů"</t>
  </si>
  <si>
    <t>"dopravní terminál" 2027,0</t>
  </si>
  <si>
    <t>"štěrková plocha" 2510,0</t>
  </si>
  <si>
    <t>10364100</t>
  </si>
  <si>
    <t>zemina pro terénní úpravy - tříděná</t>
  </si>
  <si>
    <t>399654693</t>
  </si>
  <si>
    <t>4537*1,8 'Přepočtené koeficientem množství</t>
  </si>
  <si>
    <t>-103157847</t>
  </si>
  <si>
    <t>"dle pol. odvozu (162701105)" 150,0</t>
  </si>
  <si>
    <t>-239769093</t>
  </si>
  <si>
    <t>150*1,8 'Přepočtené koeficientem množství</t>
  </si>
  <si>
    <t>181301103</t>
  </si>
  <si>
    <t>Rozprostření a urovnání ornice v rovině nebo ve svahu sklonu do 1:5 při souvislé ploše do 500 m2, tl. vrstvy přes 150 do 200 mm</t>
  </si>
  <si>
    <t>-216130345</t>
  </si>
  <si>
    <t>"odměřeno elektronicky ze situace - pod sadové úpravy (SO 801)" 1750,000</t>
  </si>
  <si>
    <t>10364101</t>
  </si>
  <si>
    <t>zemina pro terénní úpravy -  ornice</t>
  </si>
  <si>
    <t>-1866610821</t>
  </si>
  <si>
    <t>1750*0,36 'Přepočtené koeficientem množství</t>
  </si>
  <si>
    <t>181951101</t>
  </si>
  <si>
    <t>Úprava pláně vyrovnáním výškových rozdílů v hornině tř. 1 až 4 bez zhutnění</t>
  </si>
  <si>
    <t>1113338094</t>
  </si>
  <si>
    <t>181951102</t>
  </si>
  <si>
    <t>Úprava pláně vyrovnáním výškových rozdílů v hornině tř. 1 až 4 se zhutněním</t>
  </si>
  <si>
    <t>-1629406988</t>
  </si>
  <si>
    <t>kce_vozovek + kce_parkoviste + kce_zastavek + kce_odstavu + dl_bet_hladka+dl_bet_slepecka</t>
  </si>
  <si>
    <t>Zakládání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</si>
  <si>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</si>
  <si>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</si>
  <si>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-710893760</t>
  </si>
  <si>
    <t>"délka tratiovdů * 2,0 m" 976,0*2,0</t>
  </si>
  <si>
    <t>69311199</t>
  </si>
  <si>
    <t>geotextilie netkaná separační, ochranná, filtrační, drenážní  PES(70%)+PP(30%) 300g/m2</t>
  </si>
  <si>
    <t>-1065737109</t>
  </si>
  <si>
    <t>1952*1,02 'Přepočtené koeficientem množství</t>
  </si>
  <si>
    <t>212752213</t>
  </si>
  <si>
    <t>Trativody z drenážních trubek se zřízením štěrkopískového lože pod trubky a s jejich obsypem v průměrném celkovém množství do 0,15 m3/m v otevřeném výkopu z trubek plastových flexibilních D přes 100 do 160 mm</t>
  </si>
  <si>
    <t>-897813701</t>
  </si>
  <si>
    <t>"odměřeno elektronicky ze situace" 976,0</t>
  </si>
  <si>
    <t>Svislé a kompletní konstrukce</t>
  </si>
  <si>
    <t>339921132</t>
  </si>
  <si>
    <t>Osazování palisád betonových v řadě se zabetonováním výšky palisády přes 500 do 1000 mm</t>
  </si>
  <si>
    <t>-377547211</t>
  </si>
  <si>
    <t>"odměřeno elektronicky ze situace" 1,4</t>
  </si>
  <si>
    <t>59228414</t>
  </si>
  <si>
    <t>palisáda betonová tyčová půlkulatá přírodní 175x200x1000mm</t>
  </si>
  <si>
    <t>-1752291151</t>
  </si>
  <si>
    <t>1,4*5,9 'Přepočtené koeficientem množství</t>
  </si>
  <si>
    <t>339921133</t>
  </si>
  <si>
    <t>Osazování palisád betonových v řadě se zabetonováním výšky palisády přes 1000 do 1500 mm</t>
  </si>
  <si>
    <t>-174452674</t>
  </si>
  <si>
    <t>59228415</t>
  </si>
  <si>
    <t>palisáda betonová tyčová půlkulatá přírodní 175x200x1200mm</t>
  </si>
  <si>
    <t>-133857992</t>
  </si>
  <si>
    <t>59228416</t>
  </si>
  <si>
    <t>palisáda tyčová půlkulatá armovaná 175x200x1500mm</t>
  </si>
  <si>
    <t>1009518394</t>
  </si>
  <si>
    <t>"odměřeno elektronicky ze situace" 18,0</t>
  </si>
  <si>
    <t>18*5,9 'Přepočtené koeficientem množství</t>
  </si>
  <si>
    <t>358315114</t>
  </si>
  <si>
    <t>Bourání stoky kompletní nebo vybourání otvorů průřezové plochy do 4 m2 ve stokách ze zdiva z prostého betonu</t>
  </si>
  <si>
    <t>2084675520</t>
  </si>
  <si>
    <t>"bourání stávjících uličních vpustí v prostoru terminálu, 1 ks = 0,5 m3, celkem 20 ks" 20*0,5</t>
  </si>
  <si>
    <t>Vodorovné konstrukce</t>
  </si>
  <si>
    <t>451317777</t>
  </si>
  <si>
    <t>Podklad nebo lože pod dlažbu (přídlažbu) v ploše vodorovné nebo ve sklonu do 1:5, tloušťky od 50 do 100 mm z betonu prostého</t>
  </si>
  <si>
    <t>-1890211841</t>
  </si>
  <si>
    <t>"odměřeno elektornicky ze Situace (př.č. 002): konstrukce přechodu přes TT - PB z betonu C20/25 tl. 120 mm: západní + východní" 8,0*6,0+7,7*4,0</t>
  </si>
  <si>
    <t>451319777</t>
  </si>
  <si>
    <t>Podklad nebo lože pod dlažbu (přídlažbu) Příplatek k cenám za každých dalších i započatých 10 mm tloušťky podkladu nebo lože přes 100 mm z betonu prostého</t>
  </si>
  <si>
    <t>-433009306</t>
  </si>
  <si>
    <t>"příplatek k pol. 451317777: celková tl. 120 mm" 2*78,8</t>
  </si>
  <si>
    <t>Komunikace pozemní</t>
  </si>
  <si>
    <t>571902111</t>
  </si>
  <si>
    <t>Posyp podkladu nebo krytu s rozprostřením a zhutněním kamenivem drceným nebo těženým, v množství přes 5 do 10 kg/m2</t>
  </si>
  <si>
    <t>1425131636</t>
  </si>
  <si>
    <t>"odměřeno elektornicky ze Situace (př.č. 002): konstrukce přechodu přes TT: západní + východní" 8,0*6,0+7,7*4,0</t>
  </si>
  <si>
    <t>584121111</t>
  </si>
  <si>
    <t>Osazení silničních dílců ze železového betonu s podkladem z kameniva těženého do tl. 40 mm jakéhokoliv druhu a velikosti, na plochu jednotlivě přes 50 do 200 m2</t>
  </si>
  <si>
    <t>1495448004</t>
  </si>
  <si>
    <t>Poznámka k položce:
Položka obsahuje nad rámec prací specifikovaných v ceníku ÚRS tyto další práce: lepení tmelem a sešroubování panelů s aplikací trvale pružného tmelu vč. spojení panelů a přilehlých desek sešroubováním včetně dodávky a montáže těsnění spár (např. z polymerického provazce Ø 10 mm a polymersilikonu vč. spojovacího nátěru).
Výše specifikované práce uchazeč zahrne do jednotkové ceny této položky.</t>
  </si>
  <si>
    <t>"základní panely" 88*3,0*2,0</t>
  </si>
  <si>
    <t>"nájezdové panely" 4*3,0*2,0</t>
  </si>
  <si>
    <t>"výjezdové panely" 4*3,0*2,0</t>
  </si>
  <si>
    <t>Mezisoučet</t>
  </si>
  <si>
    <t>"přechodové desky" 164,28</t>
  </si>
  <si>
    <t>31</t>
  </si>
  <si>
    <t>R5938110</t>
  </si>
  <si>
    <t>silniční zastávkový panel základní (300x200x26 cm) s náběhem</t>
  </si>
  <si>
    <t>767285997</t>
  </si>
  <si>
    <t>"odměřeno ze situace: délka zastávek 30+38+68+56 m" (30+38+68+56)/2</t>
  </si>
  <si>
    <t>"odečet nájezdových a výjezdových panelů" -4-4</t>
  </si>
  <si>
    <t>32</t>
  </si>
  <si>
    <t>R5938120</t>
  </si>
  <si>
    <t>silniční zastávkový panel nájezdový (300x200x26 cm) s náběhem</t>
  </si>
  <si>
    <t>-1191603805</t>
  </si>
  <si>
    <t>"odečteno ze situace: 1 kus/zastávka BUS - celkem 4 zastávky" 4</t>
  </si>
  <si>
    <t>33</t>
  </si>
  <si>
    <t>R5938130</t>
  </si>
  <si>
    <t>silniční zastávkový panel výjezdový (300x200x26 cm) s náběhem</t>
  </si>
  <si>
    <t>1553413274</t>
  </si>
  <si>
    <t>34</t>
  </si>
  <si>
    <t>R5938140</t>
  </si>
  <si>
    <t>přechodová deska, 10x75 cm, různé délky k napojení na bok zastávkových panelů</t>
  </si>
  <si>
    <t>-738880678</t>
  </si>
  <si>
    <t>"odměřeno ze situace: pro zastávkové panekly * šířka desky 0,75 m" (3,38*4+1,85*4+2,0*88+2,15*4+3,38*4)*0,75</t>
  </si>
  <si>
    <t>35</t>
  </si>
  <si>
    <t>R52382001</t>
  </si>
  <si>
    <t>Obalení kolejnice proti bludným proudům a hluku a pro vytvoření žlábku v koleji z kolejnic 49E1 oboustranně, včetně obalení pat kolejnic gumou</t>
  </si>
  <si>
    <t>-452908694</t>
  </si>
  <si>
    <t>Poznámka k položce:
Položka obsahuje náklady na obalení obou stran a paty kolejnic proti bludným proudům i hluku a pro vytvoření žlábku. Konkrétní balící systém není stanoven. Položka dále obsahuje i obalení přídržnice 49E1 utěsnění spáry mezi kolejnicí a balícím prvkem, případně mezi kolejnicí a asfaltem, vždy podle toho, co použitý balící systém vyžaduje. Zhotovitelem navržený systém musí být akceptován správcem tramvajové trati. Měrná jednotka 1 m = 1 m kolejnice + 1 m přídržnic pro kolejnici.</t>
  </si>
  <si>
    <t>"odměřeno elektronicky ze situace: 2 přejezdy (pouze vnější kolejnice) + 1 přechod (všechny 4 kolejnice)" 118</t>
  </si>
  <si>
    <t>36</t>
  </si>
  <si>
    <t>564811111</t>
  </si>
  <si>
    <t>Podklad ze štěrkodrti ŠD s rozprostřením a zhutněním, po zhutnění tl. 50 mm</t>
  </si>
  <si>
    <t>-24916799</t>
  </si>
  <si>
    <t>"lože ze štěrku 4/8 pod CB dílce" kce_zastavek</t>
  </si>
  <si>
    <t>37</t>
  </si>
  <si>
    <t>564851111</t>
  </si>
  <si>
    <t>Podklad ze štěrkodrti ŠD s rozprostřením a zhutněním, po zhutnění tl. 150 mm</t>
  </si>
  <si>
    <t>-1937286691</t>
  </si>
  <si>
    <t>2 * kce_vozovek</t>
  </si>
  <si>
    <t>2 * kce_parkoviste</t>
  </si>
  <si>
    <t>2 * kce_zastavek</t>
  </si>
  <si>
    <t>dl_bet_hladka+dl_bet_slepecka</t>
  </si>
  <si>
    <t>38</t>
  </si>
  <si>
    <t>564871111</t>
  </si>
  <si>
    <t>Podklad ze štěrkodrti ŠD s rozprostřením a zhutněním, po zhutnění tl. 250 mm</t>
  </si>
  <si>
    <t>-1846888381</t>
  </si>
  <si>
    <t>39</t>
  </si>
  <si>
    <t>565135121</t>
  </si>
  <si>
    <t>Asfaltový beton vrstva podkladní ACP 16 (obalované kamenivo střednězrnné - OKS) s rozprostřením a zhutněním v pruhu šířky přes 3 m, po zhutnění tl. 50 mm</t>
  </si>
  <si>
    <t>-1045599845</t>
  </si>
  <si>
    <t>kce_zastavek-panely_plocha</t>
  </si>
  <si>
    <t>40</t>
  </si>
  <si>
    <t>567132114</t>
  </si>
  <si>
    <t>Podklad ze směsi stmelené cementem SC bez dilatačních spár, s rozprostřením a zhutněním SC C 8/10 (KSC I), po zhutnění tl. 190 mm</t>
  </si>
  <si>
    <t>-1604571020</t>
  </si>
  <si>
    <t>41</t>
  </si>
  <si>
    <t>573191111</t>
  </si>
  <si>
    <t>Postřik infiltrační kationaktivní emulzí v množství 1,00 kg/m2</t>
  </si>
  <si>
    <t>1778425333</t>
  </si>
  <si>
    <t>42</t>
  </si>
  <si>
    <t>573231108</t>
  </si>
  <si>
    <t>Postřik spojovací PS bez posypu kamenivem ze silniční emulze, v množství 0,50 kg/m2</t>
  </si>
  <si>
    <t>-872088352</t>
  </si>
  <si>
    <t>2 * (kce_zastavek-panely_plocha)</t>
  </si>
  <si>
    <t>43</t>
  </si>
  <si>
    <t>R57323901</t>
  </si>
  <si>
    <t>Asfaltová lepenka pod litý asfalt</t>
  </si>
  <si>
    <t>-1651120656</t>
  </si>
  <si>
    <t>44</t>
  </si>
  <si>
    <t>577134121</t>
  </si>
  <si>
    <t>Asfaltový beton vrstva obrusná ACO 11 (ABS) s rozprostřením a se zhutněním z nemodifikovaného asfaltu v pruhu šířky přes 3 m tř. I, po zhutnění tl. 40 mm</t>
  </si>
  <si>
    <t>953487622</t>
  </si>
  <si>
    <t>"odměřeno elektronicky ze situace"</t>
  </si>
  <si>
    <t>"konstrukce vozovek" 7950,000</t>
  </si>
  <si>
    <t>"konstrukce parkoviště" 2369,000</t>
  </si>
  <si>
    <t>45</t>
  </si>
  <si>
    <t>577155122</t>
  </si>
  <si>
    <t>Asfaltový beton vrstva ložní ACL 16 (ABH) s rozprostřením a zhutněním z nemodifikovaného asfaltu v pruhu šířky přes 3 m, po zhutnění tl. 60 mm</t>
  </si>
  <si>
    <t>-877807667</t>
  </si>
  <si>
    <t>46</t>
  </si>
  <si>
    <t>R57814163</t>
  </si>
  <si>
    <t>Litý asfalt MA 16 III s rozprostřením z nemodifikovaného asfaltu v pruhu šířky do 3 m tl. 40 mm</t>
  </si>
  <si>
    <t>-248678839</t>
  </si>
  <si>
    <t>47</t>
  </si>
  <si>
    <t>591141111</t>
  </si>
  <si>
    <t>Kladení dlažby z kostek s provedením lože do tl. 50 mm, s vyplněním spár, s dvojím beraněním a se smetením přebytečného materiálu na krajnici velkých z kamene, do lože z cementové malty</t>
  </si>
  <si>
    <t>615407969</t>
  </si>
  <si>
    <t>"odměřeno elektronicky ze situace" 575,000</t>
  </si>
  <si>
    <t>48</t>
  </si>
  <si>
    <t>58381008</t>
  </si>
  <si>
    <t>kostka dlažební žula velká 15/17</t>
  </si>
  <si>
    <t>1318146979</t>
  </si>
  <si>
    <t>575*1,01 'Přepočtené koeficientem množství</t>
  </si>
  <si>
    <t>49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</si>
  <si>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</si>
  <si>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</si>
  <si>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-578650107</t>
  </si>
  <si>
    <t xml:space="preserve">"odměřeno elektronicky ze situace" 257,000 </t>
  </si>
  <si>
    <t>50</t>
  </si>
  <si>
    <t>59245222</t>
  </si>
  <si>
    <t>dlažba zámková tvaru I základní pro nevidomé 196x161x60mm barevná</t>
  </si>
  <si>
    <t>1747839847</t>
  </si>
  <si>
    <t>257*1,02 'Přepočtené koeficientem množství</t>
  </si>
  <si>
    <t>51</t>
  </si>
  <si>
    <t>596211113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</si>
  <si>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</si>
  <si>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-1498551598</t>
  </si>
  <si>
    <t>"odměřeno elektronicky ze situace" 4080,000</t>
  </si>
  <si>
    <t>52</t>
  </si>
  <si>
    <t>59245015</t>
  </si>
  <si>
    <t>dlažba zámková tvaru I 200x165x60mm přírodní</t>
  </si>
  <si>
    <t>1197558553</t>
  </si>
  <si>
    <t>4080*1,01 'Přepočtené koeficientem množství</t>
  </si>
  <si>
    <t>53</t>
  </si>
  <si>
    <t>596211114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</si>
  <si>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</si>
  <si>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1215747631</t>
  </si>
  <si>
    <t>Trubní vedení</t>
  </si>
  <si>
    <t>54</t>
  </si>
  <si>
    <t>895941111</t>
  </si>
  <si>
    <t>Zřízení vpusti kanalizační uliční z betonových dílců typ UV-50 normální</t>
  </si>
  <si>
    <t>-1219461879</t>
  </si>
  <si>
    <t>"odečteno ze situace" 18</t>
  </si>
  <si>
    <t>55</t>
  </si>
  <si>
    <t>899204112</t>
  </si>
  <si>
    <t>Osazení mříží litinových včetně rámů a košů na bahno pro třídu zatížení D400, E600</t>
  </si>
  <si>
    <t>194334065</t>
  </si>
  <si>
    <t>56</t>
  </si>
  <si>
    <t>R5922389</t>
  </si>
  <si>
    <t>vpusťový komplet (prefabrikáty, mříž, kalový koš atd.)</t>
  </si>
  <si>
    <t>180615431</t>
  </si>
  <si>
    <t xml:space="preserve">Poznámka k položce:
Položka obsahuje veškeré nezbytné prvky pro zřízení kompletní uliční vpusti: betonové prefabrikáty, mříž pro zatížení D400, kalový koš pro těžké naplaveniny atd.
</t>
  </si>
  <si>
    <t>57</t>
  </si>
  <si>
    <t>R89593102</t>
  </si>
  <si>
    <t>Kompletní výměna stávající vpusti včetně mříže a vnitřního vybavení, včetně demolice s odvozem a likvidací odpadu, rektifikace mříže, napojení na stávající potrubí</t>
  </si>
  <si>
    <t>126940521</t>
  </si>
  <si>
    <t>Poznámka k položce:
Vzhledem k nemožnosti zjištění stávajícího stavu uchazeč do soupisu ocení uchazeč tuto položku jako výměnu kompletní uliční vpusti, včetně vnitřního vybavení a mříže. Uchazeč do jednotkové ceny zahrne likvidaci stávající vpusti (včetně odvozu a poplatku za uložení odpadu) a zřízení nové vpusti z betonových prefabrikátů s rektifikací a osazením nové mříže, kalového koše atd. Pro ocenění této položky použít typ UV shodný s novými dle SO 301/ SO 101.</t>
  </si>
  <si>
    <t>58</t>
  </si>
  <si>
    <t>919726122</t>
  </si>
  <si>
    <t>Geotextilie netkaná pro ochranu, separaci nebo filtraci měrná hmotnost přes 200 do 300 g/m2</t>
  </si>
  <si>
    <t>1343983599</t>
  </si>
  <si>
    <t>59</t>
  </si>
  <si>
    <t>R91451101</t>
  </si>
  <si>
    <t>Označník autobusové zastávky kompletní provedení dle městského standardu vč. založení, podrobná specifikace dle PD SO 901</t>
  </si>
  <si>
    <t>1461024107</t>
  </si>
  <si>
    <t>Poznámka k položce:
Položka obsahuje dodávku a montáž označníku autobusové zastávky dle požadavku investora a městského standardu, včetně provedení základu, včetně potřebných zemních prací s odvezením výkopku na skládku a poplatku za likvidaci (skládkovné).</t>
  </si>
  <si>
    <t>"odečteno ze Situace (př.č. 002)" 6</t>
  </si>
  <si>
    <t>60</t>
  </si>
  <si>
    <t>R91451102</t>
  </si>
  <si>
    <t>Označník tramvajové zastávky kompletní provedení dle městského standardu vč. založení, podrobná specifikace dle PD SO 901</t>
  </si>
  <si>
    <t>-1861228530</t>
  </si>
  <si>
    <t>Poznámka k položce:
Položka obsahuje dodávku a montáž označníku tramvajové zastávky dle požadavku investora a městského standardu, včetně provedení základu, včetně potřebných zemních prací s odvezením výkopku na skládku a poplatku za likvidaci (skládkovné).</t>
  </si>
  <si>
    <t>"odečteno ze Situace (př.č. 002)" 2</t>
  </si>
  <si>
    <t>61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</si>
  <si>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</si>
  <si>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</si>
  <si>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-960470144</t>
  </si>
  <si>
    <t>62</t>
  </si>
  <si>
    <t>59217023</t>
  </si>
  <si>
    <t>obrubník betonový chodníkový 1000x150x250mm</t>
  </si>
  <si>
    <t>-764107188</t>
  </si>
  <si>
    <t>"odměřeno elektronicky ze situace" 1794,0</t>
  </si>
  <si>
    <t>"odpočet náběhových obrub pro zastávky BUS" -16,0</t>
  </si>
  <si>
    <t>63</t>
  </si>
  <si>
    <t>59217040</t>
  </si>
  <si>
    <t>obrubník betonový bezbariérový náběhový</t>
  </si>
  <si>
    <t>1966997689</t>
  </si>
  <si>
    <t>"odečteno ze situace"</t>
  </si>
  <si>
    <t>"pro každou zastávku BUS, 2 ks náběhový 250-310 (levý+pravý), 2 ks náběhový 310-370 (levý pravý), každy kus 1,0 m, celkem 4 zastávky" 4*(2+2)*1,0</t>
  </si>
  <si>
    <t>64</t>
  </si>
  <si>
    <t>916231212</t>
  </si>
  <si>
    <t>Osazení chodníkového obrubníku betonového se zřízením lože, s vyplněním a zatřením spár cementovou maltou stojatého bez boční opěry, do lože z betonu prostého</t>
  </si>
  <si>
    <t>-488632182</t>
  </si>
  <si>
    <t>"odměřeno elektronicky ze situace" 547,0</t>
  </si>
  <si>
    <t>65</t>
  </si>
  <si>
    <t>59217037</t>
  </si>
  <si>
    <t>obrubník betonový parkový přírodní 500x50x200mm</t>
  </si>
  <si>
    <t>1738816340</t>
  </si>
  <si>
    <t>66</t>
  </si>
  <si>
    <t>916241213</t>
  </si>
  <si>
    <t>Osazení obrubníku kamenného se zřízením lože, s vyplněním a zatřením spár cementovou maltou stojatého s boční opěrou z betonu prostého, do lože z betonu prostého</t>
  </si>
  <si>
    <t>1215760044</t>
  </si>
  <si>
    <t>"odměřeno elektronicky ze situace" 200,0</t>
  </si>
  <si>
    <t>67</t>
  </si>
  <si>
    <t>R5838003</t>
  </si>
  <si>
    <t>obrubník kamenný žulový přímý 400x150mm</t>
  </si>
  <si>
    <t>-1319728905</t>
  </si>
  <si>
    <t>68</t>
  </si>
  <si>
    <t>919112232</t>
  </si>
  <si>
    <t>Řezání dilatačních spár v živičném krytu vytvoření komůrky pro těsnící zálivku šířky 20 mm, hloubky 30 mm</t>
  </si>
  <si>
    <t>-1009148737</t>
  </si>
  <si>
    <t>"odměřeno elektronicky ze situace: pro napojení asf. krytu + pro napojení krytu podél kolejí" 257,0+118,0</t>
  </si>
  <si>
    <t>69</t>
  </si>
  <si>
    <t>919122131</t>
  </si>
  <si>
    <t>Utěsnění dilatačních spár zálivkou za tepla v cementobetonovém nebo živičném krytu včetně adhezního nátěru s těsnicím profilem pod zálivkou, pro komůrky šířky 20 mm, hloubky 30 mm</t>
  </si>
  <si>
    <t>-927274593</t>
  </si>
  <si>
    <t>"odměřeno elektronicky ze situace: pro napojení asf. krytu" 257,0</t>
  </si>
  <si>
    <t>70</t>
  </si>
  <si>
    <t>R91912232</t>
  </si>
  <si>
    <t>Utěsnění dilatačních spár mezi asfaltovým krytem a bokovnicí tramvajové koleje speciální pružnou zálivkou</t>
  </si>
  <si>
    <t>334132200</t>
  </si>
  <si>
    <t>"odměřeno elektronicky ze situace: pro napojení krytu podél kolejí" 118,0</t>
  </si>
  <si>
    <t>71</t>
  </si>
  <si>
    <t>919735113</t>
  </si>
  <si>
    <t>Řezání stávajícího živičného krytu nebo podkladu hloubky přes 100 do 150 mm</t>
  </si>
  <si>
    <t>-720052655</t>
  </si>
  <si>
    <t>"odměřeno elektronicky ze situace - demolice krytu" 400,0</t>
  </si>
  <si>
    <t>72</t>
  </si>
  <si>
    <t>997221551</t>
  </si>
  <si>
    <t>Vodorovná doprava suti bez naložení, ale se složením a s hrubým urovnáním ze sypkých materiálů, na vzdálenost do 1 km</t>
  </si>
  <si>
    <t>2123717874</t>
  </si>
  <si>
    <t>"asfaltová drť z frézování" 5665,600</t>
  </si>
  <si>
    <t>"podkladní vrstvy vozovek" 66,000+8540,400</t>
  </si>
  <si>
    <t>73</t>
  </si>
  <si>
    <t>997221559</t>
  </si>
  <si>
    <t>Vodorovná doprava suti bez naložení, ale se složením a s hrubým urovnáním Příplatek k ceně za každý další i započatý 1 km přes 1 km</t>
  </si>
  <si>
    <t>-1979468317</t>
  </si>
  <si>
    <t>14272*24 'Přepočtené koeficientem množství</t>
  </si>
  <si>
    <t>74</t>
  </si>
  <si>
    <t>997221561</t>
  </si>
  <si>
    <t>Vodorovná doprava suti bez naložení, ale se složením a s hrubým urovnáním z kusových materiálů, na vzdálenost do 1 km</t>
  </si>
  <si>
    <t>-1793289392</t>
  </si>
  <si>
    <t>"vybouráaná dlažba" 48,675</t>
  </si>
  <si>
    <t>"vybourané dílce" 29,750</t>
  </si>
  <si>
    <t>"vybourané obruby" 471,500</t>
  </si>
  <si>
    <t>"uliční vpusti" 22,000</t>
  </si>
  <si>
    <t>75</t>
  </si>
  <si>
    <t>997221569</t>
  </si>
  <si>
    <t>-1459557291</t>
  </si>
  <si>
    <t>571,925*24 'Přepočtené koeficientem množství</t>
  </si>
  <si>
    <t>76</t>
  </si>
  <si>
    <t>997221815</t>
  </si>
  <si>
    <t>1843736357</t>
  </si>
  <si>
    <t>"vybouraná dlažba" 48,675</t>
  </si>
  <si>
    <t>"vybourané obrubníky - beton" 321,500</t>
  </si>
  <si>
    <t>77</t>
  </si>
  <si>
    <t>997221845</t>
  </si>
  <si>
    <t>Poplatek za uložení stavebního odpadu na skládce (skládkovné) asfaltového bez obsahu dehtu zatříděného do Katalogu odpadů pod kódem 170 302</t>
  </si>
  <si>
    <t>-1592087109</t>
  </si>
  <si>
    <t>"asfaltová drť z frézování" 5665,6</t>
  </si>
  <si>
    <t>78</t>
  </si>
  <si>
    <t>997221855</t>
  </si>
  <si>
    <t>667084151</t>
  </si>
  <si>
    <t>"vybourané obrubníky - kámen" 150,000</t>
  </si>
  <si>
    <t>998</t>
  </si>
  <si>
    <t>Přesun hmot</t>
  </si>
  <si>
    <t>79</t>
  </si>
  <si>
    <t>998225111</t>
  </si>
  <si>
    <t>Přesun hmot pro komunikace s krytem z kameniva, monolitickým betonovým nebo živičným dopravní vzdálenost do 200 m jakékoliv délky objektu</t>
  </si>
  <si>
    <t>-772401764</t>
  </si>
  <si>
    <t>80</t>
  </si>
  <si>
    <t>998225191</t>
  </si>
  <si>
    <t>Přesun hmot pro komunikace s krytem z kameniva, monolitickým betonovým nebo živičným Příplatek k ceně za zvětšený přesun přes vymezenou největší dopravní vzdálenost do 1000 m</t>
  </si>
  <si>
    <t>-1678028359</t>
  </si>
  <si>
    <t>SO 101.1 - Dopravní terminál (Chemstav)</t>
  </si>
  <si>
    <t>-932202368</t>
  </si>
  <si>
    <t>"odměřeno elektronicky ze situace a řezů" 780,0</t>
  </si>
  <si>
    <t>822443874</t>
  </si>
  <si>
    <t>780*1,8 'Přepočtené koeficientem množství</t>
  </si>
  <si>
    <t>414379997</t>
  </si>
  <si>
    <t>"dle štěrkové plochy" 765,000</t>
  </si>
  <si>
    <t>723018475</t>
  </si>
  <si>
    <t>"odměřeno elektronicky ze situace" 33+34</t>
  </si>
  <si>
    <t>1401467402</t>
  </si>
  <si>
    <t>67*5,9 'Přepočtené koeficientem množství</t>
  </si>
  <si>
    <t>564861111</t>
  </si>
  <si>
    <t>Podklad ze štěrkodrti ŠD s rozprostřením a zhutněním, po zhutnění tl. 200 mm</t>
  </si>
  <si>
    <t>-1147937896</t>
  </si>
  <si>
    <t>"odměřeno elektronicky ze situace, tl. 400 m = 2 vrstvy á 200 mm ŠD" 2*765,000</t>
  </si>
  <si>
    <t>-1057131768</t>
  </si>
  <si>
    <t>186302932</t>
  </si>
  <si>
    <t>VDZ_125_b_p</t>
  </si>
  <si>
    <t>VDZ - přerušovaná bílá čára š. 125 mm</t>
  </si>
  <si>
    <t>294</t>
  </si>
  <si>
    <t>VDZ_125_b_s</t>
  </si>
  <si>
    <t>VDZ - souvislá bílá čára š. 125 mm</t>
  </si>
  <si>
    <t>943</t>
  </si>
  <si>
    <t>VDZ_250_b_p</t>
  </si>
  <si>
    <t>VDZ - přerušovaná bílá čára š. 250 mm</t>
  </si>
  <si>
    <t>258</t>
  </si>
  <si>
    <t>VDZ_250_b_s</t>
  </si>
  <si>
    <t>VDZ - souvislá bílá čára š. 250 mm</t>
  </si>
  <si>
    <t>208</t>
  </si>
  <si>
    <t>VDZ_pl_bila</t>
  </si>
  <si>
    <t>VDZ - plošné značení bílé</t>
  </si>
  <si>
    <t>255,9</t>
  </si>
  <si>
    <t>VDZ_pl_zluta</t>
  </si>
  <si>
    <t>VDZ - plošné značení žluté</t>
  </si>
  <si>
    <t>SO 131 - Definitivní dopravní značení</t>
  </si>
  <si>
    <t>914111111</t>
  </si>
  <si>
    <t>Montáž svislé dopravní značky základní velikosti do 1 m2 objímkami na sloupky nebo konzoly</t>
  </si>
  <si>
    <t>95182208</t>
  </si>
  <si>
    <t>40445609</t>
  </si>
  <si>
    <t>značky upravující přednost P1, P4 900mm</t>
  </si>
  <si>
    <t>294763362</t>
  </si>
  <si>
    <t>"odečteno ze Situace DDZ (př.č. 002): P4" 7</t>
  </si>
  <si>
    <t>40445611</t>
  </si>
  <si>
    <t>značky upravující přednost P2, P3, P8 500mm</t>
  </si>
  <si>
    <t>813053350</t>
  </si>
  <si>
    <t>"odečteno ze Situace DDZ (př.č. 002): P2" 5</t>
  </si>
  <si>
    <t>40445620</t>
  </si>
  <si>
    <t>zákazové, příkazové dopravní značky B1-B34, C1-15 700mm</t>
  </si>
  <si>
    <t>-1232054286</t>
  </si>
  <si>
    <t xml:space="preserve">"odečteno ze Situace DDZ (př.č. 002): C4a" 7 </t>
  </si>
  <si>
    <t>40445621</t>
  </si>
  <si>
    <t>informativní značky provozní IP1-IP3, IP4b-IP7, IP10a, b 500x500mm</t>
  </si>
  <si>
    <t>1390362547</t>
  </si>
  <si>
    <t>"odečteno ze Situace DDZ (př.č. 002): IP6" 9</t>
  </si>
  <si>
    <t>40445625</t>
  </si>
  <si>
    <t>informativní značky provozní IP8, IP9, IP11-IP13 500x700mm</t>
  </si>
  <si>
    <t>-1246438419</t>
  </si>
  <si>
    <t>"odečteno ze Situace DDZ (př.č. 002)"</t>
  </si>
  <si>
    <t>"IP12" 4</t>
  </si>
  <si>
    <t>"IP13e" 2</t>
  </si>
  <si>
    <t>40445650</t>
  </si>
  <si>
    <t>dodatkové tabulky E7, E12, E13 500x300mm</t>
  </si>
  <si>
    <t>1083959112</t>
  </si>
  <si>
    <t>"odečteno ze Situace DDZ (př.č. 002): E13" 5</t>
  </si>
  <si>
    <t>40445647</t>
  </si>
  <si>
    <t>dodatkové tabulky E1, E2a,b , E6, E9, E10 E12c, E17 500x500mm</t>
  </si>
  <si>
    <t>-2000605240</t>
  </si>
  <si>
    <t>"odečteno ze Situace DDZ (př.č. 002): E2b" 10</t>
  </si>
  <si>
    <t>914511111</t>
  </si>
  <si>
    <t>Montáž sloupku dopravních značek délky do 3,5 m do betonového základu</t>
  </si>
  <si>
    <t>-633620699</t>
  </si>
  <si>
    <t>"odečteno ze Situace DDZ (př.č. 002)" 34</t>
  </si>
  <si>
    <t>40445230</t>
  </si>
  <si>
    <t>sloupek pro dopravní značku Zn D 70mm v 3,5m</t>
  </si>
  <si>
    <t>-836597341</t>
  </si>
  <si>
    <t>915111111</t>
  </si>
  <si>
    <t>Vodorovné dopravní značení stříkané barvou dělící čára šířky 125 mm souvislá bílá základní</t>
  </si>
  <si>
    <t>-830905759</t>
  </si>
  <si>
    <t>"V1a" 224</t>
  </si>
  <si>
    <t>"V1b" 100</t>
  </si>
  <si>
    <t>"V4" 239</t>
  </si>
  <si>
    <t>"V10b" 76*5,0</t>
  </si>
  <si>
    <t>915111121</t>
  </si>
  <si>
    <t>Vodorovné dopravní značení stříkané barvou dělící čára šířky 125 mm přerušovaná bílá základní</t>
  </si>
  <si>
    <t>1053666255</t>
  </si>
  <si>
    <t>"odečteno ze Situace DDZ (př.č. 002): V2b (3/1,5) + (3/3)" 134+160</t>
  </si>
  <si>
    <t>915121111</t>
  </si>
  <si>
    <t>Vodorovné dopravní značení stříkané barvou vodící čára bílá šířky 250 mm souvislá základní</t>
  </si>
  <si>
    <t>1501088226</t>
  </si>
  <si>
    <t>"odečteno ze Situace DDZ (př.č. 002): V1a" 208</t>
  </si>
  <si>
    <t>915121121</t>
  </si>
  <si>
    <t>Vodorovné dopravní značení stříkané barvou vodící čára bílá šířky 250 mm přerušovaná základní</t>
  </si>
  <si>
    <t>-1522059493</t>
  </si>
  <si>
    <t>"V2b (1,5/1,5) + (3/1,5)" 174+35</t>
  </si>
  <si>
    <t>"V4" 49</t>
  </si>
  <si>
    <t>915131111</t>
  </si>
  <si>
    <t>Vodorovné dopravní značení stříkané barvou přechody pro chodce, šipky, symboly bílé základní</t>
  </si>
  <si>
    <t>-443692912</t>
  </si>
  <si>
    <t>"V5" 0,5*7,0</t>
  </si>
  <si>
    <t>"V7a" 37,0*4,0*0,5</t>
  </si>
  <si>
    <t>"V9a (R), (L,P), (R+P, R+L, L+P)" 4*1,3+6*1,4+3*1,7</t>
  </si>
  <si>
    <t>"V10e" 3*2,5</t>
  </si>
  <si>
    <t>"V10f" 4*2,8</t>
  </si>
  <si>
    <t>"V11a - zastávka" 89,0</t>
  </si>
  <si>
    <t>"V13a - šikmé vodorovné čáry" 52,0</t>
  </si>
  <si>
    <t>915131115</t>
  </si>
  <si>
    <t>Vodorovné dopravní značení stříkané barvou přechody pro chodce, šipky, symboly žluté základní</t>
  </si>
  <si>
    <t>-1157146708</t>
  </si>
  <si>
    <t>"odečteno ze Situace DDZ (př.č. 002): V12a - klikatá čára" 16,0</t>
  </si>
  <si>
    <t>915211111</t>
  </si>
  <si>
    <t>Vodorovné dopravní značení stříkaným plastem dělící čára šířky 125 mm souvislá bílá základní</t>
  </si>
  <si>
    <t>-1925420300</t>
  </si>
  <si>
    <t>915211121</t>
  </si>
  <si>
    <t>Vodorovné dopravní značení stříkaným plastem dělící čára šířky 125 mm přerušovaná bílá základní</t>
  </si>
  <si>
    <t>-794562541</t>
  </si>
  <si>
    <t>915221111</t>
  </si>
  <si>
    <t>Vodorovné dopravní značení stříkaným plastem vodící čára bílá šířky 250 mm souvislá základní</t>
  </si>
  <si>
    <t>1190379440</t>
  </si>
  <si>
    <t>915221121</t>
  </si>
  <si>
    <t>Vodorovné dopravní značení stříkaným plastem vodící čára bílá šířky 250 mm přerušovaná základní</t>
  </si>
  <si>
    <t>1697448827</t>
  </si>
  <si>
    <t>915231111</t>
  </si>
  <si>
    <t>Vodorovné dopravní značení stříkaným plastem přechody pro chodce, šipky, symboly nápisy bílé základní</t>
  </si>
  <si>
    <t>119009780</t>
  </si>
  <si>
    <t>"odpočet V10f" -4*2,8</t>
  </si>
  <si>
    <t>915231112</t>
  </si>
  <si>
    <t>Vodorovné dopravní značení stříkaným plastem přechody pro chodce, šipky, symboly nápisy bílé retroreflexní</t>
  </si>
  <si>
    <t>1845108179</t>
  </si>
  <si>
    <t>915231115</t>
  </si>
  <si>
    <t>Vodorovné dopravní značení stříkaným plastem přechody pro chodce, šipky, symboly nápisy žluté základní</t>
  </si>
  <si>
    <t>1792988447</t>
  </si>
  <si>
    <t>915611111</t>
  </si>
  <si>
    <t>Předznačení pro vodorovné značení stříkané barvou nebo prováděné z nátěrových hmot liniové dělicí čáry, vodicí proužky</t>
  </si>
  <si>
    <t>-935773660</t>
  </si>
  <si>
    <t>VDZ_125_b_s+VDZ_125_b_p+VDZ_250_b_s+VDZ_250_b_p</t>
  </si>
  <si>
    <t>915621111</t>
  </si>
  <si>
    <t>Předznačení pro vodorovné značení stříkané barvou nebo prováděné z nátěrových hmot plošné šipky, symboly, nápisy</t>
  </si>
  <si>
    <t>1857591639</t>
  </si>
  <si>
    <t>VDZ_pl_bila+VDZ_pl_zluta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</si>
  <si>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</si>
  <si>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</si>
  <si>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-1063562774</t>
  </si>
  <si>
    <t>"odečteno ze Situace DDZ (př.č. 002) a zaměření stávajícího stavu" 18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</si>
  <si>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</si>
  <si>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</si>
  <si>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-1429427238</t>
  </si>
  <si>
    <t>"odečteno ze Situace DDZ (př.č. 002) a zaměření stávajícího stavu" 12</t>
  </si>
  <si>
    <t>966006258</t>
  </si>
  <si>
    <t>Odstranění směrových sloupků s odklizením materiálu na vzdálenost do 20 m nebo s naložením na dopravní prostředek přišroubovaného k betonovému podkladu (balisety)</t>
  </si>
  <si>
    <t>1818427133</t>
  </si>
  <si>
    <t>"odečteno ze Situace DDZ (př.č. 002) a zaměření stávajícího stavu" 2</t>
  </si>
  <si>
    <t>1277321613</t>
  </si>
  <si>
    <t>997221571</t>
  </si>
  <si>
    <t>Vodorovná doprava vybouraných hmot bez naložení, ale se složením a s hrubým urovnáním na vzdálenost do 1 km</t>
  </si>
  <si>
    <t>1486644741</t>
  </si>
  <si>
    <t>997221579</t>
  </si>
  <si>
    <t>Vodorovná doprava vybouraných hmot bez naložení, ale se složením a s hrubým urovnáním na vzdálenost Příplatek k ceně za každý další i započatý 1 km přes 1 km</t>
  </si>
  <si>
    <t>-114145962</t>
  </si>
  <si>
    <t>1,528*24 'Přepočtené koeficientem množství</t>
  </si>
  <si>
    <t>-852209584</t>
  </si>
  <si>
    <t>1543440392</t>
  </si>
  <si>
    <t>f1</t>
  </si>
  <si>
    <t>106,858</t>
  </si>
  <si>
    <t>f11</t>
  </si>
  <si>
    <t>2927,82</t>
  </si>
  <si>
    <t>f12</t>
  </si>
  <si>
    <t>363</t>
  </si>
  <si>
    <t>f2</t>
  </si>
  <si>
    <t>752,48</t>
  </si>
  <si>
    <t>f20</t>
  </si>
  <si>
    <t>4182,6</t>
  </si>
  <si>
    <t>f3</t>
  </si>
  <si>
    <t>2368,794</t>
  </si>
  <si>
    <t>f4</t>
  </si>
  <si>
    <t>922,026</t>
  </si>
  <si>
    <t>SO 301 - Odvodnění dopravního terminálu</t>
  </si>
  <si>
    <t>f8</t>
  </si>
  <si>
    <t>6,75</t>
  </si>
  <si>
    <t>f9</t>
  </si>
  <si>
    <t>9,688</t>
  </si>
  <si>
    <t>Tomáš Pešek (Vodopro)</t>
  </si>
  <si>
    <t>131201102</t>
  </si>
  <si>
    <t>Hloubení nezapažených jam a zářezů s urovnáním dna do předepsaného profilu a spádu v hornině tř. 3 přes 100 do 1 000 m3</t>
  </si>
  <si>
    <t>1154397798</t>
  </si>
  <si>
    <t>11*5,5*6</t>
  </si>
  <si>
    <t>131201109</t>
  </si>
  <si>
    <t>Hloubení nezapažených jam a zářezů s urovnáním dna do předepsaného profilu a spádu Příplatek k cenám za lepivost horniny tř. 3</t>
  </si>
  <si>
    <t>-1423970827</t>
  </si>
  <si>
    <t>30% z výkopku</t>
  </si>
  <si>
    <t>363*0,3 'Přepočtené koeficientem množství</t>
  </si>
  <si>
    <t>132201203</t>
  </si>
  <si>
    <t>Hloubení zapažených i nezapažených rýh šířky přes 600 do 2 000 mm s urovnáním dna do předepsaného profilu a spádu v hornině tř. 3 přes 1 000 do 5 000 m3</t>
  </si>
  <si>
    <t>-1544015229</t>
  </si>
  <si>
    <t>stoka D1</t>
  </si>
  <si>
    <t>38*1,4*3,6</t>
  </si>
  <si>
    <t>stoka D2</t>
  </si>
  <si>
    <t>43*1,4*3,6</t>
  </si>
  <si>
    <t>stoka DA</t>
  </si>
  <si>
    <t>139*1,4*3,4</t>
  </si>
  <si>
    <t>stoka DB</t>
  </si>
  <si>
    <t>260*1,4*3,5</t>
  </si>
  <si>
    <t>stoka DC</t>
  </si>
  <si>
    <t>89*1,4*3,2</t>
  </si>
  <si>
    <t>stoka DD</t>
  </si>
  <si>
    <t>35*1,4*2,7</t>
  </si>
  <si>
    <t>stoka DE</t>
  </si>
  <si>
    <t>14*1,4*2,7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</si>
  <si>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</si>
  <si>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</si>
  <si>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1293355997</t>
  </si>
  <si>
    <t>2927,82*0,3 'Přepočtené koeficientem množství</t>
  </si>
  <si>
    <t>151101102</t>
  </si>
  <si>
    <t>Zřízení pažení a rozepření stěn rýh pro podzemní vedení pro všechny šířky rýhy příložné pro jakoukoliv mezerovitost, hloubky do 4 m</t>
  </si>
  <si>
    <t>989518560</t>
  </si>
  <si>
    <t>38*2*3,6</t>
  </si>
  <si>
    <t>43*2*3,6</t>
  </si>
  <si>
    <t>139*2*3,4</t>
  </si>
  <si>
    <t>260*2*3,5</t>
  </si>
  <si>
    <t>89*2*3,2</t>
  </si>
  <si>
    <t>35*2*2,7</t>
  </si>
  <si>
    <t>14*2*2,7</t>
  </si>
  <si>
    <t>151101112</t>
  </si>
  <si>
    <t>Odstranění pažení a rozepření stěn rýh pro podzemní vedení s uložením materiálu na vzdálenost do 3 m od kraje výkopu příložné, hloubky přes 2 do 4 m</t>
  </si>
  <si>
    <t>-49186259</t>
  </si>
  <si>
    <t>1974838278</t>
  </si>
  <si>
    <t>zemina ponechaná na zásyp</t>
  </si>
  <si>
    <t>zemina zpět na zásyp</t>
  </si>
  <si>
    <t>-1496707164</t>
  </si>
  <si>
    <t>odvoz na skládku</t>
  </si>
  <si>
    <t>f11+f12-f3</t>
  </si>
  <si>
    <t>-1427843630</t>
  </si>
  <si>
    <t>922,026*15 'Přepočtené koeficientem množství</t>
  </si>
  <si>
    <t>-329966208</t>
  </si>
  <si>
    <t>na skládku</t>
  </si>
  <si>
    <t>na zásyp</t>
  </si>
  <si>
    <t>-90703449</t>
  </si>
  <si>
    <t>-2051910662</t>
  </si>
  <si>
    <t>922,026*2 'Přepočtené koeficientem množství</t>
  </si>
  <si>
    <t>1203571860</t>
  </si>
  <si>
    <t>f11+f12-f1-f2-f9-(7,4*2,5*2,5)-f8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</si>
  <si>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</si>
  <si>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</si>
  <si>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45039504</t>
  </si>
  <si>
    <t>38*1,4*0,9</t>
  </si>
  <si>
    <t>stoky D2 až DE</t>
  </si>
  <si>
    <t>580*1,4*0,8</t>
  </si>
  <si>
    <t>přípojky</t>
  </si>
  <si>
    <t>110*1*0,5</t>
  </si>
  <si>
    <t>58337302</t>
  </si>
  <si>
    <t>štěrkopísek frakce 0/16</t>
  </si>
  <si>
    <t>-1312510091</t>
  </si>
  <si>
    <t>752,48*2 'Přepočtené koeficientem množství</t>
  </si>
  <si>
    <t>922747751</t>
  </si>
  <si>
    <t>Odstranění stávajícího betonového potrubí DN 600 (stoka D1)</t>
  </si>
  <si>
    <t>38*3,14*0,3*0,3</t>
  </si>
  <si>
    <t>386110R01</t>
  </si>
  <si>
    <t>Montáž odlučovače ropných látek průtoku do 125 l/s</t>
  </si>
  <si>
    <t>-1503891351</t>
  </si>
  <si>
    <t>56241R01</t>
  </si>
  <si>
    <t>odlučovač ropných látek plastový  (PE) průtok 110 l/s objem jímky 11 000 l</t>
  </si>
  <si>
    <t>-1085773381</t>
  </si>
  <si>
    <t>Poznámka k položce:
Odlučovač je navržen na plný výpočtový průtok, tedy 105,4 l/s. Nejbližší horní řada odlučovačů je dle referenčního výrobce NS 110 – pro převedení max. 110 l/s. Navrhovaný ORL bude I. Třídy. Koncentrace C10-C40 max. 5 mg/l. Kalová jímka NS x 100, tedy 11.000 l.</t>
  </si>
  <si>
    <t>386110R02</t>
  </si>
  <si>
    <t>Montáž vírového ventilu průtoku do 10 l/s</t>
  </si>
  <si>
    <t>-1323343719</t>
  </si>
  <si>
    <t>56241R02</t>
  </si>
  <si>
    <t>vírový ventil (regulátor průtoku) průtok 10 l/s, včetně atypické podkladní desky</t>
  </si>
  <si>
    <t>-1411942633</t>
  </si>
  <si>
    <t>451573111</t>
  </si>
  <si>
    <t>Lože pod potrubí, stoky a drobné objekty v otevřeném výkopu z písku a štěrkopísku do 63 mm</t>
  </si>
  <si>
    <t>-735306849</t>
  </si>
  <si>
    <t>stoky</t>
  </si>
  <si>
    <t>618*1,4*0,1</t>
  </si>
  <si>
    <t>110*1*0,1</t>
  </si>
  <si>
    <t>ORL</t>
  </si>
  <si>
    <t>8,3*2,5*0,45</t>
  </si>
  <si>
    <t>452311161</t>
  </si>
  <si>
    <t>Podkladní a zajišťovací konstrukce z betonu prostého v otevřeném výkopu desky pod potrubí, stoky a drobné objekty z betonu tř. C 25/30</t>
  </si>
  <si>
    <t>1188774395</t>
  </si>
  <si>
    <t>roznášecí deska nad ORL + obetonování kolen pro způsob Y připojení UV</t>
  </si>
  <si>
    <t>8,3*2,5*0,25 + 5*0,9</t>
  </si>
  <si>
    <t>851421131</t>
  </si>
  <si>
    <t>Montáž potrubí z trub litinových tlakových hrdlových v otevřeném výkopu s integrovaným těsněním DN 500</t>
  </si>
  <si>
    <t>-266646558</t>
  </si>
  <si>
    <t>litinové potrubí u regulační šachty</t>
  </si>
  <si>
    <t>55259R00</t>
  </si>
  <si>
    <t>potrubí hrdlové litinové DN 500 dl. 1,0 m</t>
  </si>
  <si>
    <t>1434769653</t>
  </si>
  <si>
    <t>857421131</t>
  </si>
  <si>
    <t>Montáž litinových tvarovek na potrubí litinovém tlakovém jednoosých na potrubí z trub hrdlových v otevřeném výkopu, kanálu nebo v šachtě s integrovaným těsněním DN 500</t>
  </si>
  <si>
    <t>-330589853</t>
  </si>
  <si>
    <t>55259R01</t>
  </si>
  <si>
    <t>koleno hrdlové litinové DN 500-90°</t>
  </si>
  <si>
    <t>-1838037529</t>
  </si>
  <si>
    <t>857423131</t>
  </si>
  <si>
    <t>Montáž litinových tvarovek na potrubí litinovém tlakovém odbočných na potrubí z trub hrdlových v otevřeném výkopu, kanálu nebo v šachtě s integrovaným těsněním DN 500</t>
  </si>
  <si>
    <t>-365447986</t>
  </si>
  <si>
    <t>55259R02</t>
  </si>
  <si>
    <t>T-kus hrdlový litinový DN 500/500-90°</t>
  </si>
  <si>
    <t>-470208389</t>
  </si>
  <si>
    <t>871350430</t>
  </si>
  <si>
    <t>Montáž kanalizačního potrubí z plastů z polypropylenu PP korugovaného nebo žebrovaného SN 16 DN 200</t>
  </si>
  <si>
    <t>-363291696</t>
  </si>
  <si>
    <t>Stoky DP-UV-10 až DP-UV-27</t>
  </si>
  <si>
    <t>110</t>
  </si>
  <si>
    <t>28617276</t>
  </si>
  <si>
    <t>trubka kanalizační PP korugovaná DN 200x6000 mm SN 16</t>
  </si>
  <si>
    <t>-405822015</t>
  </si>
  <si>
    <t>871420430</t>
  </si>
  <si>
    <t>Montáž kanalizačního potrubí z plastů z polypropylenu PP korugovaného nebo žebrovaného SN 16 DN 500</t>
  </si>
  <si>
    <t>1038920461</t>
  </si>
  <si>
    <t>139</t>
  </si>
  <si>
    <t>260</t>
  </si>
  <si>
    <t>89</t>
  </si>
  <si>
    <t>28617280</t>
  </si>
  <si>
    <t>trubka kanalizační PP korugovaná DN 500x6000 mm SN 16</t>
  </si>
  <si>
    <t>844511530</t>
  </si>
  <si>
    <t>871440430</t>
  </si>
  <si>
    <t>Montáž kanalizačního potrubí z plastů z polypropylenu PP korugovaného nebo žebrovaného SN 16 DN 600</t>
  </si>
  <si>
    <t>-271408747</t>
  </si>
  <si>
    <t>28617281</t>
  </si>
  <si>
    <t>trubka kanalizační PP korugovaná DN 600x6000 mm SN 16</t>
  </si>
  <si>
    <t>394689972</t>
  </si>
  <si>
    <t>877350410</t>
  </si>
  <si>
    <t>Montáž tvarovek na kanalizačním plastovém potrubí z polypropylenu PP korugovaného nebo žebrovaného kolen DN 200</t>
  </si>
  <si>
    <t>-106351712</t>
  </si>
  <si>
    <t>"pro napojení UV způsobem Y, vpusti č. 13, 18, 21, 25 a 26, 2 kolena na UV" 2*5</t>
  </si>
  <si>
    <t>28617347</t>
  </si>
  <si>
    <t>koleno kanalizace PP KG DN 200x90°</t>
  </si>
  <si>
    <t>1869060915</t>
  </si>
  <si>
    <t>877420420</t>
  </si>
  <si>
    <t>Montáž tvarovek na kanalizačním plastovém potrubí z polypropylenu PP korugovaného nebo žebrovaného odboček DN 500</t>
  </si>
  <si>
    <t>-692541275</t>
  </si>
  <si>
    <t>napojení přípojek</t>
  </si>
  <si>
    <t>2861738R</t>
  </si>
  <si>
    <t>odbočka kanalizace PP korugované DN 500/200 90°</t>
  </si>
  <si>
    <t>-3611583</t>
  </si>
  <si>
    <t>892441111</t>
  </si>
  <si>
    <t>Tlakové zkoušky vodou na potrubí DN 600</t>
  </si>
  <si>
    <t>-22453484</t>
  </si>
  <si>
    <t>"dle délky potrubí" 3+110+580+38</t>
  </si>
  <si>
    <t>892442111</t>
  </si>
  <si>
    <t>Tlakové zkoušky vodou zabezpečení konců potrubí při tlakových zkouškách DN přes 300 do 600</t>
  </si>
  <si>
    <t>25174363</t>
  </si>
  <si>
    <t>"k pol. 892441111" 2</t>
  </si>
  <si>
    <t>894411311</t>
  </si>
  <si>
    <t>Osazení betonových nebo železobetonových dílců pro šachty skruží rovných</t>
  </si>
  <si>
    <t>-2019546422</t>
  </si>
  <si>
    <t>dle soupisu D.1.3.13_Skladba revizních šachet-02_data</t>
  </si>
  <si>
    <t>59224065</t>
  </si>
  <si>
    <t>skruž betonová DN 1000x250, 100x25x12 cm</t>
  </si>
  <si>
    <t>-856277390</t>
  </si>
  <si>
    <t>59224067</t>
  </si>
  <si>
    <t>skruž betonová DN 1000x500, 100x50x12 cm</t>
  </si>
  <si>
    <t>-854372296</t>
  </si>
  <si>
    <t>59224069</t>
  </si>
  <si>
    <t>skruž betonová DN 1000x1000, 100x100x12 cm</t>
  </si>
  <si>
    <t>350281461</t>
  </si>
  <si>
    <t>59224R01</t>
  </si>
  <si>
    <t>skruž betonová DN 1500x1000, 150x100x12 cm</t>
  </si>
  <si>
    <t>-866583061</t>
  </si>
  <si>
    <t>59224188</t>
  </si>
  <si>
    <t>prstenec šachtový vyrovnávací betonový 625x120x120mm</t>
  </si>
  <si>
    <t>-1054452419</t>
  </si>
  <si>
    <t>59224187</t>
  </si>
  <si>
    <t>prstenec šachtový vyrovnávací betonový 625x120x100mm</t>
  </si>
  <si>
    <t>-245364566</t>
  </si>
  <si>
    <t>59224176</t>
  </si>
  <si>
    <t>prstenec šachtový vyrovnávací betonový 625x120x80mm</t>
  </si>
  <si>
    <t>-1451522864</t>
  </si>
  <si>
    <t>59224185</t>
  </si>
  <si>
    <t>prstenec šachtový vyrovnávací betonový 625x120x60mm</t>
  </si>
  <si>
    <t>1152850809</t>
  </si>
  <si>
    <t>894412411</t>
  </si>
  <si>
    <t>Osazení betonových nebo železobetonových dílců pro šachty skruží přechodových</t>
  </si>
  <si>
    <t>-1266465184</t>
  </si>
  <si>
    <t>59224312</t>
  </si>
  <si>
    <t>kónus šachetní betonový kapsové plastové stupadlo 100x62,5x58 cm</t>
  </si>
  <si>
    <t>-525489261</t>
  </si>
  <si>
    <t>894414111</t>
  </si>
  <si>
    <t>Osazení betonových nebo železobetonových dílců pro šachty skruží základových (dno)</t>
  </si>
  <si>
    <t>-1299789735</t>
  </si>
  <si>
    <t>59224R04</t>
  </si>
  <si>
    <t>dno betonové šachty kanalizační 120/930 KOM</t>
  </si>
  <si>
    <t>-584149872</t>
  </si>
  <si>
    <t>59224R05</t>
  </si>
  <si>
    <t>dno betonové šachty kanalizační 120/1405 KOM</t>
  </si>
  <si>
    <t>1013601022</t>
  </si>
  <si>
    <t>59224R06</t>
  </si>
  <si>
    <t>dno betonové šachty kanalizační 150/1438 KOM</t>
  </si>
  <si>
    <t>-1421727775</t>
  </si>
  <si>
    <t>59224R07</t>
  </si>
  <si>
    <t>dno betonové šachty kanalizační 100/875 KOM tl. 25 cm</t>
  </si>
  <si>
    <t>1352153308</t>
  </si>
  <si>
    <t>59224R08</t>
  </si>
  <si>
    <t>dno betonové šachty kanalizační 100/1075 KOM tl. 25 cm</t>
  </si>
  <si>
    <t>-1249671180</t>
  </si>
  <si>
    <t>59224348</t>
  </si>
  <si>
    <t>těsnění elastomerové pro spojení šachetních dílů DN 1000</t>
  </si>
  <si>
    <t>1144857348</t>
  </si>
  <si>
    <t>59224R09</t>
  </si>
  <si>
    <t>těsnění elastomerové pro spojení šachetních dílů DN 1200</t>
  </si>
  <si>
    <t>-536491869</t>
  </si>
  <si>
    <t>894414211</t>
  </si>
  <si>
    <t>Osazení betonových nebo železobetonových dílců pro šachty desek zákrytových</t>
  </si>
  <si>
    <t>-1734271562</t>
  </si>
  <si>
    <t>59224R02</t>
  </si>
  <si>
    <t>deska betonová zákrytová šachetní 150-63/17 cm</t>
  </si>
  <si>
    <t>1369588015</t>
  </si>
  <si>
    <t>59224R03</t>
  </si>
  <si>
    <t>deska betonová přechodová šachetní 120-100/25 cm</t>
  </si>
  <si>
    <t>-532625711</t>
  </si>
  <si>
    <t>899104112</t>
  </si>
  <si>
    <t>Osazení poklopů litinových a ocelových včetně rámů pro třídu zatížení D400, E600</t>
  </si>
  <si>
    <t>-597976357</t>
  </si>
  <si>
    <t>28661935</t>
  </si>
  <si>
    <t>poklop šachtový litinový dno DN 600 pro třídu zatížení D400</t>
  </si>
  <si>
    <t>551649729</t>
  </si>
  <si>
    <t>899623141</t>
  </si>
  <si>
    <t>Obetonování potrubí nebo zdiva stok betonem prostým v otevřeném výkopu, beton tř. C 12/15</t>
  </si>
  <si>
    <t>1596476081</t>
  </si>
  <si>
    <t>obetonování litinového potrubí u regulační šachty</t>
  </si>
  <si>
    <t>3*1,5*1,5</t>
  </si>
  <si>
    <t>899R00100</t>
  </si>
  <si>
    <t>Ověření skutečné trasy elektrického vedení u šachty D1-2 a lokálně upravit vzhledem k navržené kanalizační šachtě</t>
  </si>
  <si>
    <t>-1201616975</t>
  </si>
  <si>
    <t>997013501</t>
  </si>
  <si>
    <t>Odvoz suti a vybouraných hmot na skládku nebo meziskládku se složením, na vzdálenost do 1 km</t>
  </si>
  <si>
    <t>1870109471</t>
  </si>
  <si>
    <t>997013509</t>
  </si>
  <si>
    <t>Odvoz suti a vybouraných hmot na skládku nebo meziskládku se složením, na vzdálenost Příplatek k ceně za každý další i započatý 1 km přes 1 km</t>
  </si>
  <si>
    <t>714680871</t>
  </si>
  <si>
    <t>23,626*24 'Přepočtené koeficientem množství</t>
  </si>
  <si>
    <t>-1500366093</t>
  </si>
  <si>
    <t>998276101</t>
  </si>
  <si>
    <t>Přesun hmot pro trubní vedení hloubené z trub z plastických hmot nebo sklolaminátových pro vodovody nebo kanalizace v otevřeném výkopu dopravní vzdálenost do 15 m</t>
  </si>
  <si>
    <t>608387943</t>
  </si>
  <si>
    <t>998276125</t>
  </si>
  <si>
    <t>Přesun hmot pro trubní vedení hloubené z trub z plastických hmot nebo sklolaminátových Příplatek k cenám za zvětšený přesun přes vymezenou největší dopravní vzdálenost přes 500 do 1000 m</t>
  </si>
  <si>
    <t>465911360</t>
  </si>
  <si>
    <t>SO 431 - Veřejné osvětlení</t>
  </si>
  <si>
    <t>M - Práce a dodávky M</t>
  </si>
  <si>
    <t xml:space="preserve">    M.1 - Dodávky zařízení</t>
  </si>
  <si>
    <t xml:space="preserve">    M.2 - Materiál elektromontážní</t>
  </si>
  <si>
    <t xml:space="preserve">    M.3 - Materiál další obory</t>
  </si>
  <si>
    <t xml:space="preserve">    M.4 - Materiál zemní + stavební</t>
  </si>
  <si>
    <t xml:space="preserve">    M.5 - Elektromontáže</t>
  </si>
  <si>
    <t xml:space="preserve">    M.6 - Demontáže</t>
  </si>
  <si>
    <t xml:space="preserve">    M.7 - Zemní práce</t>
  </si>
  <si>
    <t xml:space="preserve">    M.9 - Ostatní práce, revize</t>
  </si>
  <si>
    <t>Práce a dodávky M</t>
  </si>
  <si>
    <t>M.1</t>
  </si>
  <si>
    <t>Dodávky zařízení</t>
  </si>
  <si>
    <t>000990016</t>
  </si>
  <si>
    <t>svítidlo TITANIA 2G 8100 lm 64W IP66 4K CROSS</t>
  </si>
  <si>
    <t>Celektro</t>
  </si>
  <si>
    <t>128</t>
  </si>
  <si>
    <t>000990017</t>
  </si>
  <si>
    <t>svítidlo TITANIA 2G 8690 lm 72W IP66 4K CROSS</t>
  </si>
  <si>
    <t>000990018</t>
  </si>
  <si>
    <t>svítidlo TITANIA 2G 10010 lm 71W IP66 4K CROSS</t>
  </si>
  <si>
    <t>000990019</t>
  </si>
  <si>
    <t>svítidlo TITANIA 2G 12290 lm 90W IP66 4K CROSS</t>
  </si>
  <si>
    <t>000990020</t>
  </si>
  <si>
    <t>svítidlo TITANIA 2G 5920 lm 44W IP66 3K ASTRODIM+CLO tř.II</t>
  </si>
  <si>
    <t>000990021</t>
  </si>
  <si>
    <t>svítidlo TITANIA 2G 5920 lm 44W IP66 3K ASTRODIM+CLO</t>
  </si>
  <si>
    <t>000990022</t>
  </si>
  <si>
    <t>svítidlo TITANIA 2G 10920lm 77W IP66 3K ASTRODIM+CLO tř.II</t>
  </si>
  <si>
    <t>000990023</t>
  </si>
  <si>
    <t>svítidlo TITANIA 2G 10920lm 77W IP66 3K ASTRODIM+CLO</t>
  </si>
  <si>
    <t>000990024</t>
  </si>
  <si>
    <t>svítidlo TITANIA 2G 8460lm 70W IP66 4K ASTRODIM+CLO tř.II</t>
  </si>
  <si>
    <t>000990025</t>
  </si>
  <si>
    <t>svítidlo TITANIA 2G 12830lm 95W IP66 3K ASTRODIM+CLO tř.II</t>
  </si>
  <si>
    <t>000990026</t>
  </si>
  <si>
    <t>svítidlo TITANIA 2G 12830lm 95W IP66 3K ASTRODIM+CLO</t>
  </si>
  <si>
    <t>000560212</t>
  </si>
  <si>
    <t>stožár osvětlov bezpatic 10-133/108/89Z žárZn</t>
  </si>
  <si>
    <t>000565255</t>
  </si>
  <si>
    <t>stožár osvětlov přechodový bezp.133/108/89Z žárZn</t>
  </si>
  <si>
    <t>000569404</t>
  </si>
  <si>
    <t>ochranná manžeta OM133 pro stožáry prům. 133</t>
  </si>
  <si>
    <t>000574361</t>
  </si>
  <si>
    <t>výložník osvětlov obloukový 1-1500Z žárZn</t>
  </si>
  <si>
    <t>000574374</t>
  </si>
  <si>
    <t>výložník osvětlov obloukový 2-1500/180Z žárZn</t>
  </si>
  <si>
    <t>000574483</t>
  </si>
  <si>
    <t>výložník osvětlov přechodový 1-2500/89 žárZn</t>
  </si>
  <si>
    <t>000578304</t>
  </si>
  <si>
    <t>výložník obloukový na trakční stožár 1-1500 žárZn</t>
  </si>
  <si>
    <t>000578344</t>
  </si>
  <si>
    <t>výložník oblouk. na trakční stožár 2-1500/180 žárZn</t>
  </si>
  <si>
    <t>000578344.1</t>
  </si>
  <si>
    <t>výložník oblouk. na trakční stožár 2-1500/90 žárZn</t>
  </si>
  <si>
    <t>M.2</t>
  </si>
  <si>
    <t>Materiál elektromontážní</t>
  </si>
  <si>
    <t>000101105</t>
  </si>
  <si>
    <t>kabel CYKY 3x1,5</t>
  </si>
  <si>
    <t>000101210</t>
  </si>
  <si>
    <t>kabel CYKY 4x16</t>
  </si>
  <si>
    <t>000192310</t>
  </si>
  <si>
    <t>koncovka 1kV plast 4x16</t>
  </si>
  <si>
    <t>000193510</t>
  </si>
  <si>
    <t>spojka 1kV plast 4žilová 16-Cu</t>
  </si>
  <si>
    <t>000295011</t>
  </si>
  <si>
    <t>vedení FeZn pr.10mm(0,63kg/m)</t>
  </si>
  <si>
    <t>000295075</t>
  </si>
  <si>
    <t>svorka pásku drátu zemnící SR3b 4šrouby FeZn</t>
  </si>
  <si>
    <t>000171211</t>
  </si>
  <si>
    <t>vodič CYY 25</t>
  </si>
  <si>
    <t>000199512</t>
  </si>
  <si>
    <t>štítek kabelový 40x15mm střední</t>
  </si>
  <si>
    <t>000990012</t>
  </si>
  <si>
    <t>štítek pro označení stožáru VO</t>
  </si>
  <si>
    <t>000579243</t>
  </si>
  <si>
    <t>stožárová výzbroj 6.16.4 průchozí/TNC 1xE27</t>
  </si>
  <si>
    <t>000431151</t>
  </si>
  <si>
    <t>pojistková patrona E27 (2-4A)</t>
  </si>
  <si>
    <t>000579247</t>
  </si>
  <si>
    <t>stožárová výzbroj 9.16.4 odbočná/TNC 1xE27</t>
  </si>
  <si>
    <t>000579263</t>
  </si>
  <si>
    <t>stožárová výzbroj 6.16.4/2 průchozí/TNC 2xE27</t>
  </si>
  <si>
    <t>000579267</t>
  </si>
  <si>
    <t>stožárová výzbroj 9.16.4/2 odbočná/TNC 2xE27</t>
  </si>
  <si>
    <t>M.3</t>
  </si>
  <si>
    <t>Materiál další obory</t>
  </si>
  <si>
    <t>000990010</t>
  </si>
  <si>
    <t>ostatní drobný montážní materiál</t>
  </si>
  <si>
    <t>M.4</t>
  </si>
  <si>
    <t>Materiál zemní + stavební</t>
  </si>
  <si>
    <t>000046114</t>
  </si>
  <si>
    <t>písek kopaný 0-2mm</t>
  </si>
  <si>
    <t>000046361</t>
  </si>
  <si>
    <t>krycí deska plastová 50/15/1,2cm</t>
  </si>
  <si>
    <t>000046381</t>
  </si>
  <si>
    <t>výstražná fólie šířka 0,2m</t>
  </si>
  <si>
    <t>000046515</t>
  </si>
  <si>
    <t>roura korugovaná pr.110/94mm</t>
  </si>
  <si>
    <t>000046525</t>
  </si>
  <si>
    <t>roura korugovaná - spojka</t>
  </si>
  <si>
    <t>000046131</t>
  </si>
  <si>
    <t>beton B5</t>
  </si>
  <si>
    <t>82</t>
  </si>
  <si>
    <t>000046133</t>
  </si>
  <si>
    <t>beton B10</t>
  </si>
  <si>
    <t>84</t>
  </si>
  <si>
    <t>000046134</t>
  </si>
  <si>
    <t>beton B13,5</t>
  </si>
  <si>
    <t>86</t>
  </si>
  <si>
    <t>000046453</t>
  </si>
  <si>
    <t>stožárové pouzdro plast SP315/1000</t>
  </si>
  <si>
    <t>88</t>
  </si>
  <si>
    <t>000046456</t>
  </si>
  <si>
    <t>stožárové pouzdro plast SP315/1500</t>
  </si>
  <si>
    <t>90</t>
  </si>
  <si>
    <t>M.5</t>
  </si>
  <si>
    <t>Elektromontáže</t>
  </si>
  <si>
    <t>210202103</t>
  </si>
  <si>
    <t>Svítidlo LED venkovní na výložník</t>
  </si>
  <si>
    <t>92</t>
  </si>
  <si>
    <t>210810048</t>
  </si>
  <si>
    <t>Kabel(-CYKY) pevně uložený do 3x6/4x4/7x2,5</t>
  </si>
  <si>
    <t>94</t>
  </si>
  <si>
    <t>210810081</t>
  </si>
  <si>
    <t>Kabel Cu(-1kV CYKY) volně uložený do 3x35/4x25</t>
  </si>
  <si>
    <t>96</t>
  </si>
  <si>
    <t>210100641</t>
  </si>
  <si>
    <t>Koncovka 1kV staniční plast do 4x35</t>
  </si>
  <si>
    <t>98</t>
  </si>
  <si>
    <t>210101201</t>
  </si>
  <si>
    <t>Spojka 1kV smršťovací do 5x25</t>
  </si>
  <si>
    <t>100</t>
  </si>
  <si>
    <t>210100001</t>
  </si>
  <si>
    <t>Ukončení kabelu vč.zapojení vodiče do 2,5mm2</t>
  </si>
  <si>
    <t>102</t>
  </si>
  <si>
    <t>210220022</t>
  </si>
  <si>
    <t>Uzemňov.vedení v zemi úplná mtž FeZn pr.8-10mm</t>
  </si>
  <si>
    <t>104</t>
  </si>
  <si>
    <t>210800831</t>
  </si>
  <si>
    <t>Vodič Cu(-CY,CYA) volně uložený do 1x35</t>
  </si>
  <si>
    <t>106</t>
  </si>
  <si>
    <t>210950101</t>
  </si>
  <si>
    <t>Označovací štítek na kabel</t>
  </si>
  <si>
    <t>108</t>
  </si>
  <si>
    <t>210192721</t>
  </si>
  <si>
    <t>Označovací štítek šroubovaný</t>
  </si>
  <si>
    <t>210204011</t>
  </si>
  <si>
    <t>Stožár osvětlovací ocelový do 12m</t>
  </si>
  <si>
    <t>112</t>
  </si>
  <si>
    <t>210204103</t>
  </si>
  <si>
    <t>Výložník na stožár 1-ramenný do 35kg</t>
  </si>
  <si>
    <t>114</t>
  </si>
  <si>
    <t>210204105</t>
  </si>
  <si>
    <t>Výložník na stožár 2-ramenný do 70kg</t>
  </si>
  <si>
    <t>116</t>
  </si>
  <si>
    <t>210204201</t>
  </si>
  <si>
    <t>Elektrovýzbroj stožárů pro 1 okruh</t>
  </si>
  <si>
    <t>118</t>
  </si>
  <si>
    <t>210204202</t>
  </si>
  <si>
    <t>Elektrovýzbroj stožárů pro 2 okruhy</t>
  </si>
  <si>
    <t>120</t>
  </si>
  <si>
    <t>210990070</t>
  </si>
  <si>
    <t>Provizorní přepojování VO v průběhu stavby</t>
  </si>
  <si>
    <t>122</t>
  </si>
  <si>
    <t>M.6</t>
  </si>
  <si>
    <t>Demontáže</t>
  </si>
  <si>
    <t>210202103.1</t>
  </si>
  <si>
    <t>Svítidlo výbojkové venkovní na výložník /dmtž</t>
  </si>
  <si>
    <t>124</t>
  </si>
  <si>
    <t>210204011.1</t>
  </si>
  <si>
    <t>Stožár osvětlovací ocelový do 12m /dmtž</t>
  </si>
  <si>
    <t>126</t>
  </si>
  <si>
    <t>210204103.1</t>
  </si>
  <si>
    <t>Výložník na stožár 1-ramenný do 35kg /dmtž</t>
  </si>
  <si>
    <t>210204104</t>
  </si>
  <si>
    <t>Výložník na stožár 1-ramenný nad 35kg /dmtž</t>
  </si>
  <si>
    <t>130</t>
  </si>
  <si>
    <t>210204105.1</t>
  </si>
  <si>
    <t>Výložník na stožár 2-ramenný do 70kg /dmtž</t>
  </si>
  <si>
    <t>132</t>
  </si>
  <si>
    <t>210204201.1</t>
  </si>
  <si>
    <t>Elektrovýzbroj stožárů pro 1 okruh /dmtž</t>
  </si>
  <si>
    <t>134</t>
  </si>
  <si>
    <t>210204202.1</t>
  </si>
  <si>
    <t>Elektrovýzbroj stožárů pro 2 okruhy /dmtž</t>
  </si>
  <si>
    <t>136</t>
  </si>
  <si>
    <t>210810048.1</t>
  </si>
  <si>
    <t>Kabel(-CYKY) pevně uložený do 3x6/4x4/7x2,5 /dmtž</t>
  </si>
  <si>
    <t>138</t>
  </si>
  <si>
    <t>210810081.1</t>
  </si>
  <si>
    <t>Kabel Cu(-1kV CYKY) volně uložený do 3x35/4x /dmtž</t>
  </si>
  <si>
    <t>140</t>
  </si>
  <si>
    <t>M.7</t>
  </si>
  <si>
    <t>460010024</t>
  </si>
  <si>
    <t>Vytyčení trasy kabelu v zastavěném prostoru vč.mat</t>
  </si>
  <si>
    <t>km</t>
  </si>
  <si>
    <t>142</t>
  </si>
  <si>
    <t>460710003</t>
  </si>
  <si>
    <t>Geodetické zaměření skutečné polohy-členitá trasa</t>
  </si>
  <si>
    <t>144</t>
  </si>
  <si>
    <t>460200163</t>
  </si>
  <si>
    <t>Výkop kabel.rýhy šířka 35/hloubka 80cm tz.3/ko1.0</t>
  </si>
  <si>
    <t>146</t>
  </si>
  <si>
    <t>460420481</t>
  </si>
  <si>
    <t>Kabel.lože písek 2x10cm plast desky 50/15 na 15cm</t>
  </si>
  <si>
    <t>148</t>
  </si>
  <si>
    <t>460490011</t>
  </si>
  <si>
    <t>Výstražná fólie šířka do 30cm</t>
  </si>
  <si>
    <t>150</t>
  </si>
  <si>
    <t>460560163</t>
  </si>
  <si>
    <t>Zához kabelové rýhy šířka 35/hloubka 80cm tz.3</t>
  </si>
  <si>
    <t>152</t>
  </si>
  <si>
    <t>460600001</t>
  </si>
  <si>
    <t>Odvoz zeminy do 10km vč.poplatku za skládku</t>
  </si>
  <si>
    <t>154</t>
  </si>
  <si>
    <t>460620013</t>
  </si>
  <si>
    <t>Provizorní úprava terénu třída zeminy 3</t>
  </si>
  <si>
    <t>156</t>
  </si>
  <si>
    <t>460200143</t>
  </si>
  <si>
    <t>Výkop kabel.rýhy šířka 35/hloubka 60cm tz.3/ko1.2</t>
  </si>
  <si>
    <t>158</t>
  </si>
  <si>
    <t>460560143</t>
  </si>
  <si>
    <t>Zához kabelové rýhy šířka 35/hloubka 60cm tz.3</t>
  </si>
  <si>
    <t>160</t>
  </si>
  <si>
    <t>81</t>
  </si>
  <si>
    <t>460510031</t>
  </si>
  <si>
    <t>Kabelový prostup z ohebné roury plast pr.110mm</t>
  </si>
  <si>
    <t>162</t>
  </si>
  <si>
    <t>460200264</t>
  </si>
  <si>
    <t>Výkop kabel.rýhy šířka 50/hloubka 80cm tz.4/ko1.2</t>
  </si>
  <si>
    <t>164</t>
  </si>
  <si>
    <t>83</t>
  </si>
  <si>
    <t>460030071</t>
  </si>
  <si>
    <t>Bourání živičných povrchů 3-5cm</t>
  </si>
  <si>
    <t>166</t>
  </si>
  <si>
    <t>460030082</t>
  </si>
  <si>
    <t>Řezání spáry v betonu do 10cm</t>
  </si>
  <si>
    <t>168</t>
  </si>
  <si>
    <t>85</t>
  </si>
  <si>
    <t>460080103</t>
  </si>
  <si>
    <t>Bourání betonu tl.10cm</t>
  </si>
  <si>
    <t>170</t>
  </si>
  <si>
    <t>460650016</t>
  </si>
  <si>
    <t>Podklad nebo zához betonem</t>
  </si>
  <si>
    <t>172</t>
  </si>
  <si>
    <t>87</t>
  </si>
  <si>
    <t>460650017</t>
  </si>
  <si>
    <t>Podklad a obetonování chrániček</t>
  </si>
  <si>
    <t>174</t>
  </si>
  <si>
    <t>460650022</t>
  </si>
  <si>
    <t>Betonová vozovka vrstva 10cm vč.materiálu</t>
  </si>
  <si>
    <t>176</t>
  </si>
  <si>
    <t>460650046</t>
  </si>
  <si>
    <t>Litý asfalt tl.4cm vč.materiálu</t>
  </si>
  <si>
    <t>178</t>
  </si>
  <si>
    <t>460100003</t>
  </si>
  <si>
    <t>Pouzdrový základ VO mimo trasu kabelu pr.0,3/1,5m</t>
  </si>
  <si>
    <t>180</t>
  </si>
  <si>
    <t>91</t>
  </si>
  <si>
    <t>460050703</t>
  </si>
  <si>
    <t>Výkop jámy do 2m3 pro stožár VO ruční tz.3/ko1.2</t>
  </si>
  <si>
    <t>182</t>
  </si>
  <si>
    <t>M.9</t>
  </si>
  <si>
    <t>Ostatní práce, revize</t>
  </si>
  <si>
    <t>218009001</t>
  </si>
  <si>
    <t>Poplatek za recyklaci svítidla přes 50cm</t>
  </si>
  <si>
    <t>184</t>
  </si>
  <si>
    <t>93</t>
  </si>
  <si>
    <t>219000221</t>
  </si>
  <si>
    <t>Autojeřáb AD080 do výšky 12m a hmotnosti 8t</t>
  </si>
  <si>
    <t>hod</t>
  </si>
  <si>
    <t>186</t>
  </si>
  <si>
    <t>219000212</t>
  </si>
  <si>
    <t>Nákladní auto 10t - odvoz demont. materiálu</t>
  </si>
  <si>
    <t>188</t>
  </si>
  <si>
    <t>95</t>
  </si>
  <si>
    <t>219990063</t>
  </si>
  <si>
    <t>Dozory správců inženýrských sítí</t>
  </si>
  <si>
    <t>190</t>
  </si>
  <si>
    <t>219990065</t>
  </si>
  <si>
    <t>Součinnost správce sítě</t>
  </si>
  <si>
    <t>192</t>
  </si>
  <si>
    <t>97</t>
  </si>
  <si>
    <t>217309013</t>
  </si>
  <si>
    <t>Vypracování zprávy VR /postupně dle uvedení do provozu/</t>
  </si>
  <si>
    <t>194</t>
  </si>
  <si>
    <t>SO 461 - Informační systém</t>
  </si>
  <si>
    <t xml:space="preserve">    M.1 - Zemní práce</t>
  </si>
  <si>
    <t xml:space="preserve">    M.7 - Dodávka zařízení - tramvajové zastávky</t>
  </si>
  <si>
    <t>M461101</t>
  </si>
  <si>
    <t>Zemní práce úplné včetně odvozu zeminy, oprav povrchů, zřízení kabelového lože, zásypu</t>
  </si>
  <si>
    <t>M461101.1</t>
  </si>
  <si>
    <t>Zemní práce pro betonový základ infopanelu - 1x1x1m, včetně vykopání a odvozu zeminy</t>
  </si>
  <si>
    <t>Dodávka zařízení - tramvajové zastávky</t>
  </si>
  <si>
    <t>M461701</t>
  </si>
  <si>
    <t>Informační panel 4+1 ř. LED 5 mm, vč. upevnění na sloupek</t>
  </si>
  <si>
    <t>M461702</t>
  </si>
  <si>
    <t>Centrální informační panel 12 ř. LED 8 mm, včetně stojny</t>
  </si>
  <si>
    <t>M461703</t>
  </si>
  <si>
    <t>Betonový základ pro centrální infopanel 1x1x1 m</t>
  </si>
  <si>
    <t>M461704</t>
  </si>
  <si>
    <t>OK 4 vl. SM v trubce HDPE 40</t>
  </si>
  <si>
    <t>M461705</t>
  </si>
  <si>
    <t>HDPE 40 do výkopu</t>
  </si>
  <si>
    <t>M461706</t>
  </si>
  <si>
    <t>HDPE chránička 200mm</t>
  </si>
  <si>
    <t>M461707</t>
  </si>
  <si>
    <t>Obetonování</t>
  </si>
  <si>
    <t>M461708</t>
  </si>
  <si>
    <t>HDPE - kalibrace, tlakování</t>
  </si>
  <si>
    <t>"dle pol. M461705" 1130</t>
  </si>
  <si>
    <t>M461709</t>
  </si>
  <si>
    <t>Měření vláken SM - 2x</t>
  </si>
  <si>
    <t>vl.</t>
  </si>
  <si>
    <t>M461710</t>
  </si>
  <si>
    <t>Pigtail</t>
  </si>
  <si>
    <t>M461711</t>
  </si>
  <si>
    <t>svar optického vlákna vč. ochrany svaru</t>
  </si>
  <si>
    <t>M461712</t>
  </si>
  <si>
    <t>OR - Optický distribuční rozvaděč pro 12 kabelů, pro 48 svarů, 4 pozice kazet, vč. kazet, upevnění do skříně TZD</t>
  </si>
  <si>
    <t>M461713</t>
  </si>
  <si>
    <t>Spojka pro trubku HDPE 40 vč. montáže, utěsnění</t>
  </si>
  <si>
    <t>M461714</t>
  </si>
  <si>
    <t>spojka pro trubku 3 x HDPE 40 vč. montáže, utěsnění</t>
  </si>
  <si>
    <t>M461715</t>
  </si>
  <si>
    <t>Rošt R40 v měnírně vč. upevnění</t>
  </si>
  <si>
    <t>M461791</t>
  </si>
  <si>
    <t>Úprava - integrace do dispečinku DP</t>
  </si>
  <si>
    <t>M461792</t>
  </si>
  <si>
    <t>Výchozí revize, revizní zpráva</t>
  </si>
  <si>
    <t>M461793</t>
  </si>
  <si>
    <t>Nastavení a oživení systémů</t>
  </si>
  <si>
    <t>M461794</t>
  </si>
  <si>
    <t>Individuální a komplexní zkoušky</t>
  </si>
  <si>
    <t>M461795</t>
  </si>
  <si>
    <t>Montážní práce</t>
  </si>
  <si>
    <t>M461796</t>
  </si>
  <si>
    <t>Kamerové zkoušky</t>
  </si>
  <si>
    <t>M461797</t>
  </si>
  <si>
    <t>Osazení centrálního panelu - pohledové zkoušky</t>
  </si>
  <si>
    <t>SO 661 - Trolejové vedení</t>
  </si>
  <si>
    <t xml:space="preserve">    22-M - Montáže technologických zařízení pro dopravní stavby</t>
  </si>
  <si>
    <t>22-M</t>
  </si>
  <si>
    <t>Montáže technologických zařízení pro dopravní stavby</t>
  </si>
  <si>
    <t>M2266101</t>
  </si>
  <si>
    <t>Demontáž stožáru, ubourání základu a oprava povrchů</t>
  </si>
  <si>
    <t>182302104</t>
  </si>
  <si>
    <t>Poznámka k položce:
Položka obsahuje kompletní demontáž kolizního stožáru včetně ubourání potřebné části základu s následným zasypáním a opravou povrchu. Položka dále obsahuje odvoz demontovaných stožárů do skladu zadavatele a odvoz odpadu z demolic na skládku včetně poplatku za uložení.</t>
  </si>
  <si>
    <t>M2266103</t>
  </si>
  <si>
    <t>Demontáž přímého převěsu</t>
  </si>
  <si>
    <t>-150338729</t>
  </si>
  <si>
    <t>M2266104</t>
  </si>
  <si>
    <t>Demontáž kotvení troleje a nosného lana</t>
  </si>
  <si>
    <t>-1813780733</t>
  </si>
  <si>
    <t>M2266105</t>
  </si>
  <si>
    <t>Montáž stožáru - ocelový kulatý kombinovaný délka 10m, 8,5m nad zemí, vrcholový tah 18kN vetknutý, včetně základu, výkopu, odvozu přebytečné zeminy, úpravy povrchů</t>
  </si>
  <si>
    <t>-1811642921</t>
  </si>
  <si>
    <t>M2266106</t>
  </si>
  <si>
    <t>Montáž stožáru - ocelový kulatý kombinovaný délka 10m, 8,5m nad zemí, vrcholový tah 24kN vetknutý, včetně základu, výkopu, odvozu přebytečné zeminy, úpravy povrchů</t>
  </si>
  <si>
    <t>476810392</t>
  </si>
  <si>
    <t>M2266107</t>
  </si>
  <si>
    <t>Montáž stožáru - ocelový kulatý kombinovaný délka 10m, 8,5m nad zemí, vrcholový tah 30kN vetknutý, včetně základu, výkopu, odvozu přebytečné zeminy, úpravy povrchů</t>
  </si>
  <si>
    <t>-1145640767</t>
  </si>
  <si>
    <t>M2266109</t>
  </si>
  <si>
    <t>Přímý převěs</t>
  </si>
  <si>
    <t>1454621316</t>
  </si>
  <si>
    <t>M2266110</t>
  </si>
  <si>
    <t>Kotvení troleje s nosným lanem</t>
  </si>
  <si>
    <t>-304868100</t>
  </si>
  <si>
    <t>M2266111</t>
  </si>
  <si>
    <t>Zajištění stožárů při výkopech</t>
  </si>
  <si>
    <t>1850822161</t>
  </si>
  <si>
    <t>M2266193</t>
  </si>
  <si>
    <t>Montáže</t>
  </si>
  <si>
    <t>-1741690633</t>
  </si>
  <si>
    <t>M2266194</t>
  </si>
  <si>
    <t>Manipulace v síti</t>
  </si>
  <si>
    <t>356840896</t>
  </si>
  <si>
    <t>M2266195</t>
  </si>
  <si>
    <t>Revize včetně revizní zprávy, průkaz ÚTZ</t>
  </si>
  <si>
    <t>-1912337004</t>
  </si>
  <si>
    <t>SO 662 - Trakční kabely</t>
  </si>
  <si>
    <t>M2266203</t>
  </si>
  <si>
    <t>Demontáž utěsnění stávajících chrániček</t>
  </si>
  <si>
    <t>1116955269</t>
  </si>
  <si>
    <t>M2266204</t>
  </si>
  <si>
    <t>Odkopání stávajících kabelů</t>
  </si>
  <si>
    <t>1355123898</t>
  </si>
  <si>
    <t>M2266207</t>
  </si>
  <si>
    <t>Výkop rýhy do rozměru 0,7m x 0,9m pod vozovkou (včetně řezání spár, nebo rozebrání dlažby, výkopu, uložení chrániček, obetonování, záhozu, hutnění, opravy povrchů, odvozu přebytečné zeminy atd.)</t>
  </si>
  <si>
    <t>-2092730552</t>
  </si>
  <si>
    <t>M2266208</t>
  </si>
  <si>
    <t>Chránička půlená průměru 110 mm</t>
  </si>
  <si>
    <t>1693227092</t>
  </si>
  <si>
    <t>M2266209</t>
  </si>
  <si>
    <t>Utěsnění chrániček proti vnikání vlhkosti a nečistot</t>
  </si>
  <si>
    <t>-2090431088</t>
  </si>
  <si>
    <t>M2266292</t>
  </si>
  <si>
    <t>1606828132</t>
  </si>
  <si>
    <t>SO 663 - Elektrická zařízení zastávkových označníků, IS a cykloboxů</t>
  </si>
  <si>
    <t xml:space="preserve">    M.6 - Zemní práce</t>
  </si>
  <si>
    <t>000715315</t>
  </si>
  <si>
    <t>dozbrojení vývodu stáv. rozv. NN 1x3B/50A komplet</t>
  </si>
  <si>
    <t>616057341</t>
  </si>
  <si>
    <t>000101308</t>
  </si>
  <si>
    <t>kabel CYKY 5x6</t>
  </si>
  <si>
    <t>-2025734453</t>
  </si>
  <si>
    <t>000101107</t>
  </si>
  <si>
    <t>kabel CYKY 3x4</t>
  </si>
  <si>
    <t>-303816120</t>
  </si>
  <si>
    <t>-1968120466</t>
  </si>
  <si>
    <t>štítek pro označení zařízení (sloupku nebo CB)</t>
  </si>
  <si>
    <t>-23995518</t>
  </si>
  <si>
    <t>000295065</t>
  </si>
  <si>
    <t>tyč zemnící  Tprofil FeZn 1500/30mm vč.SR3b</t>
  </si>
  <si>
    <t>-1672873895</t>
  </si>
  <si>
    <t>979280699</t>
  </si>
  <si>
    <t>000295074</t>
  </si>
  <si>
    <t>svorka pásku drátu zemnící SR3c 2šrouby FeZn</t>
  </si>
  <si>
    <t>196270497</t>
  </si>
  <si>
    <t>000321500</t>
  </si>
  <si>
    <t>roura korugovaná  pr.40/32mm</t>
  </si>
  <si>
    <t>1550514498</t>
  </si>
  <si>
    <t>000760326</t>
  </si>
  <si>
    <t>rozvodnice nástěnná 1x3B/32A, 10x10B-1N-030AC, 1xER, kompletní vč. vydrátování a montáže</t>
  </si>
  <si>
    <t>1315467528</t>
  </si>
  <si>
    <t>000990008</t>
  </si>
  <si>
    <t>utěsnění prostupu do MR proti vodě a plynu</t>
  </si>
  <si>
    <t>637230343</t>
  </si>
  <si>
    <t>261158106</t>
  </si>
  <si>
    <t>-1349751550</t>
  </si>
  <si>
    <t>-1997584911</t>
  </si>
  <si>
    <t>1157137136</t>
  </si>
  <si>
    <t>roura korugovaná  spojka</t>
  </si>
  <si>
    <t>1648700199</t>
  </si>
  <si>
    <t>-748986997</t>
  </si>
  <si>
    <t>000046363</t>
  </si>
  <si>
    <t>krycí deska plastová 50/30/1,2cm</t>
  </si>
  <si>
    <t>857565093</t>
  </si>
  <si>
    <t>000046383</t>
  </si>
  <si>
    <t>výstražná fólie šířka 0,34m</t>
  </si>
  <si>
    <t>435539565</t>
  </si>
  <si>
    <t>210010123</t>
  </si>
  <si>
    <t>Trubka plast volně uložená do pr.50mm</t>
  </si>
  <si>
    <t>-1453868263</t>
  </si>
  <si>
    <t>210100002</t>
  </si>
  <si>
    <t>Ukončení v rozvaděči vč.zapojení vodiče do 6mm2</t>
  </si>
  <si>
    <t>-1426356058</t>
  </si>
  <si>
    <t>210100101</t>
  </si>
  <si>
    <t>Ukončení na svorkovnici vodič do 16mm2</t>
  </si>
  <si>
    <t>2088518729</t>
  </si>
  <si>
    <t>210190002</t>
  </si>
  <si>
    <t>Rozvodnice do hmotnosti 50kg</t>
  </si>
  <si>
    <t>628615150</t>
  </si>
  <si>
    <t>-1635900173</t>
  </si>
  <si>
    <t>1519876972</t>
  </si>
  <si>
    <t>210220361</t>
  </si>
  <si>
    <t>Tyčový zemnič 2m vč.připojení</t>
  </si>
  <si>
    <t>-1711385642</t>
  </si>
  <si>
    <t>210810008</t>
  </si>
  <si>
    <t>Kabel(-CYKY) volně uložený do 3x6/4x4/7x2,5</t>
  </si>
  <si>
    <t>665489763</t>
  </si>
  <si>
    <t>210810052</t>
  </si>
  <si>
    <t>Kabel(-CYKY) pevně uložený do 5x6/7x4/12x1,5</t>
  </si>
  <si>
    <t>344207413</t>
  </si>
  <si>
    <t>1827707268</t>
  </si>
  <si>
    <t>103340169</t>
  </si>
  <si>
    <t>-1056656183</t>
  </si>
  <si>
    <t>1684603484</t>
  </si>
  <si>
    <t>460050603</t>
  </si>
  <si>
    <t>Výkop jámy ruční třída zeminy 3/ko1.0</t>
  </si>
  <si>
    <t>1262034853</t>
  </si>
  <si>
    <t>1104557924</t>
  </si>
  <si>
    <t>460120003</t>
  </si>
  <si>
    <t>Zához jámy třída zeminy 3</t>
  </si>
  <si>
    <t>-806109054</t>
  </si>
  <si>
    <t>Výkop kabel.rýhy šířka 35/hloubka 60cm tz.3/ko1.0</t>
  </si>
  <si>
    <t>1671631412</t>
  </si>
  <si>
    <t>460200243</t>
  </si>
  <si>
    <t>Výkop kabel.rýhy šířka 50/hloubka 60cm tz.3/ko1.0</t>
  </si>
  <si>
    <t>1899886298</t>
  </si>
  <si>
    <t>460200714</t>
  </si>
  <si>
    <t>Výkop kabel.rýhy šířka 65/hloubka 150cm tz.4/ko1.0</t>
  </si>
  <si>
    <t>1721633669</t>
  </si>
  <si>
    <t>460200914</t>
  </si>
  <si>
    <t>Výkop kabel.rýhy šířka 80/hloubka 150cm tz.4/ko1.2</t>
  </si>
  <si>
    <t>1762872779</t>
  </si>
  <si>
    <t>460200934</t>
  </si>
  <si>
    <t>Výkop kabel.rýhy šířka 80/hloubka 170cm tz.4/ko1.2</t>
  </si>
  <si>
    <t>-1990379860</t>
  </si>
  <si>
    <t>460420488</t>
  </si>
  <si>
    <t>Kabel.lože písek 2x10-15cm plastdesky50/30 na30cm</t>
  </si>
  <si>
    <t>-1967381852</t>
  </si>
  <si>
    <t>460490012</t>
  </si>
  <si>
    <t>Výstražná fólie šířka nad 30cm</t>
  </si>
  <si>
    <t>-495180478</t>
  </si>
  <si>
    <t>-317998145</t>
  </si>
  <si>
    <t>-1469082572</t>
  </si>
  <si>
    <t>460560243</t>
  </si>
  <si>
    <t>Zához kabelové rýhy šířka 50/hloubka 60cm tz.3</t>
  </si>
  <si>
    <t>915582843</t>
  </si>
  <si>
    <t>-317141475</t>
  </si>
  <si>
    <t>460620014</t>
  </si>
  <si>
    <t>Provizorní úprava terénu třída zeminy 4</t>
  </si>
  <si>
    <t>1250244634</t>
  </si>
  <si>
    <t>-1709910714</t>
  </si>
  <si>
    <t>-699212381</t>
  </si>
  <si>
    <t>-1779313147</t>
  </si>
  <si>
    <t>493371898</t>
  </si>
  <si>
    <t>2054434115</t>
  </si>
  <si>
    <t>460900001</t>
  </si>
  <si>
    <t>Komora kabelová plast hl. 200</t>
  </si>
  <si>
    <t>1361088390</t>
  </si>
  <si>
    <t>Vypracování zprávy VR/cena akce do 1.000.000 kč</t>
  </si>
  <si>
    <t>57373219</t>
  </si>
  <si>
    <t>-1424638558</t>
  </si>
  <si>
    <t>-65930973</t>
  </si>
  <si>
    <t>SO 801 - Sadové úpravy</t>
  </si>
  <si>
    <t>Soupis:</t>
  </si>
  <si>
    <t>SO 801.1 - Sadové úpravy - kácení</t>
  </si>
  <si>
    <t>JENA zelená architektura</t>
  </si>
  <si>
    <t>111212211</t>
  </si>
  <si>
    <t>Odstranění nevhodných dřevin průměru kmene do 100 mm výšky do 1 m s odstraněním pařezu do 100 m2 v rovině nebo na svahu do 1:5</t>
  </si>
  <si>
    <t>"dle Technické zprávy (př.č. 001) a Situace (př.č. 002)" 19,0</t>
  </si>
  <si>
    <t>111212315</t>
  </si>
  <si>
    <t>Odstranění nevhodných dřevin průměru kmene do 100 mm výšky přes 1 m bez odstranění pařezu přes 100 do 500 m2 v rovině nebo na svahu do 1:5</t>
  </si>
  <si>
    <t>"dle Technické zprávy (př.č. 001) a Situace (př.č. 002)" 131,0</t>
  </si>
  <si>
    <t>112151311</t>
  </si>
  <si>
    <t>Pokácení stromu postupné bez spouštění částí kmene a koruny o průměru na řezné ploše pařezu přes 100 do 200 mm</t>
  </si>
  <si>
    <t>"dle Technické zprávy (př.č. 001) a Situace (př.č. 002)" 1</t>
  </si>
  <si>
    <t>112151312</t>
  </si>
  <si>
    <t>Pokácení stromu postupné bez spouštění částí kmene a koruny o průměru na řezné ploše pařezu přes 200 do 300 mm</t>
  </si>
  <si>
    <t>"dle Technické zprávy (př.č. 001) a Situace (př.č. 002)" 5</t>
  </si>
  <si>
    <t>112151313</t>
  </si>
  <si>
    <t>Pokácení stromu postupné bez spouštění částí kmene a koruny o průměru na řezné ploše pařezu přes 300 do 400 mm</t>
  </si>
  <si>
    <t>"dle Technické zprávy (př.č. 001) a Situace (př.č. 002)" 4</t>
  </si>
  <si>
    <t>112151314</t>
  </si>
  <si>
    <t>Pokácení stromu postupné bez spouštění částí kmene a koruny o průměru na řezné ploše pařezu přes 400 do 500 mm</t>
  </si>
  <si>
    <t>"dle Technické zprávy (př.č. 001) a Situace (př.č. 002)" 3</t>
  </si>
  <si>
    <t>112151315</t>
  </si>
  <si>
    <t>Pokácení stromu postupné bez spouštění částí kmene a koruny o průměru na řezné ploše pařezu přes 500 do 600 mm</t>
  </si>
  <si>
    <t>"dle Technické zprávy (př.č. 001) a Situace (př.č. 002)" 2</t>
  </si>
  <si>
    <t>112201111</t>
  </si>
  <si>
    <t>Odstranění pařezu v rovině nebo na svahu do 1:5 o průměru pařezu na řezné ploše do 200 mm</t>
  </si>
  <si>
    <t>1756278575</t>
  </si>
  <si>
    <t>112201112</t>
  </si>
  <si>
    <t>Odstranění pařezu v rovině nebo na svahu do 1:5 o průměru pařezu na řezné ploše přes 200 do 300 mm</t>
  </si>
  <si>
    <t>-2016850548</t>
  </si>
  <si>
    <t>112201113</t>
  </si>
  <si>
    <t>Odstranění pařezu v rovině nebo na svahu do 1:5 o průměru pařezu na řezné ploše přes 300 do 400 mm</t>
  </si>
  <si>
    <t>-575939159</t>
  </si>
  <si>
    <t>112201114</t>
  </si>
  <si>
    <t>Odstranění pařezu v rovině nebo na svahu do 1:5 o průměru pařezu na řezné ploše přes 400 do 500 mm</t>
  </si>
  <si>
    <t>-1871649518</t>
  </si>
  <si>
    <t>112201115</t>
  </si>
  <si>
    <t>Odstranění pařezu v rovině nebo na svahu do 1:5 o průměru pařezu na řezné ploše přes 500 do 600 mm</t>
  </si>
  <si>
    <t>434710335</t>
  </si>
  <si>
    <t>162301411</t>
  </si>
  <si>
    <t>Vodorovné přemístění větví, kmenů nebo pařezů s naložením, složením a dopravou do 5000 m kmenů stromů listnatých, průměru přes 100 do 300 mm</t>
  </si>
  <si>
    <t>-1173589274</t>
  </si>
  <si>
    <t>"pokácené stromy" 1+5</t>
  </si>
  <si>
    <t>162301412</t>
  </si>
  <si>
    <t>Vodorovné přemístění větví, kmenů nebo pařezů s naložením, složením a dopravou do 5000 m kmenů stromů listnatých, průměru přes 300 do 500 mm</t>
  </si>
  <si>
    <t>1957919197</t>
  </si>
  <si>
    <t>"pokácené stromy" 4+3</t>
  </si>
  <si>
    <t>162301413</t>
  </si>
  <si>
    <t>Vodorovné přemístění větví, kmenů nebo pařezů s naložením, složením a dopravou do 5000 m kmenů stromů listnatých, průměru přes 500 do 700 mm</t>
  </si>
  <si>
    <t>-729374445</t>
  </si>
  <si>
    <t>"pokácené stromy" 2</t>
  </si>
  <si>
    <t>162301421</t>
  </si>
  <si>
    <t>Vodorovné přemístění větví, kmenů nebo pařezů s naložením, složením a dopravou do 5000 m pařezů kmenů, průměru přes 100 do 300 mm</t>
  </si>
  <si>
    <t>914122424</t>
  </si>
  <si>
    <t>162301422</t>
  </si>
  <si>
    <t>Vodorovné přemístění větví, kmenů nebo pařezů s naložením, složením a dopravou do 5000 m pařezů kmenů, průměru přes 300 do 500 mm</t>
  </si>
  <si>
    <t>1168265168</t>
  </si>
  <si>
    <t>162301423</t>
  </si>
  <si>
    <t>Vodorovné přemístění větví, kmenů nebo pařezů s naložením, složením a dopravou do 5000 m pařezů kmenů, průměru přes 500 do 700 mm</t>
  </si>
  <si>
    <t>-1104287958</t>
  </si>
  <si>
    <t>162301501</t>
  </si>
  <si>
    <t>Vodorovné přemístění smýcených křovin do průměru kmene 100 mm na vzdálenost do 5 000 m</t>
  </si>
  <si>
    <t>-1526409048</t>
  </si>
  <si>
    <t>Poznámka k položce:
Celkem přesun 10 km.</t>
  </si>
  <si>
    <t>150*2 'Přepočtené koeficientem množství</t>
  </si>
  <si>
    <t>162301901</t>
  </si>
  <si>
    <t>Vodorovné přemístění větví, kmenů nebo pařezů s naložením, složením a dopravou Příplatek k cenám za každých dalších i započatých 5000 m přes 5000 m větví stromů listnatých, průměru kmene přes 100 do 300 mm</t>
  </si>
  <si>
    <t>1341116018</t>
  </si>
  <si>
    <t>162301902</t>
  </si>
  <si>
    <t>Vodorovné přemístění větví, kmenů nebo pařezů s naložením, složením a dopravou Příplatek k cenám za každých dalších i započatých 5000 m přes 5000 m větví stromů listnatých, průměru kmene přes 300 do 500 mm</t>
  </si>
  <si>
    <t>-1504857959</t>
  </si>
  <si>
    <t>162301903</t>
  </si>
  <si>
    <t>Vodorovné přemístění větví, kmenů nebo pařezů s naložením, složením a dopravou Příplatek k cenám za každých dalších i započatých 5000 m přes 5000 m větví stromů listnatých, průměru kmene přes 500 do 700 mm</t>
  </si>
  <si>
    <t>-625364597</t>
  </si>
  <si>
    <t>162301921</t>
  </si>
  <si>
    <t>Vodorovné přemístění větví, kmenů nebo pařezů s naložením, složením a dopravou Příplatek k cenám za každých dalších i započatých 5000 m přes 5000 m pařezů kmenů, průměru přes 100 do 300 mm</t>
  </si>
  <si>
    <t>-433533265</t>
  </si>
  <si>
    <t>162301922</t>
  </si>
  <si>
    <t>Vodorovné přemístění větví, kmenů nebo pařezů s naložením, složením a dopravou Příplatek k cenám za každých dalších i započatých 5000 m přes 5000 m pařezů kmenů, průměru přes 300 do 500 mm</t>
  </si>
  <si>
    <t>-1149009223</t>
  </si>
  <si>
    <t>162301923</t>
  </si>
  <si>
    <t>Vodorovné přemístění větví, kmenů nebo pařezů s naložením, složením a dopravou Příplatek k cenám za každých dalších i započatých 5000 m přes 5000 m pařezů kmenů, průměru přes 500 do 700 mm</t>
  </si>
  <si>
    <t>1481873170</t>
  </si>
  <si>
    <t>184813151</t>
  </si>
  <si>
    <t>Odstranění výmladků stromu mechanicky, na bázi, výšky do 2 m, průměru kmene do 0,2 m</t>
  </si>
  <si>
    <t>184818231</t>
  </si>
  <si>
    <t>Ochrana kmene bedněním před poškozením stavebním provozem zřízení včetně odstranění výšky bednění do 2 m průměru kmene do 300 mm</t>
  </si>
  <si>
    <t>"dle Technické zprávy (př.č. 001) a Situace (př.č. 002)" 11</t>
  </si>
  <si>
    <t>184818232</t>
  </si>
  <si>
    <t>Ochrana kmene bedněním před poškozením stavebním provozem zřízení včetně odstranění výšky bednění do 2 m průměru kmene přes 300 do 500 mm</t>
  </si>
  <si>
    <t>184818233</t>
  </si>
  <si>
    <t>Ochrana kmene bedněním před poškozením stavebním provozem zřízení včetně odstranění výšky bednění do 2 m průměru kmene přes 500 do 700 mm</t>
  </si>
  <si>
    <t>184818239</t>
  </si>
  <si>
    <t>Ochrana kmene bedněním před poškozením stavebním provozem zřízení včetně odstranění výšky bednění do 2 m průměru kmene přes 1100 mm</t>
  </si>
  <si>
    <t>184852134</t>
  </si>
  <si>
    <t>Řez stromů prováděný lezeckou technikou bezpečnostní (S-RB), plocha koruny stromu přes 30 do 60 m2</t>
  </si>
  <si>
    <t>"dle Technické zprávy (př.č. 001) a Situace (př.č. 002)" 7</t>
  </si>
  <si>
    <t>184852135</t>
  </si>
  <si>
    <t>Řez stromů prováděný lezeckou technikou bezpečnostní (S-RB), plocha koruny stromu přes 60 do 90 m2</t>
  </si>
  <si>
    <t>184852136</t>
  </si>
  <si>
    <t>Řez stromů prováděný lezeckou technikou bezpečnostní (S-RB), plocha koruny stromu přes 90 do 120 m2</t>
  </si>
  <si>
    <t>184852148</t>
  </si>
  <si>
    <t>Řez stromů prováděný lezeckou technikou bezpečnostní (S-RB), plocha koruny stromu přes 420 do 450 m2</t>
  </si>
  <si>
    <t>184852238</t>
  </si>
  <si>
    <t>Řez stromů prováděný lezeckou technikou zdravotní (S-RZ), plocha koruny stromu přes 150 do 180 m2</t>
  </si>
  <si>
    <t>R18485301</t>
  </si>
  <si>
    <t>Zvýšení koruny na podchodnou výšku</t>
  </si>
  <si>
    <t>R18489100</t>
  </si>
  <si>
    <t>Přítomnost arboristy při hloubení lože cest v kořenovém prostoru stromů vč. případného ošetření kořenů</t>
  </si>
  <si>
    <t>"dle Technické zprávy (př.č. 001): odhad potřebných hodin" 3</t>
  </si>
  <si>
    <t>R18499801</t>
  </si>
  <si>
    <t>Biologická likvidace odpadu (poplatek za uložení na kompostárnu)</t>
  </si>
  <si>
    <t>"odpad z ákcení" 35,0</t>
  </si>
  <si>
    <t>998231311</t>
  </si>
  <si>
    <t>Přesun hmot pro sadovnické a krajinářské úpravy - strojně dopravní vzdálenost do 5000 m</t>
  </si>
  <si>
    <t>travnik</t>
  </si>
  <si>
    <t>plocha založení trávníku</t>
  </si>
  <si>
    <t>1750</t>
  </si>
  <si>
    <t>SO 801.2 - Sadové úpravy - výsadby</t>
  </si>
  <si>
    <t>Výsadba 10 kusů trnovníků akátů východně od nádražní budovy (1 strom v mříži, 7 stromů v úzkém zeleném pásu v parkovišti a 2 stromy v zeleném ostrůvku) bude provedena až po dořešení majetkových poměrů vodovodu, který vede v místě jejich výsadby a který má být dle dokumentace ve stupni DUR+DSP zrušen.</t>
  </si>
  <si>
    <t>-1888861969</t>
  </si>
  <si>
    <t>"Výsadba stromů a keřů: odvoz přebytečné zeminy nahrazené substrátem" 24,064</t>
  </si>
  <si>
    <t>1083271635</t>
  </si>
  <si>
    <t>24,064*15 'Přepočtené koeficientem množství</t>
  </si>
  <si>
    <t>1658062473</t>
  </si>
  <si>
    <t>"dle pol. odvozu (162701105)" 24,064</t>
  </si>
  <si>
    <t>-1327368277</t>
  </si>
  <si>
    <t>24,064*1,8 'Přepočtené koeficientem množství</t>
  </si>
  <si>
    <t>181451131</t>
  </si>
  <si>
    <t>Založení trávníku na půdě předem připravené plochy přes 1000 m2 výsevem včetně utažení parkového v rovině nebo na svahu do 1:5</t>
  </si>
  <si>
    <t>"Založení trávníků: odměřeno elektronicky ze situace SO 101" 1750,000</t>
  </si>
  <si>
    <t>00572410</t>
  </si>
  <si>
    <t>osivo směs travní parková</t>
  </si>
  <si>
    <t>kg</t>
  </si>
  <si>
    <t>-825926317</t>
  </si>
  <si>
    <t>Poznámka k položce:
spotřeba 25-30 kg/m</t>
  </si>
  <si>
    <t>1750*0,0275 'Přepočtené koeficientem množství</t>
  </si>
  <si>
    <t>182301131</t>
  </si>
  <si>
    <t>Rozprostření a urovnání ornice ve svahu sklonu přes 1:5 při souvislé ploše přes 500 m2, tl. vrstvy do 100 mm</t>
  </si>
  <si>
    <t>"Příprava ploch: celková plocha úprav" 1796,0</t>
  </si>
  <si>
    <t>10371500</t>
  </si>
  <si>
    <t>substrát pro trávníky VL</t>
  </si>
  <si>
    <t>1278228960</t>
  </si>
  <si>
    <t>1796*0,1 'Přepočtené koeficientem množství</t>
  </si>
  <si>
    <t>183101223</t>
  </si>
  <si>
    <t>Hloubení jamek pro vysazování rostlin v zemině tř.1 až 4 s výměnou půdy z 50% v rovině nebo na svahu do 1:5, objemu přes 2,00 do 3,00 m3</t>
  </si>
  <si>
    <t>Poznámka k položce:
jamky: 1,5x1,5x1,0 m =  2,25 m3</t>
  </si>
  <si>
    <t>"Výsadba stromů: všechny stromy - 21 kusů" 21</t>
  </si>
  <si>
    <t>183111212</t>
  </si>
  <si>
    <t>Hloubení jamek pro vysazování rostlin v zemině tř.1 až 4 s výměnou půdy z 50% v rovině nebo na svahu do 1:5, objemu přes 0,002 do 0,005 m3</t>
  </si>
  <si>
    <t>"Výsadba keřů: půdopokryvná růže - 105 kusů" 105</t>
  </si>
  <si>
    <t>183111213</t>
  </si>
  <si>
    <t>Hloubení jamek pro vysazování rostlin v zemině tř.1 až 4 s výměnou půdy z 50% v rovině nebo na svahu do 1:5, objemu přes 0,005 do 0,01 m3</t>
  </si>
  <si>
    <t>"Výsadba keřů: pustoryl - 35 kusů" 35</t>
  </si>
  <si>
    <t>10321100</t>
  </si>
  <si>
    <t>zahradní substrát pro výsadbu VL</t>
  </si>
  <si>
    <t>-1208839417</t>
  </si>
  <si>
    <t>"Výsadba stromů: vrchní - 21 ks * 2,25 m3 * 0,5 *0,5" 21*2,25*0,5*0,5</t>
  </si>
  <si>
    <t>"Výsadba stromů: spodní - 21 ks * 2,25 m3 * 0,5 *0,5" 21*2,25*0,5*0,5</t>
  </si>
  <si>
    <t>"Výsadba keřů: pro jamky dle pol. 183111212+183111213" (0,005*105+0,01*35)*0,5</t>
  </si>
  <si>
    <t>R18319001</t>
  </si>
  <si>
    <t>Vsakovací zkouška výsadbové jámy - prolití vodou, dávka 200 l na jámu</t>
  </si>
  <si>
    <t>Poznámka k položce:
Dodávka vody pro provedení zkoušky je oceněna zvlášť.</t>
  </si>
  <si>
    <t>"Výsadba stromů: pro všechny stromy - 21 ks jám" 21</t>
  </si>
  <si>
    <t>183403111</t>
  </si>
  <si>
    <t>Obdělání půdy nakopáním hl. přes 50 do 100 mm v rovině nebo na svahu do 1:5</t>
  </si>
  <si>
    <t>"Příprava ploch: v kořenovém systému ručně, cca 30% ploch" 0,30*1796,0</t>
  </si>
  <si>
    <t>183403114</t>
  </si>
  <si>
    <t>Obdělání půdy kultivátorováním v rovině nebo na svahu do 1:5</t>
  </si>
  <si>
    <t>"Příprava ploch: mimo kořenový systém, cca 70% ploch" 0,70*1796,0</t>
  </si>
  <si>
    <t>183403153</t>
  </si>
  <si>
    <t>Obdělání půdy hrabáním v rovině nebo na svahu do 1:5</t>
  </si>
  <si>
    <t>"Příprava ploch: celková výměra ploch: 2x (vyhrabání po postřiku + vyhrabání před výsadbou)" 2*1796,0</t>
  </si>
  <si>
    <t>183403161</t>
  </si>
  <si>
    <t>Obdělání půdy válením v rovině nebo na svahu do 1:5</t>
  </si>
  <si>
    <t>"Založení trávníků" travnik</t>
  </si>
  <si>
    <t>184102111</t>
  </si>
  <si>
    <t>Výsadba dřeviny s balem do předem vyhloubené jamky se zalitím v rovině nebo na svahu do 1:5, při průměru balu přes 100 do 200 mm</t>
  </si>
  <si>
    <t>R0265048</t>
  </si>
  <si>
    <t>rostlinný materiál - Rosa The Fairy K 20/30 (půdopokryvná růže)</t>
  </si>
  <si>
    <t>R0265049</t>
  </si>
  <si>
    <t>rostlinný materiál Philadelphus coronarius K 40/60 (pustoryl)</t>
  </si>
  <si>
    <t>184102116</t>
  </si>
  <si>
    <t>Výsadba dřeviny s balem do předem vyhloubené jamky se zalitím v rovině nebo na svahu do 1:5, při průměru balu přes 600 do 800 mm</t>
  </si>
  <si>
    <t>R0265041</t>
  </si>
  <si>
    <t>rostlinný materiál Robinia pseudoacacia Bessoniana B 16/18</t>
  </si>
  <si>
    <t>"Výsadba stromů: akáty - 19 kusů" 19</t>
  </si>
  <si>
    <t>R0265042</t>
  </si>
  <si>
    <t>rostlinný materiál Platanus acerifolia B 16/18</t>
  </si>
  <si>
    <t>"Výsadba stromů: platana - 2 kusy" 2</t>
  </si>
  <si>
    <t>184215133</t>
  </si>
  <si>
    <t>Ukotvení dřeviny kůly třemi kůly, délky přes 2 do 3 m</t>
  </si>
  <si>
    <t>"Výsadba stromů: 11 ks stromů v trávníku" 11</t>
  </si>
  <si>
    <t>60591255</t>
  </si>
  <si>
    <t>kůl vyvazovací dřevěný impregnovaný D 8cm dl 2,5m</t>
  </si>
  <si>
    <t>1650601396</t>
  </si>
  <si>
    <t>11*3 'Přepočtené koeficientem množství</t>
  </si>
  <si>
    <t>R6059126</t>
  </si>
  <si>
    <t>dřevěný příčník délky 500 mm, průměr 60 mm (3 ks k jedné dřevině)</t>
  </si>
  <si>
    <t>-2079021905</t>
  </si>
  <si>
    <t>Poznámka k položce:
vč. ceny za dopravu materiálu</t>
  </si>
  <si>
    <t>R6059127</t>
  </si>
  <si>
    <t>úvazek dřeviny k vyvazovacímu kůlu</t>
  </si>
  <si>
    <t>-747483664</t>
  </si>
  <si>
    <t>R18421519</t>
  </si>
  <si>
    <t>Zhotovení spodní ochrany kmene listnatého stromu v trávníku osazením tří řad vodorovných příček ke kůlům</t>
  </si>
  <si>
    <t>R6059131</t>
  </si>
  <si>
    <t>příčky na spodní ochranu kmene vč. materiálu na připevnění ke kůlům</t>
  </si>
  <si>
    <t>Poznámka k položce:
9 kusů pro jeden strom ochráněný 3 kůly</t>
  </si>
  <si>
    <t>11*9 'Přepočtené koeficientem množství</t>
  </si>
  <si>
    <t>184215211</t>
  </si>
  <si>
    <t>Ukotvení dřeviny podzemním kotvením do volné zeminy tř. 1 až 4, obvodu kmene do 250 mm</t>
  </si>
  <si>
    <t>"Výsadba stromů: 10 ks stromů v chodníku" 10</t>
  </si>
  <si>
    <t>R6059129</t>
  </si>
  <si>
    <t>podzemní kotvení za bal (3 textilní popruhy, upevněné v půdě kotvami a jedním popruhem s napínákem)</t>
  </si>
  <si>
    <t>184215412</t>
  </si>
  <si>
    <t>Zhotovení závlahové mísy u solitérních dřevin v rovině nebo na svahu do 1:5, o průměru mísy přes 0,5 do 1 m</t>
  </si>
  <si>
    <t>"Výsadba stromů: pro stromy v trávníku" 11</t>
  </si>
  <si>
    <t>184501141</t>
  </si>
  <si>
    <t>Zhotovení obalu kmene z rákosové nebo kokosové rohože v rovině nebo na svahu do 1:5</t>
  </si>
  <si>
    <t>"Výsadba stromů: 0,3 m2/strom pro všechny stromy" 21*0,3</t>
  </si>
  <si>
    <t>R6189401</t>
  </si>
  <si>
    <t>rákosová rohož</t>
  </si>
  <si>
    <t>184801121</t>
  </si>
  <si>
    <t>Ošetření vysazených dřevin solitérních v rovině nebo na svahu do 1:5</t>
  </si>
  <si>
    <t>"Výsadba stromů: pro všechny stromy" 21</t>
  </si>
  <si>
    <t>184801131</t>
  </si>
  <si>
    <t>Ošetření vysazených dřevin ve skupinách v rovině nebo na svahu do 1:5</t>
  </si>
  <si>
    <t xml:space="preserve">"Výsadba keřů: celková plocha - 48 m2" 48,0 </t>
  </si>
  <si>
    <t>184802111</t>
  </si>
  <si>
    <t>Chemické odplevelení půdy před založením kultury, trávníku nebo zpevněných ploch o výměře jednotlivě přes 20 m2 v rovině nebo na svahu do 1:5 postřikem na široko</t>
  </si>
  <si>
    <t>"Příprava ploch: počítáno 100 % ploch nově zakládané zeleně: 1750 m2 trávník + 46 m2 keře" 1750+46</t>
  </si>
  <si>
    <t>"Poznámka: pokud bude terén po stavbě před zakládáním sadových úprav bezplevelný, postřik nebude aplikován, nebo pouze lokálně v místě zaplevelení."</t>
  </si>
  <si>
    <t>25234001</t>
  </si>
  <si>
    <t>herbicid totální systémový neselektivní</t>
  </si>
  <si>
    <t>litr</t>
  </si>
  <si>
    <t>550945846</t>
  </si>
  <si>
    <t>Poznámka k položce:
Spotřeba 5 l/ha.</t>
  </si>
  <si>
    <t>1796*0,0005 'Přepočtené koeficientem množství</t>
  </si>
  <si>
    <t>184802611</t>
  </si>
  <si>
    <t>Chemické odplevelení po založení kultury v rovině nebo na svahu do 1:5 postřikem na široko</t>
  </si>
  <si>
    <t>R2523401</t>
  </si>
  <si>
    <t xml:space="preserve">selektivní herbicid pro hubení plevelů v trávníku </t>
  </si>
  <si>
    <t>Poznámka k položce:
Spotřeba 40 ml/100 m2.</t>
  </si>
  <si>
    <t>1750*0,0004 'Přepočtené koeficientem množství</t>
  </si>
  <si>
    <t>R18485101</t>
  </si>
  <si>
    <t>Přidání půdního kondicionéru k substrátu do jamý pro vysazení stromu s balem</t>
  </si>
  <si>
    <t>"Výsadba stromů: pro všechny stromy - 21 ks * 2,25 m3 * 1,5 kg/m3" 21*2,25*1,5</t>
  </si>
  <si>
    <t>R2519201</t>
  </si>
  <si>
    <t>půdní kondicionér pro stromy (zadržuje vodu, obsahuje hnojiva, 1,5 kg/1 m3 zeminy v jámě)</t>
  </si>
  <si>
    <t>184852322</t>
  </si>
  <si>
    <t>Řez stromů prováděný lezeckou technikou výchovný (S-RV) alejové stromy, výšky přes 4 do 6 m</t>
  </si>
  <si>
    <t>184911161</t>
  </si>
  <si>
    <t>Mulčování záhonů kačírkem nebo drceným kamenivem tloušťky mulče přes 50 do 100 mm v rovině nebo na svahu do 1:5</t>
  </si>
  <si>
    <t>"Výsadba stromů: stromy v mřížích, tl. mulče 8 cm, celkem 10 ks: 5 ks - 2,25 m2, 5 ks - 2,56 m2)" 5*2,25+5*2,56</t>
  </si>
  <si>
    <t>58343810</t>
  </si>
  <si>
    <t>kamenivo drcené hrubé frakce 4/8</t>
  </si>
  <si>
    <t>-264400927</t>
  </si>
  <si>
    <t>24,05*0,16 'Přepočtené koeficientem množství</t>
  </si>
  <si>
    <t>184911421</t>
  </si>
  <si>
    <t>Mulčování vysazených rostlin mulčovací kůrou, tl. do 100 mm v rovině nebo na svahu do 1:5</t>
  </si>
  <si>
    <t xml:space="preserve">"Výsadba stromů: stromy v trávníku, 11 ks / 1 m2 na kus" 11*1,0 </t>
  </si>
  <si>
    <t>"Výsadba keřů: plocha keřů 48 m2" 48,0</t>
  </si>
  <si>
    <t>10391100</t>
  </si>
  <si>
    <t>kůra mulčovací VL</t>
  </si>
  <si>
    <t>506781314</t>
  </si>
  <si>
    <t>Poznámka k položce:
mulčovací borka/kůra v tl. 10 cm</t>
  </si>
  <si>
    <t>59*0,1 'Přepočtené koeficientem množství</t>
  </si>
  <si>
    <t>185802113</t>
  </si>
  <si>
    <t>Hnojení půdy nebo trávníku v rovině nebo na svahu do 1:5 umělým hnojivem na široko</t>
  </si>
  <si>
    <t>"Příprava ploch: celková plocha úprav, 30 g/m2" 1796,0*0,000030</t>
  </si>
  <si>
    <t>R2519119</t>
  </si>
  <si>
    <t>minerální plné hnojivo (NPK, spotřeba 30 g/m2)</t>
  </si>
  <si>
    <t>0,054*1000 'Přepočtené koeficientem množství</t>
  </si>
  <si>
    <t>185802114</t>
  </si>
  <si>
    <t>Hnojení půdy nebo trávníku v rovině nebo na svahu do 1:5 umělým hnojivem s rozdělením k jednotlivým rostlinám</t>
  </si>
  <si>
    <t>"Výsadba keřů: 2 ks/keř pro celkem 140 keřů, 1 ks á 10 g" 2*140*0,000010</t>
  </si>
  <si>
    <t>R2519129</t>
  </si>
  <si>
    <t>tabletové hnojivo plné, pomalu rozpustné, s vysokým obsahem živin (uvolňování živin cca 2 roky)</t>
  </si>
  <si>
    <t>"Výsadba keřů: 2 ks/keř pro celkem 140 keřů" 2*140</t>
  </si>
  <si>
    <t>185803111</t>
  </si>
  <si>
    <t>Ošetření trávníku jednorázové v rovině nebo na svahu do 1:5</t>
  </si>
  <si>
    <t>185851121</t>
  </si>
  <si>
    <t>Dovoz vody pro zálivku rostlin na vzdálenost do 1000 m</t>
  </si>
  <si>
    <t>1580675882</t>
  </si>
  <si>
    <t>Poznámka k položce:
Pokud nebude k dispozici z vodovodního řádu.</t>
  </si>
  <si>
    <t>"Poznámka: pokud nebude k dispozici z vodovodního řádu."</t>
  </si>
  <si>
    <t>"Výsadba stromů: pro 21 stromů 100 + 200 l (zalití + vsakovací zkouška)" 21*(0,100+0,200)</t>
  </si>
  <si>
    <t>"Výsdba keřů: 20 l/m2 pro 48 m2" 48,0*0,020</t>
  </si>
  <si>
    <t>185851129</t>
  </si>
  <si>
    <t>Dovoz vody pro zálivku rostlin Příplatek k ceně za každých dalších i započatých 1000 m</t>
  </si>
  <si>
    <t>-263794458</t>
  </si>
  <si>
    <t>Poznámka k položce:
Celkem 5 km</t>
  </si>
  <si>
    <t>7,26*4 'Přepočtené koeficientem množství</t>
  </si>
  <si>
    <t>R0811399</t>
  </si>
  <si>
    <t>voda na zalití</t>
  </si>
  <si>
    <t>-179476679</t>
  </si>
  <si>
    <t>"dle položky dovozu (185851121)" 7,260</t>
  </si>
  <si>
    <t>Přesun hmot pro sadovnické a krajinářské úpravy do vzdálenosti 5000 m vč. odvozu a likvidace bioodpadu po chemickém odplevelení, dopravu nad 5 km připočítat k ceně</t>
  </si>
  <si>
    <t>SO 801.3 - Sadové úpravy - péče o zeleň</t>
  </si>
  <si>
    <t>Ceny musí zahrnovat veškeré náklady vč. naložení, odvozu a likvidaci odpadu či uložení odpadu na příslušnou skládku. Pokud dojde k uschnutí dřevin, musí být nahrazeny. Ve výkazu není zahrnuta údržba trávníku, dosadba zničených či zcizených dřevin, ošetření mechanicky poškozených stromů a ochrana proti chorobám a škůdcům. Rovněž zde není zahrnuto odstranění chrániček kmenů stromů v mřížích ani demontáž a zpětná montář mříží při čištění. Tyto práce budou provedeny dle dohody se zadavatelem.</t>
  </si>
  <si>
    <t>R18421513</t>
  </si>
  <si>
    <t>Kontrola ukotvení kmene dřevin třemi kůly D do 0,1 m délky do 3 m a oprava/výměna poškozených částí</t>
  </si>
  <si>
    <t>1501137156</t>
  </si>
  <si>
    <t>"kontrola kotvení a oprava"</t>
  </si>
  <si>
    <t>"11 ks stromů / 1x ročně pro 1.-3. rok" 11*3</t>
  </si>
  <si>
    <t>1502616969</t>
  </si>
  <si>
    <t>"odhad opravy cca 20% materiálu, 3 ks na strom: 33*3*0,2 = 19,8" 20</t>
  </si>
  <si>
    <t>357745234</t>
  </si>
  <si>
    <t>20*3 'Přepočtené koeficientem množství</t>
  </si>
  <si>
    <t>184215173</t>
  </si>
  <si>
    <t>Odstranění ukotvení dřeviny kůly třemi kůly, délky přes 2 do 3 m</t>
  </si>
  <si>
    <t>"11 stromů / 1x po třech letech" 11*1</t>
  </si>
  <si>
    <t>184501181</t>
  </si>
  <si>
    <t>Odstranění obalu kmene z rákosové nebo kokosové rohože v rovině nebo na svahu do 1:5</t>
  </si>
  <si>
    <t>"21 stromů / 0,3 m2 na strom / 1x po třech letech" 21*0,3*1</t>
  </si>
  <si>
    <t>184803111</t>
  </si>
  <si>
    <t>Řez a tvarování živých plotů a stěn přímých, výšky do 0,8 m, šířky do 0,8 m</t>
  </si>
  <si>
    <t>"14 m2 / 2x ročně" 14,0*2*5</t>
  </si>
  <si>
    <t>"21 stormů / 1x ročně" 21*5</t>
  </si>
  <si>
    <t>"21 ks stromů, za celou dobu 1x" 21</t>
  </si>
  <si>
    <t>184911111</t>
  </si>
  <si>
    <t>Znovuuvázání dřeviny jedním úvazkem ke stávajícímu kůlu</t>
  </si>
  <si>
    <t>"21 ks stromů / 1x ročně pro 1.-3. rok" 21*3</t>
  </si>
  <si>
    <t>-2136134960</t>
  </si>
  <si>
    <t>-1778092099</t>
  </si>
  <si>
    <t>"stromy: 11 ks / 1x ročně / 1 m2 na strom, v tl. 3 cm" 11*5*1,0</t>
  </si>
  <si>
    <t>"záhony: 48,0 m2 / 1x ročně, v tl. 3 cm" 48,0*5</t>
  </si>
  <si>
    <t>1149924215</t>
  </si>
  <si>
    <t>Poznámka k položce:
mulčovací borka/kůra v tl. 3 cm, + 3% ztratné</t>
  </si>
  <si>
    <t>295*0,0309 'Přepočtené koeficientem množství</t>
  </si>
  <si>
    <t>"48 m2 / 1x ročně / 20 g/m2" 48*5*0,000020</t>
  </si>
  <si>
    <t>R2519101</t>
  </si>
  <si>
    <t>minerální plné hnojivo (NPK)</t>
  </si>
  <si>
    <t>0,005*1000 'Přepočtené koeficientem množství</t>
  </si>
  <si>
    <t>185804212</t>
  </si>
  <si>
    <t>Vypletí v rovině nebo na svahu do 1:5 záhonu růží</t>
  </si>
  <si>
    <t xml:space="preserve">"34 m2 / 3x ročně" 34,0*3*5 </t>
  </si>
  <si>
    <t>185804213</t>
  </si>
  <si>
    <t>Vypletí v rovině nebo na svahu do 1:5 dřevin solitérních</t>
  </si>
  <si>
    <t>"stromy v trávníku: 11 ks / 3x ročně / 1 m2 na strom" 11*3*5*1,0</t>
  </si>
  <si>
    <t>185804214</t>
  </si>
  <si>
    <t>Vypletí v rovině nebo na svahu do 1:5 dřevin ve skupinách</t>
  </si>
  <si>
    <t xml:space="preserve">"14 m2 / 3x ročně" 14,0*3*5 </t>
  </si>
  <si>
    <t>R18580429</t>
  </si>
  <si>
    <t>Vypletí mís stromů s mříží včetně sběru odpadků</t>
  </si>
  <si>
    <t>Poznámka k položce:
V cenách jsou započteny i náklady spojené s případným naložením odpadu na dopravní prostředek, odvozem do 20 km, se složením a na vysbírání případných odpadků ze záhonů nebo trávníků. V cenách jsou započteny náklady na uložení odpadu na skládku.</t>
  </si>
  <si>
    <t>"stromy v chodníku: 5 ks * 2,25 m2 + 5 ks * 2,56 m2 / 3x ročně" (5*2,25+5*2,56)*3*5</t>
  </si>
  <si>
    <t>185804253</t>
  </si>
  <si>
    <t>Odstranění odkvetlých a odumřelých částí rostlin ze záhonů růží</t>
  </si>
  <si>
    <t xml:space="preserve">"34 m2 / 2x ročně" 34,0*2*5 </t>
  </si>
  <si>
    <t>185804311</t>
  </si>
  <si>
    <t>Zalití rostlin vodou plochy záhonů jednotlivě do 20 m2</t>
  </si>
  <si>
    <t>"stromy: 21 ks / 100 l na kus / 1. rok 12x ročně, 2.-5. rok 6x ročně" 21*0,1*(12+4*6)</t>
  </si>
  <si>
    <t>185804312</t>
  </si>
  <si>
    <t>Zalití rostlin vodou plochy záhonů jednotlivě přes 20 m2</t>
  </si>
  <si>
    <t>"zalití záhonů: 48,0 m2 / 15 l na m2 / 6x ročně" 48,0*0,015*6*5</t>
  </si>
  <si>
    <t>270046025</t>
  </si>
  <si>
    <t>"dle položky zalití: pro stromy, 2,1 m3/ 1 zálivka, 1. rok 12x ročně, 2.-5. rok 6x ročně" 2,1 * (12 + 4*6)</t>
  </si>
  <si>
    <t>"dle položky zalití: záhony se dřevinami 48 m2 * 15 l/m2, 6x ročně" 48*0,015*6*5</t>
  </si>
  <si>
    <t>-900827564</t>
  </si>
  <si>
    <t>97,2*4 'Přepočtené koeficientem množství</t>
  </si>
  <si>
    <t>-485912696</t>
  </si>
  <si>
    <t>"dle položky dovozu (185851121)" 97,200</t>
  </si>
  <si>
    <t>-2017991431</t>
  </si>
  <si>
    <t>SO 901 - Architektonické řešení</t>
  </si>
  <si>
    <t>131103101</t>
  </si>
  <si>
    <t>Hloubení zapažených i nezapažených jam ručním nebo pneumatickým nářadím s urovnáním dna do předepsaného profilu a spádu v horninách tř. 1 a 2 soudržných</t>
  </si>
  <si>
    <t>1663531798</t>
  </si>
  <si>
    <t>"základy pro prvky mobiliáře dle TZ 901:"</t>
  </si>
  <si>
    <t>"zábradlí, 65 ks" 65*0,7*0,7*0,4</t>
  </si>
  <si>
    <t>"koše, 11 ks" 11*0,7*0,7*0,35</t>
  </si>
  <si>
    <t>-1735481354</t>
  </si>
  <si>
    <t>"výkop - zásyp" 14,627-9,023</t>
  </si>
  <si>
    <t>1010364108</t>
  </si>
  <si>
    <t>5,604*15 'Přepočtené koeficientem množství</t>
  </si>
  <si>
    <t>-1465933197</t>
  </si>
  <si>
    <t>"dle pol. odvozu" 5,064</t>
  </si>
  <si>
    <t>-848912606</t>
  </si>
  <si>
    <t>5,064*1,8 'Přepočtené koeficientem množství</t>
  </si>
  <si>
    <t>-984116994</t>
  </si>
  <si>
    <t>"výkop - základy" 14,627-5,604</t>
  </si>
  <si>
    <t>275313711</t>
  </si>
  <si>
    <t>Základy z betonu prostého patky a bloky z betonu kamenem neprokládaného tř. C 20/25</t>
  </si>
  <si>
    <t>1420076443</t>
  </si>
  <si>
    <t>"zábradlí, patka 400x400x500 á 2,5 m" 0,4*0,4*0,5*(145,0/2,5+7)</t>
  </si>
  <si>
    <t>"koše, 11 ks, 350x350x300" 11*0,35*0,35*0,30</t>
  </si>
  <si>
    <t>275351121</t>
  </si>
  <si>
    <t>Bednění základů patek zřízení</t>
  </si>
  <si>
    <t>-1499379345</t>
  </si>
  <si>
    <t>"zábradlí, 65 ks" 65*2*(0,4*0,5+0,4*0,4)</t>
  </si>
  <si>
    <t>"koše, 11 ks" 11*4*0,35*0,30</t>
  </si>
  <si>
    <t>275351122</t>
  </si>
  <si>
    <t>Bednění základů patek odstranění</t>
  </si>
  <si>
    <t>101038884</t>
  </si>
  <si>
    <t>911121111</t>
  </si>
  <si>
    <t>Montáž zábradlí ocelového přichyceného vruty do betonového podkladu</t>
  </si>
  <si>
    <t>-1689144295</t>
  </si>
  <si>
    <t>"odměřeno elektronicky ze situace" 145,0</t>
  </si>
  <si>
    <t>R5339153</t>
  </si>
  <si>
    <t>ocelové zábradlí městského typu s trojicí vodorovných ocelových L profilů, práškově lakované, barevné řešení RAL 7043</t>
  </si>
  <si>
    <t>1187349304</t>
  </si>
  <si>
    <t>919791023</t>
  </si>
  <si>
    <t>Montáž ochrany stromů v komunikaci s vnitřní litinovou nebo ocelovou výplní (mříží) s volným položením ocelového rámu, plochy přes 1 m2</t>
  </si>
  <si>
    <t>-190454561</t>
  </si>
  <si>
    <t>R7491195</t>
  </si>
  <si>
    <t>stromová mříž 1500x1500, ocelová čtvercová sestava s litinovými segmenty, počet segmentů pro kompletní mříž: 4</t>
  </si>
  <si>
    <t>-332437355</t>
  </si>
  <si>
    <t>Poznámka k položce:
Měrná jednotka 1 kus obsahuje 4 segmenty pro ochranu jednoho stromu.</t>
  </si>
  <si>
    <t>R7491196</t>
  </si>
  <si>
    <t>stromová mříž 1600x1600, ocelová čtvercová sestava s litinovými segmenty, počet segmentů pro kompletní mříž: 4</t>
  </si>
  <si>
    <t>1769083383</t>
  </si>
  <si>
    <t>R91009101</t>
  </si>
  <si>
    <t>Zastávkový přístřešek "PŘ1" o 6 polích, bočnice typické š. 1450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</si>
  <si>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2048040738</t>
  </si>
  <si>
    <t>Poznámka k položce:
Položka obsahuje kompletní dodávku a montáž typového přístřešku, včetně základů a vybavení; zemní práce, včetně odvozu přebytečného výkopku na skládku a poplatku za skládku; zřízení základů ze železobetonu (beton, bednění, výztuž); uzemnění; dodávku a montáž ocelové konstrukce přístřešku, včetně ukotvení k základům, včetně povrchových úprav; dodávku a osazení prosklených částí, včetně různých povrchových úprav skla; těsnění, tmelení; systém odvodnění; dodávku a osazení lavičky.</t>
  </si>
  <si>
    <t>"odečteno ze situace" 6</t>
  </si>
  <si>
    <t>R91009102</t>
  </si>
  <si>
    <t>Zastávkový přístřešek "PŘ2" o 6 polích, bočnice zkrácené š. 1200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</si>
  <si>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-2075797326</t>
  </si>
  <si>
    <t>R91009111</t>
  </si>
  <si>
    <t>Zastávkový přístřešek "PŘ3" o 3 polích, bočnice typické š. 1450 mm,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</si>
  <si>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832182980</t>
  </si>
  <si>
    <t>"odečteno ze situace" 1</t>
  </si>
  <si>
    <t>R91009112</t>
  </si>
  <si>
    <t>Zastávkový přístřešek "PŘ3" o 3 polích, bez bočnic, ocelová lavička v RAL 7043 s dřevěným sedákem ve dvou polích; svislé stěny z kaleného skla průhledné s polepem, střecha prosklená z bezpečnostního skla, průsvitná, neprůhledná, ocelová konstrukce v RAL 7043; dodávka a montáž vč. základových konstrukcí</t>
  </si>
  <si>
    <t>623585377</t>
  </si>
  <si>
    <t>R91009210</t>
  </si>
  <si>
    <t>Cyklobox - sestava o rozměrech 2,3x4,2x2,0 m obsahující 4 boxy (každý pro dvě kola), ocelový, barevné provedení RAL 7042/7043, dodávka a montáž vč. založení vč. povrchové úpravy, podrobná specifikace dle PD SO 901</t>
  </si>
  <si>
    <t>1221202931</t>
  </si>
  <si>
    <t>Poznámka k položce:
Položka obsahuje kompletní dodávku a montáž typového cykloboxu, včetně základů a vybavení; zemní práce, včetně odvozu přebytečného výkopku na skládku a poplatku za skládku; zřízení základů ze železobetonu (beton, bednění, výztuž); uzemnění; dodávku a montáž ocelové konstrukce cykloboxu, včetně ukotvení k základům, včetně povrchových úprav; dodávku a osazení doplňkových konstrukcí včetně různých povrchových úprav; těsnění, tmelení; systém odvodnění.</t>
  </si>
  <si>
    <t>R91979103</t>
  </si>
  <si>
    <t>Montáž doplňku ochrany stromu ze stromové ohrádky</t>
  </si>
  <si>
    <t>-243848468</t>
  </si>
  <si>
    <t>"ke každému stormu s mříží" 5+5</t>
  </si>
  <si>
    <t>R7491199</t>
  </si>
  <si>
    <t>stromová ohrádka kulatá litinová, litinová čerň</t>
  </si>
  <si>
    <t>1887428065</t>
  </si>
  <si>
    <t>936104213</t>
  </si>
  <si>
    <t>Montáž odpadkového koše přichycením kotevními šrouby</t>
  </si>
  <si>
    <t>493110404</t>
  </si>
  <si>
    <t>"odečteno ze situace" 11</t>
  </si>
  <si>
    <t>R7491013</t>
  </si>
  <si>
    <t>odpadkový koš 260x260x985, 32l, vč. zhášeče cigaret s popelníkem, barevné provedení v RAL 7043</t>
  </si>
  <si>
    <t>1424946235</t>
  </si>
  <si>
    <t>267957976</t>
  </si>
  <si>
    <t>1699517855</t>
  </si>
  <si>
    <t>D.2.2 - Zásady dopravně inženýrských opatření</t>
  </si>
  <si>
    <t>913121111</t>
  </si>
  <si>
    <t>Montáž a demontáž dočasných dopravních značek kompletních značek vč. podstavce a sloupku základních</t>
  </si>
  <si>
    <t>1869030403</t>
  </si>
  <si>
    <t>"viz situace DIO (př.č. 002-011)"</t>
  </si>
  <si>
    <t>"0. etapa" 29</t>
  </si>
  <si>
    <t>"1. etapa" 54</t>
  </si>
  <si>
    <t>"2. etapa" 35</t>
  </si>
  <si>
    <t>"3. etapa" 30</t>
  </si>
  <si>
    <t>"4. etapa" 26</t>
  </si>
  <si>
    <t>"5. etapa" 44</t>
  </si>
  <si>
    <t>"6. etapa" 29</t>
  </si>
  <si>
    <t>"7. etapa" 38</t>
  </si>
  <si>
    <t>"8. etapa" 38</t>
  </si>
  <si>
    <t>913121211</t>
  </si>
  <si>
    <t>Montáž a demontáž dočasných dopravních značek Příplatek za první a každý další den použití dočasných dopravních značek k ceně 12-1111</t>
  </si>
  <si>
    <t>-163405561</t>
  </si>
  <si>
    <t>"viz situace DIO (př.č. 002-011) * počet dní"</t>
  </si>
  <si>
    <t>"0. etapa" 29*10</t>
  </si>
  <si>
    <t>"1. etapa" 54*50</t>
  </si>
  <si>
    <t>"2. etapa" 35*40</t>
  </si>
  <si>
    <t>"3. etapa" 30*50</t>
  </si>
  <si>
    <t>"4. etapa" 26*40</t>
  </si>
  <si>
    <t>"5. etapa" 44*21</t>
  </si>
  <si>
    <t>"6. etapa" 29*21</t>
  </si>
  <si>
    <t>"7. etapa" 38*21</t>
  </si>
  <si>
    <t>"8. etapa" 38*21</t>
  </si>
  <si>
    <t>913321116</t>
  </si>
  <si>
    <t>Montáž a demontáž dočasných dopravních vodících zařízení soupravy směrových desek s výstražným světlem 5 desek</t>
  </si>
  <si>
    <t>989925876</t>
  </si>
  <si>
    <t>"0. etapa" 1</t>
  </si>
  <si>
    <t>"5. etapa" 2</t>
  </si>
  <si>
    <t>"6. etapa" 2</t>
  </si>
  <si>
    <t>"7. etapa" 2</t>
  </si>
  <si>
    <t>"8. etapa" 2</t>
  </si>
  <si>
    <t>913321216</t>
  </si>
  <si>
    <t>Montáž a demontáž dočasných dopravních vodících zařízení Příplatek za první a každý další den použití dočasných dopravních vodících zařízení k ceně 32-1116</t>
  </si>
  <si>
    <t>-1016886641</t>
  </si>
  <si>
    <t>"0. etapa" 1*10</t>
  </si>
  <si>
    <t>"5. etapa" 2*21</t>
  </si>
  <si>
    <t>"6. etapa" 2*21</t>
  </si>
  <si>
    <t>"7. etapa" 2*21</t>
  </si>
  <si>
    <t>"8. etapa" 2*21</t>
  </si>
  <si>
    <t>913411111</t>
  </si>
  <si>
    <t>Montáž a demontáž mobilní semaforové soupravy 2 semafory</t>
  </si>
  <si>
    <t>1736271636</t>
  </si>
  <si>
    <t>"5. etapa" 1</t>
  </si>
  <si>
    <t>"6. etapa" 1</t>
  </si>
  <si>
    <t>"7. etapa" 1</t>
  </si>
  <si>
    <t>"8. etapa" 1</t>
  </si>
  <si>
    <t>913411211</t>
  </si>
  <si>
    <t>Montáž a demontáž mobilní semaforové soupravy Příplatek za první a každý další den použití mobilní semaforové soupravy k ceně 41-1111</t>
  </si>
  <si>
    <t>1410785027</t>
  </si>
  <si>
    <t>"5. etapa" 1*21</t>
  </si>
  <si>
    <t>"6. etapa" 1*21</t>
  </si>
  <si>
    <t>"7. etapa" 1*21</t>
  </si>
  <si>
    <t>"8. etapa" 1*21</t>
  </si>
  <si>
    <t>913911112</t>
  </si>
  <si>
    <t>Montáž a demontáž akumulátorů a zásobníků dočasného dopravního značení akumulátoru olověného 12V/55 Ah</t>
  </si>
  <si>
    <t>-47281175</t>
  </si>
  <si>
    <t>"k sestavě směrových desek se světly (1 ks/sestava) a k semaforům (2 ks/sada)" 9+2*5</t>
  </si>
  <si>
    <t>913911121</t>
  </si>
  <si>
    <t>Montáž a demontáž akumulátorů a zásobníků dočasného dopravního značení zásobníku na akumulátor a řídící jednotku plastového</t>
  </si>
  <si>
    <t>-469457939</t>
  </si>
  <si>
    <t>913911212</t>
  </si>
  <si>
    <t>Montáž a demontáž akumulátorů a zásobníků dočasného dopravního značení Příplatek za první a každý další den použití akumulátorů a zásobníků dočasného dopravního značení k ceně 91-1112</t>
  </si>
  <si>
    <t>1443219981</t>
  </si>
  <si>
    <t>"k sestavě směrových desek se světly (1 ks/sestavaden) a k semaforům (2 ks/sadaden)" 178+2*94</t>
  </si>
  <si>
    <t>913911221</t>
  </si>
  <si>
    <t>Montáž a demontáž akumulátorů a zásobníků dočasného dopravního značení Příplatek za první a každý další den použití akumulátorů a zásobníků dočasného dopravního značení k ceně 91-1121</t>
  </si>
  <si>
    <t>-1966121905</t>
  </si>
  <si>
    <t>R91392001</t>
  </si>
  <si>
    <t>Dočasné vodorovné dopravní značení samolepící žlutou páskou, vč. odstranění</t>
  </si>
  <si>
    <t>1170255685</t>
  </si>
  <si>
    <t>"0. etapa" 67,0</t>
  </si>
  <si>
    <t>"5. etapa" 34,0</t>
  </si>
  <si>
    <t>"6. etapa" 34,0</t>
  </si>
  <si>
    <t>"7. etapa" 34,0</t>
  </si>
  <si>
    <t>"8. etapa" 36,0</t>
  </si>
  <si>
    <t>R91392101</t>
  </si>
  <si>
    <t>Dočasné omezení platnosti dopravního značení přeškrtnutím - přelepením oranžovou páskou, vč. odstranění</t>
  </si>
  <si>
    <t>-251798540</t>
  </si>
  <si>
    <t>"0. etapa" 9</t>
  </si>
  <si>
    <t>"1. etapa" 13</t>
  </si>
  <si>
    <t>"2. etapa" 3</t>
  </si>
  <si>
    <t>"4. etapa" 3</t>
  </si>
  <si>
    <t>"5. etapa" 3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</si>
  <si>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</si>
  <si>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</si>
  <si>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</si>
  <si>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</si>
  <si>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</si>
  <si>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</si>
  <si>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</si>
  <si>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</si>
  <si>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</si>
  <si>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</si>
  <si>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</si>
  <si>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011514000</t>
  </si>
  <si>
    <t>Stavebně-statický průzkum stávající kanalizace včetně eventuálního provedení a vyhodnocení sond</t>
  </si>
  <si>
    <t>1024</t>
  </si>
  <si>
    <t>-581733325</t>
  </si>
  <si>
    <t>"dle SO 301" 1</t>
  </si>
  <si>
    <t>012103000</t>
  </si>
  <si>
    <t>Geodetické práce před výstavbou - např. zhotovení vytyčovací sítě atd.</t>
  </si>
  <si>
    <t>1685235839</t>
  </si>
  <si>
    <t>012203000</t>
  </si>
  <si>
    <t>Geodetické práce při provádění stavby - např. vytyčení stavby a vytčení inženýrských sítí atd.</t>
  </si>
  <si>
    <t>1032447561</t>
  </si>
  <si>
    <t>012303000</t>
  </si>
  <si>
    <t>Geodetické práce po výstavbě - např. zaměření skutečného provedení stavby vč. zaměření pro zákres do digitální mapy atd.</t>
  </si>
  <si>
    <t>-476598941</t>
  </si>
  <si>
    <t>013244000</t>
  </si>
  <si>
    <t>Dokumentace pro provádění stavby - dopracování realizační dokumentace v digitální i tištěné formě vč. tisku v požadovaném počtu paré</t>
  </si>
  <si>
    <t>-1970504491</t>
  </si>
  <si>
    <t>013254000</t>
  </si>
  <si>
    <t>Dokumentace skutečného provedení stavby v digitální i tištěné formě vč. tisku v požadovaném počtu paré</t>
  </si>
  <si>
    <t>82731843</t>
  </si>
  <si>
    <t>VRN3</t>
  </si>
  <si>
    <t>Zařízení staveniště</t>
  </si>
  <si>
    <t>030001000</t>
  </si>
  <si>
    <t>-397068347</t>
  </si>
  <si>
    <t>Poznámka k položce:
Položka zahrnuje veškeré náklady spojené se zřízením, provozem a likvidací zařízení staveniště dle Zásad organizace výstavby (část D.2.1), které nejsou uvedeny zvlášť. Mimo jiné položka zahrnuje
 pořízení, dovoz, montáž, údržbu, demontáž s odvozem veškerých mobilních stavebních buněk (kancelář, šatny, příruční sklad, umývárna) a k tomu odpovídajících mobilních WC, včetně eventuálního dočasného zpevnění ploch, včetně oplocení výkopů, stavby a samotného zařízení staveniště, včetně dočasného napojení na inženýrské sítě a ekologickou likvidaci odpadů. Dále zahrnuje zřízení provizorní odstavné plochy pro malou mechanizaci, zabezpečenou před případným únikem ropných látek. Položka obsahuje rovněž číštění vozovek po dobu výstavby a závěrečný úklid.</t>
  </si>
  <si>
    <t>034002000</t>
  </si>
  <si>
    <t>Zabezpečení staveniště - střežení a ochrana díla po celou dobu výstavby až do doby předání stavby</t>
  </si>
  <si>
    <t>1992511965</t>
  </si>
  <si>
    <t>034503000</t>
  </si>
  <si>
    <t>Informační tabule na staveništi</t>
  </si>
  <si>
    <t>-1257425635</t>
  </si>
  <si>
    <t>VRN4</t>
  </si>
  <si>
    <t>Inženýrská činnost</t>
  </si>
  <si>
    <t>041903000</t>
  </si>
  <si>
    <t>Geotechnický dozor po dobu výstavby</t>
  </si>
  <si>
    <t>-1520827642</t>
  </si>
  <si>
    <t>043002000</t>
  </si>
  <si>
    <t>Zkoušky, ostatní měření a revize, které nejsou uvedeny zvlášť</t>
  </si>
  <si>
    <t>-1947787625</t>
  </si>
  <si>
    <t>045002000</t>
  </si>
  <si>
    <t>Kompletační a koordinační činnost - zahrnuje náklady spojené s koordinací při přeložkou sítí (SO 411, SO 441, SO 442) atd.</t>
  </si>
  <si>
    <t>-135909520</t>
  </si>
  <si>
    <t>VRN5</t>
  </si>
  <si>
    <t>Finanční náklady</t>
  </si>
  <si>
    <t>051002000</t>
  </si>
  <si>
    <t>Pojistné stavby dle ZD</t>
  </si>
  <si>
    <t>-2146640906</t>
  </si>
  <si>
    <t>056002000</t>
  </si>
  <si>
    <t>Bankovní záruka dle ZD</t>
  </si>
  <si>
    <t>-1818166371</t>
  </si>
  <si>
    <t>VRN9</t>
  </si>
  <si>
    <t>Ostatní náklady</t>
  </si>
  <si>
    <t>094103000</t>
  </si>
  <si>
    <t>Náklady na plánované vyklizení objektu</t>
  </si>
  <si>
    <t>m3OP</t>
  </si>
  <si>
    <t>-1665888270</t>
  </si>
  <si>
    <t>Poznámka k položce:
Položka obsahuje:
- kompletní vyklizení objektu, vč. odpojení od stávajících sítí
- odbornou demontáž vybavení s odvozem do skladu investora nebo na skládku (vč. poplatku za likvidaci)</t>
  </si>
  <si>
    <t>"demolované objekt - viz rozpočet SO 000" 170,0+3385,1</t>
  </si>
  <si>
    <t>SEZNAM FIGUR</t>
  </si>
  <si>
    <t>Výměra</t>
  </si>
  <si>
    <t xml:space="preserve"> SO 101</t>
  </si>
  <si>
    <t>Použití figury:</t>
  </si>
  <si>
    <t>Kladení zámkové dlažby komunikací pro pěší tl 60 mm skupiny A pl přes 300 m2</t>
  </si>
  <si>
    <t>Úprava pláně v hornině tř. 1 až 4 se zhutněním</t>
  </si>
  <si>
    <t>Podklad ze štěrkodrtě ŠD tl 150 mm</t>
  </si>
  <si>
    <t>Kladení zámkové dlažby komunikací pro pěší tl 60 mm skupiny A pl do 300 m2</t>
  </si>
  <si>
    <t>Příplatek za kombinaci dvou barev u kladení betonových dlažeb komunikací pro pěší tl 60 mm skupiny A</t>
  </si>
  <si>
    <t>Kladení dlažby z kostek velkých z kamene na MC tl 50 mm</t>
  </si>
  <si>
    <t>Podklad ze štěrkodrtě ŠD tl 250 mm</t>
  </si>
  <si>
    <t>Podklad ze směsi stmelené cementem SC C 8/10 (KSC I) tl 190 mm</t>
  </si>
  <si>
    <t>Asfaltový beton vrstva obrusná ACO 11 (ABS) tř. I tl 40 mm š přes 3 m z nemodifikovaného asfaltu</t>
  </si>
  <si>
    <t>Asfaltový beton vrstva podkladní ACP 16 (obalované kamenivo OKS) tl 50 mm š přes 3 m</t>
  </si>
  <si>
    <t>Postřik infiltrační kationaktivní emulzí v množství 1 kg/m2</t>
  </si>
  <si>
    <t>Postřik živičný spojovací ze silniční emulze v množství 0,50 kg/m2</t>
  </si>
  <si>
    <t>Asfaltový beton vrstva ložní ACL 16 (ABH) tl 60 mm š přes 3 m z nemodifikovaného asfaltu</t>
  </si>
  <si>
    <t>Podklad ze štěrkodrtě ŠD tl 50 mm</t>
  </si>
  <si>
    <t>Osazení silničních dílců z ŽB do lože z kameniva těženého tl 40 mm plochy do 200 m2</t>
  </si>
  <si>
    <t xml:space="preserve"> SO 131</t>
  </si>
  <si>
    <t>Vodorovné dopravní značení dělící čáry přerušované š 125 mm základní bílá barva</t>
  </si>
  <si>
    <t>Vodorovné dopravní značení dělící čáry přerušované š 125 mm bílý plast</t>
  </si>
  <si>
    <t>Předznačení vodorovného liniového značení</t>
  </si>
  <si>
    <t>Vodorovné dopravní značení dělící čáry souvislé š 125 mm základní bílá barva</t>
  </si>
  <si>
    <t>Vodorovné dopravní značení dělící čáry souvislé š 125 mm bílý plast</t>
  </si>
  <si>
    <t>Vodorovné dopravní značení vodící čáry přerušované š 250 mm základní bílá barva</t>
  </si>
  <si>
    <t>Vodorovné dopravní značení vodící čáry přerušované š 250 mm bílý plast</t>
  </si>
  <si>
    <t>Vodorovné dopravní značení vodící čáry souvislé š 250 mm základní bílá barva</t>
  </si>
  <si>
    <t>Vodorovné dopravní značení vodící čáry souvislé š 250 mm bílý plast</t>
  </si>
  <si>
    <t>Vodorovné dopravní značení přechody pro chodce, šipky, symboly základní bílá barva</t>
  </si>
  <si>
    <t>Vodorovné dopravní značení přechody pro chodce, šipky, symboly bílý plast</t>
  </si>
  <si>
    <t>Předznačení vodorovného plošného značení</t>
  </si>
  <si>
    <t>Vodorovné dopravní značení přechody pro chodce, šipky, symboly základní žlutá barva</t>
  </si>
  <si>
    <t>Vodorovné dopravní značení přechody pro chodce, šipky, symboly žlutý plast</t>
  </si>
  <si>
    <t xml:space="preserve"> SO 301</t>
  </si>
  <si>
    <t>Lože pod potrubí otevřený výkop ze štěrkopísku</t>
  </si>
  <si>
    <t>Zásyp jam, šachet rýh nebo kolem objektů sypaninou se zhutněním</t>
  </si>
  <si>
    <t>Hloubení rýh š do 2000 mm v hornině tř. 3 objemu do 5000 m3</t>
  </si>
  <si>
    <t>Příplatek za lepivost k hloubení rýh š do 2000 mm v hornině tř. 3</t>
  </si>
  <si>
    <t>Vodorovné přemístění do 10000 m výkopku/sypaniny z horniny tř. 1 až 4</t>
  </si>
  <si>
    <t>Hloubení jam nezapažených v hornině tř. 3 objemu do 1000 m3</t>
  </si>
  <si>
    <t>Příplatek za lepivost u hloubení jam nezapažených v hornině tř. 3</t>
  </si>
  <si>
    <t>Obsypání potrubí strojně sypaninou bez prohození, uloženou do 3 m</t>
  </si>
  <si>
    <t>Zřízení příložného pažení a rozepření stěn rýh hl do 4 m</t>
  </si>
  <si>
    <t>Odstranění příložného pažení a rozepření stěn rýh hl do 4 m</t>
  </si>
  <si>
    <t>Vodorovné přemístění do 500 m výkopku/sypaniny z horniny tř. 1 až 4</t>
  </si>
  <si>
    <t>Nakládání výkopku z hornin tř. 1 až 4 přes 100 m3</t>
  </si>
  <si>
    <t>Poplatek za uložení stavebního odpadu - zeminy a kameniva na skládce</t>
  </si>
  <si>
    <t>Obetonování potrubí nebo zdiva stok betonem prostým tř. C 12/15 otevřený výkop</t>
  </si>
  <si>
    <t>Podkladní desky z betonu prostého tř. C 25/30 otevřený výkop</t>
  </si>
  <si>
    <t xml:space="preserve"> SO 801/ SO 801.2</t>
  </si>
  <si>
    <t>Založení parkového trávníku výsevem plochy přes 1000 m2 v rovině a ve svahu do 1:5</t>
  </si>
  <si>
    <t>Obdělání půdy válením v rovině a svahu do 1:5</t>
  </si>
  <si>
    <t>Chemické odplevelení po založení kultury postřikem na široko v rovině a svahu do 1:5</t>
  </si>
  <si>
    <t>Ošetření trávníku shrabáním v rovině a svahu do 1:5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</si>
</sst>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40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3" xfId="0" applyFont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 wrapText="1"/>
    </xf>
    <xf numFmtId="0" fontId="41" fillId="0" borderId="22" xfId="0" applyFont="1" applyBorder="1" applyAlignment="1">
      <alignment horizontal="left" vertical="center"/>
    </xf>
    <xf numFmtId="167" fontId="41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/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73"/>
  <sheetViews>
    <sheetView showGridLines="0" tabSelected="1" workbookViewId="0" topLeftCell="A24">
      <selection activeCell="AN71" sqref="AN71:AP71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" customHeight="1"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S2" s="18" t="s">
        <v>6</v>
      </c>
      <c r="BT2" s="18" t="s">
        <v>7</v>
      </c>
    </row>
    <row r="3" spans="2:72" s="1" customFormat="1" ht="6.9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21" t="s">
        <v>14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23"/>
      <c r="AQ5" s="23"/>
      <c r="AR5" s="21"/>
      <c r="BE5" s="318" t="s">
        <v>15</v>
      </c>
      <c r="BS5" s="18" t="s">
        <v>6</v>
      </c>
    </row>
    <row r="6" spans="2:71" s="1" customFormat="1" ht="36.9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23" t="s">
        <v>17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23"/>
      <c r="AQ6" s="23"/>
      <c r="AR6" s="21"/>
      <c r="BE6" s="319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21</v>
      </c>
      <c r="AO7" s="23"/>
      <c r="AP7" s="23"/>
      <c r="AQ7" s="23"/>
      <c r="AR7" s="21"/>
      <c r="BE7" s="319"/>
      <c r="BS7" s="18" t="s">
        <v>6</v>
      </c>
    </row>
    <row r="8" spans="2:71" s="1" customFormat="1" ht="12" customHeight="1">
      <c r="B8" s="22"/>
      <c r="C8" s="23"/>
      <c r="D8" s="30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24</v>
      </c>
      <c r="AL8" s="23"/>
      <c r="AM8" s="23"/>
      <c r="AN8" s="31" t="s">
        <v>25</v>
      </c>
      <c r="AO8" s="23"/>
      <c r="AP8" s="23"/>
      <c r="AQ8" s="23"/>
      <c r="AR8" s="21"/>
      <c r="BE8" s="319"/>
      <c r="BS8" s="18" t="s">
        <v>6</v>
      </c>
    </row>
    <row r="9" spans="2:71" s="1" customFormat="1" ht="29.25" customHeight="1">
      <c r="B9" s="22"/>
      <c r="C9" s="23"/>
      <c r="D9" s="27" t="s">
        <v>26</v>
      </c>
      <c r="E9" s="23"/>
      <c r="F9" s="23"/>
      <c r="G9" s="23"/>
      <c r="H9" s="23"/>
      <c r="I9" s="23"/>
      <c r="J9" s="23"/>
      <c r="K9" s="32" t="s">
        <v>27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7" t="s">
        <v>28</v>
      </c>
      <c r="AL9" s="23"/>
      <c r="AM9" s="23"/>
      <c r="AN9" s="32" t="s">
        <v>29</v>
      </c>
      <c r="AO9" s="23"/>
      <c r="AP9" s="23"/>
      <c r="AQ9" s="23"/>
      <c r="AR9" s="21"/>
      <c r="BE9" s="319"/>
      <c r="BS9" s="18" t="s">
        <v>6</v>
      </c>
    </row>
    <row r="10" spans="2:71" s="1" customFormat="1" ht="12" customHeight="1">
      <c r="B10" s="22"/>
      <c r="C10" s="23"/>
      <c r="D10" s="30" t="s">
        <v>30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31</v>
      </c>
      <c r="AL10" s="23"/>
      <c r="AM10" s="23"/>
      <c r="AN10" s="28" t="s">
        <v>32</v>
      </c>
      <c r="AO10" s="23"/>
      <c r="AP10" s="23"/>
      <c r="AQ10" s="23"/>
      <c r="AR10" s="21"/>
      <c r="BE10" s="319"/>
      <c r="BS10" s="18" t="s">
        <v>6</v>
      </c>
    </row>
    <row r="11" spans="2:71" s="1" customFormat="1" ht="18.45" customHeight="1">
      <c r="B11" s="22"/>
      <c r="C11" s="23"/>
      <c r="D11" s="23"/>
      <c r="E11" s="28" t="s">
        <v>33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34</v>
      </c>
      <c r="AL11" s="23"/>
      <c r="AM11" s="23"/>
      <c r="AN11" s="28" t="s">
        <v>35</v>
      </c>
      <c r="AO11" s="23"/>
      <c r="AP11" s="23"/>
      <c r="AQ11" s="23"/>
      <c r="AR11" s="21"/>
      <c r="BE11" s="319"/>
      <c r="BS11" s="18" t="s">
        <v>6</v>
      </c>
    </row>
    <row r="12" spans="2:71" s="1" customFormat="1" ht="6.9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9"/>
      <c r="BS12" s="18" t="s">
        <v>6</v>
      </c>
    </row>
    <row r="13" spans="2:71" s="1" customFormat="1" ht="12" customHeight="1">
      <c r="B13" s="22"/>
      <c r="C13" s="23"/>
      <c r="D13" s="30" t="s">
        <v>36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31</v>
      </c>
      <c r="AL13" s="23"/>
      <c r="AM13" s="23"/>
      <c r="AN13" s="33" t="s">
        <v>37</v>
      </c>
      <c r="AO13" s="23"/>
      <c r="AP13" s="23"/>
      <c r="AQ13" s="23"/>
      <c r="AR13" s="21"/>
      <c r="BE13" s="319"/>
      <c r="BS13" s="18" t="s">
        <v>6</v>
      </c>
    </row>
    <row r="14" spans="2:71" ht="13.2">
      <c r="B14" s="22"/>
      <c r="C14" s="23"/>
      <c r="D14" s="23"/>
      <c r="E14" s="324" t="s">
        <v>37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0" t="s">
        <v>34</v>
      </c>
      <c r="AL14" s="23"/>
      <c r="AM14" s="23"/>
      <c r="AN14" s="33" t="s">
        <v>37</v>
      </c>
      <c r="AO14" s="23"/>
      <c r="AP14" s="23"/>
      <c r="AQ14" s="23"/>
      <c r="AR14" s="21"/>
      <c r="BE14" s="319"/>
      <c r="BS14" s="18" t="s">
        <v>6</v>
      </c>
    </row>
    <row r="15" spans="2:71" s="1" customFormat="1" ht="6.9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9"/>
      <c r="BS15" s="18" t="s">
        <v>4</v>
      </c>
    </row>
    <row r="16" spans="2:71" s="1" customFormat="1" ht="12" customHeight="1">
      <c r="B16" s="22"/>
      <c r="C16" s="23"/>
      <c r="D16" s="30" t="s">
        <v>38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31</v>
      </c>
      <c r="AL16" s="23"/>
      <c r="AM16" s="23"/>
      <c r="AN16" s="28" t="s">
        <v>39</v>
      </c>
      <c r="AO16" s="23"/>
      <c r="AP16" s="23"/>
      <c r="AQ16" s="23"/>
      <c r="AR16" s="21"/>
      <c r="BE16" s="319"/>
      <c r="BS16" s="18" t="s">
        <v>4</v>
      </c>
    </row>
    <row r="17" spans="2:71" s="1" customFormat="1" ht="18.45" customHeight="1">
      <c r="B17" s="22"/>
      <c r="C17" s="23"/>
      <c r="D17" s="23"/>
      <c r="E17" s="28" t="s">
        <v>40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34</v>
      </c>
      <c r="AL17" s="23"/>
      <c r="AM17" s="23"/>
      <c r="AN17" s="28" t="s">
        <v>41</v>
      </c>
      <c r="AO17" s="23"/>
      <c r="AP17" s="23"/>
      <c r="AQ17" s="23"/>
      <c r="AR17" s="21"/>
      <c r="BE17" s="319"/>
      <c r="BS17" s="18" t="s">
        <v>42</v>
      </c>
    </row>
    <row r="18" spans="2:71" s="1" customFormat="1" ht="6.9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9"/>
      <c r="BS18" s="18" t="s">
        <v>6</v>
      </c>
    </row>
    <row r="19" spans="2:71" s="1" customFormat="1" ht="12" customHeight="1">
      <c r="B19" s="22"/>
      <c r="C19" s="23"/>
      <c r="D19" s="30" t="s">
        <v>43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31</v>
      </c>
      <c r="AL19" s="23"/>
      <c r="AM19" s="23"/>
      <c r="AN19" s="28" t="s">
        <v>39</v>
      </c>
      <c r="AO19" s="23"/>
      <c r="AP19" s="23"/>
      <c r="AQ19" s="23"/>
      <c r="AR19" s="21"/>
      <c r="BE19" s="319"/>
      <c r="BS19" s="18" t="s">
        <v>6</v>
      </c>
    </row>
    <row r="20" spans="2:71" s="1" customFormat="1" ht="18.45" customHeight="1">
      <c r="B20" s="22"/>
      <c r="C20" s="23"/>
      <c r="D20" s="23"/>
      <c r="E20" s="28" t="s">
        <v>40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34</v>
      </c>
      <c r="AL20" s="23"/>
      <c r="AM20" s="23"/>
      <c r="AN20" s="28" t="s">
        <v>41</v>
      </c>
      <c r="AO20" s="23"/>
      <c r="AP20" s="23"/>
      <c r="AQ20" s="23"/>
      <c r="AR20" s="21"/>
      <c r="BE20" s="319"/>
      <c r="BS20" s="18" t="s">
        <v>4</v>
      </c>
    </row>
    <row r="21" spans="2:57" s="1" customFormat="1" ht="6.9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9"/>
    </row>
    <row r="22" spans="2:57" s="1" customFormat="1" ht="12" customHeight="1">
      <c r="B22" s="22"/>
      <c r="C22" s="23"/>
      <c r="D22" s="30" t="s">
        <v>44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9"/>
    </row>
    <row r="23" spans="2:57" s="1" customFormat="1" ht="60" customHeight="1">
      <c r="B23" s="22"/>
      <c r="C23" s="23"/>
      <c r="D23" s="23"/>
      <c r="E23" s="326" t="s">
        <v>45</v>
      </c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23"/>
      <c r="AP23" s="23"/>
      <c r="AQ23" s="23"/>
      <c r="AR23" s="21"/>
      <c r="BE23" s="319"/>
    </row>
    <row r="24" spans="2:57" s="1" customFormat="1" ht="6.9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9"/>
    </row>
    <row r="25" spans="2:57" s="1" customFormat="1" ht="6.9" customHeight="1">
      <c r="B25" s="22"/>
      <c r="C25" s="2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3"/>
      <c r="AQ25" s="23"/>
      <c r="AR25" s="21"/>
      <c r="BE25" s="319"/>
    </row>
    <row r="26" spans="1:57" s="2" customFormat="1" ht="25.95" customHeight="1">
      <c r="A26" s="36"/>
      <c r="B26" s="37"/>
      <c r="C26" s="38"/>
      <c r="D26" s="39" t="s">
        <v>46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27">
        <f>ROUND(AG54,2)</f>
        <v>0</v>
      </c>
      <c r="AL26" s="328"/>
      <c r="AM26" s="328"/>
      <c r="AN26" s="328"/>
      <c r="AO26" s="328"/>
      <c r="AP26" s="38"/>
      <c r="AQ26" s="38"/>
      <c r="AR26" s="41"/>
      <c r="BE26" s="319"/>
    </row>
    <row r="27" spans="1:57" s="2" customFormat="1" ht="6.9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19"/>
    </row>
    <row r="28" spans="1:57" s="2" customFormat="1" ht="13.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29" t="s">
        <v>47</v>
      </c>
      <c r="M28" s="329"/>
      <c r="N28" s="329"/>
      <c r="O28" s="329"/>
      <c r="P28" s="329"/>
      <c r="Q28" s="38"/>
      <c r="R28" s="38"/>
      <c r="S28" s="38"/>
      <c r="T28" s="38"/>
      <c r="U28" s="38"/>
      <c r="V28" s="38"/>
      <c r="W28" s="329" t="s">
        <v>48</v>
      </c>
      <c r="X28" s="329"/>
      <c r="Y28" s="329"/>
      <c r="Z28" s="329"/>
      <c r="AA28" s="329"/>
      <c r="AB28" s="329"/>
      <c r="AC28" s="329"/>
      <c r="AD28" s="329"/>
      <c r="AE28" s="329"/>
      <c r="AF28" s="38"/>
      <c r="AG28" s="38"/>
      <c r="AH28" s="38"/>
      <c r="AI28" s="38"/>
      <c r="AJ28" s="38"/>
      <c r="AK28" s="329" t="s">
        <v>49</v>
      </c>
      <c r="AL28" s="329"/>
      <c r="AM28" s="329"/>
      <c r="AN28" s="329"/>
      <c r="AO28" s="329"/>
      <c r="AP28" s="38"/>
      <c r="AQ28" s="38"/>
      <c r="AR28" s="41"/>
      <c r="BE28" s="319"/>
    </row>
    <row r="29" spans="2:57" s="3" customFormat="1" ht="14.4" customHeight="1">
      <c r="B29" s="42"/>
      <c r="C29" s="43"/>
      <c r="D29" s="30" t="s">
        <v>50</v>
      </c>
      <c r="E29" s="43"/>
      <c r="F29" s="30" t="s">
        <v>51</v>
      </c>
      <c r="G29" s="43"/>
      <c r="H29" s="43"/>
      <c r="I29" s="43"/>
      <c r="J29" s="43"/>
      <c r="K29" s="43"/>
      <c r="L29" s="311">
        <v>0.21</v>
      </c>
      <c r="M29" s="310"/>
      <c r="N29" s="310"/>
      <c r="O29" s="310"/>
      <c r="P29" s="310"/>
      <c r="Q29" s="43"/>
      <c r="R29" s="43"/>
      <c r="S29" s="43"/>
      <c r="T29" s="43"/>
      <c r="U29" s="43"/>
      <c r="V29" s="43"/>
      <c r="W29" s="309">
        <f>ROUND(AZ54,2)</f>
        <v>0</v>
      </c>
      <c r="X29" s="310"/>
      <c r="Y29" s="310"/>
      <c r="Z29" s="310"/>
      <c r="AA29" s="310"/>
      <c r="AB29" s="310"/>
      <c r="AC29" s="310"/>
      <c r="AD29" s="310"/>
      <c r="AE29" s="310"/>
      <c r="AF29" s="43"/>
      <c r="AG29" s="43"/>
      <c r="AH29" s="43"/>
      <c r="AI29" s="43"/>
      <c r="AJ29" s="43"/>
      <c r="AK29" s="309">
        <f>ROUND(AV54,2)</f>
        <v>0</v>
      </c>
      <c r="AL29" s="310"/>
      <c r="AM29" s="310"/>
      <c r="AN29" s="310"/>
      <c r="AO29" s="310"/>
      <c r="AP29" s="43"/>
      <c r="AQ29" s="43"/>
      <c r="AR29" s="44"/>
      <c r="BE29" s="320"/>
    </row>
    <row r="30" spans="2:57" s="3" customFormat="1" ht="14.4" customHeight="1">
      <c r="B30" s="42"/>
      <c r="C30" s="43"/>
      <c r="D30" s="43"/>
      <c r="E30" s="43"/>
      <c r="F30" s="30" t="s">
        <v>52</v>
      </c>
      <c r="G30" s="43"/>
      <c r="H30" s="43"/>
      <c r="I30" s="43"/>
      <c r="J30" s="43"/>
      <c r="K30" s="43"/>
      <c r="L30" s="311">
        <v>0.15</v>
      </c>
      <c r="M30" s="310"/>
      <c r="N30" s="310"/>
      <c r="O30" s="310"/>
      <c r="P30" s="310"/>
      <c r="Q30" s="43"/>
      <c r="R30" s="43"/>
      <c r="S30" s="43"/>
      <c r="T30" s="43"/>
      <c r="U30" s="43"/>
      <c r="V30" s="43"/>
      <c r="W30" s="309">
        <f>ROUND(BA54,2)</f>
        <v>0</v>
      </c>
      <c r="X30" s="310"/>
      <c r="Y30" s="310"/>
      <c r="Z30" s="310"/>
      <c r="AA30" s="310"/>
      <c r="AB30" s="310"/>
      <c r="AC30" s="310"/>
      <c r="AD30" s="310"/>
      <c r="AE30" s="310"/>
      <c r="AF30" s="43"/>
      <c r="AG30" s="43"/>
      <c r="AH30" s="43"/>
      <c r="AI30" s="43"/>
      <c r="AJ30" s="43"/>
      <c r="AK30" s="309">
        <f>ROUND(AW54,2)</f>
        <v>0</v>
      </c>
      <c r="AL30" s="310"/>
      <c r="AM30" s="310"/>
      <c r="AN30" s="310"/>
      <c r="AO30" s="310"/>
      <c r="AP30" s="43"/>
      <c r="AQ30" s="43"/>
      <c r="AR30" s="44"/>
      <c r="BE30" s="320"/>
    </row>
    <row r="31" spans="2:57" s="3" customFormat="1" ht="14.4" customHeight="1" hidden="1">
      <c r="B31" s="42"/>
      <c r="C31" s="43"/>
      <c r="D31" s="43"/>
      <c r="E31" s="43"/>
      <c r="F31" s="30" t="s">
        <v>53</v>
      </c>
      <c r="G31" s="43"/>
      <c r="H31" s="43"/>
      <c r="I31" s="43"/>
      <c r="J31" s="43"/>
      <c r="K31" s="43"/>
      <c r="L31" s="311">
        <v>0.21</v>
      </c>
      <c r="M31" s="310"/>
      <c r="N31" s="310"/>
      <c r="O31" s="310"/>
      <c r="P31" s="310"/>
      <c r="Q31" s="43"/>
      <c r="R31" s="43"/>
      <c r="S31" s="43"/>
      <c r="T31" s="43"/>
      <c r="U31" s="43"/>
      <c r="V31" s="43"/>
      <c r="W31" s="309">
        <f>ROUND(BB54,2)</f>
        <v>0</v>
      </c>
      <c r="X31" s="310"/>
      <c r="Y31" s="310"/>
      <c r="Z31" s="310"/>
      <c r="AA31" s="310"/>
      <c r="AB31" s="310"/>
      <c r="AC31" s="310"/>
      <c r="AD31" s="310"/>
      <c r="AE31" s="310"/>
      <c r="AF31" s="43"/>
      <c r="AG31" s="43"/>
      <c r="AH31" s="43"/>
      <c r="AI31" s="43"/>
      <c r="AJ31" s="43"/>
      <c r="AK31" s="309">
        <v>0</v>
      </c>
      <c r="AL31" s="310"/>
      <c r="AM31" s="310"/>
      <c r="AN31" s="310"/>
      <c r="AO31" s="310"/>
      <c r="AP31" s="43"/>
      <c r="AQ31" s="43"/>
      <c r="AR31" s="44"/>
      <c r="BE31" s="320"/>
    </row>
    <row r="32" spans="2:57" s="3" customFormat="1" ht="14.4" customHeight="1" hidden="1">
      <c r="B32" s="42"/>
      <c r="C32" s="43"/>
      <c r="D32" s="43"/>
      <c r="E32" s="43"/>
      <c r="F32" s="30" t="s">
        <v>54</v>
      </c>
      <c r="G32" s="43"/>
      <c r="H32" s="43"/>
      <c r="I32" s="43"/>
      <c r="J32" s="43"/>
      <c r="K32" s="43"/>
      <c r="L32" s="311">
        <v>0.15</v>
      </c>
      <c r="M32" s="310"/>
      <c r="N32" s="310"/>
      <c r="O32" s="310"/>
      <c r="P32" s="310"/>
      <c r="Q32" s="43"/>
      <c r="R32" s="43"/>
      <c r="S32" s="43"/>
      <c r="T32" s="43"/>
      <c r="U32" s="43"/>
      <c r="V32" s="43"/>
      <c r="W32" s="309">
        <f>ROUND(BC54,2)</f>
        <v>0</v>
      </c>
      <c r="X32" s="310"/>
      <c r="Y32" s="310"/>
      <c r="Z32" s="310"/>
      <c r="AA32" s="310"/>
      <c r="AB32" s="310"/>
      <c r="AC32" s="310"/>
      <c r="AD32" s="310"/>
      <c r="AE32" s="310"/>
      <c r="AF32" s="43"/>
      <c r="AG32" s="43"/>
      <c r="AH32" s="43"/>
      <c r="AI32" s="43"/>
      <c r="AJ32" s="43"/>
      <c r="AK32" s="309">
        <v>0</v>
      </c>
      <c r="AL32" s="310"/>
      <c r="AM32" s="310"/>
      <c r="AN32" s="310"/>
      <c r="AO32" s="310"/>
      <c r="AP32" s="43"/>
      <c r="AQ32" s="43"/>
      <c r="AR32" s="44"/>
      <c r="BE32" s="320"/>
    </row>
    <row r="33" spans="2:44" s="3" customFormat="1" ht="14.4" customHeight="1" hidden="1">
      <c r="B33" s="42"/>
      <c r="C33" s="43"/>
      <c r="D33" s="43"/>
      <c r="E33" s="43"/>
      <c r="F33" s="30" t="s">
        <v>55</v>
      </c>
      <c r="G33" s="43"/>
      <c r="H33" s="43"/>
      <c r="I33" s="43"/>
      <c r="J33" s="43"/>
      <c r="K33" s="43"/>
      <c r="L33" s="311">
        <v>0</v>
      </c>
      <c r="M33" s="310"/>
      <c r="N33" s="310"/>
      <c r="O33" s="310"/>
      <c r="P33" s="310"/>
      <c r="Q33" s="43"/>
      <c r="R33" s="43"/>
      <c r="S33" s="43"/>
      <c r="T33" s="43"/>
      <c r="U33" s="43"/>
      <c r="V33" s="43"/>
      <c r="W33" s="309">
        <f>ROUND(BD54,2)</f>
        <v>0</v>
      </c>
      <c r="X33" s="310"/>
      <c r="Y33" s="310"/>
      <c r="Z33" s="310"/>
      <c r="AA33" s="310"/>
      <c r="AB33" s="310"/>
      <c r="AC33" s="310"/>
      <c r="AD33" s="310"/>
      <c r="AE33" s="310"/>
      <c r="AF33" s="43"/>
      <c r="AG33" s="43"/>
      <c r="AH33" s="43"/>
      <c r="AI33" s="43"/>
      <c r="AJ33" s="43"/>
      <c r="AK33" s="309">
        <v>0</v>
      </c>
      <c r="AL33" s="310"/>
      <c r="AM33" s="310"/>
      <c r="AN33" s="310"/>
      <c r="AO33" s="310"/>
      <c r="AP33" s="43"/>
      <c r="AQ33" s="43"/>
      <c r="AR33" s="44"/>
    </row>
    <row r="34" spans="1:57" s="2" customFormat="1" ht="6.9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5" customHeight="1">
      <c r="A35" s="36"/>
      <c r="B35" s="37"/>
      <c r="C35" s="45"/>
      <c r="D35" s="46" t="s">
        <v>56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57</v>
      </c>
      <c r="U35" s="47"/>
      <c r="V35" s="47"/>
      <c r="W35" s="47"/>
      <c r="X35" s="315" t="s">
        <v>58</v>
      </c>
      <c r="Y35" s="313"/>
      <c r="Z35" s="313"/>
      <c r="AA35" s="313"/>
      <c r="AB35" s="313"/>
      <c r="AC35" s="47"/>
      <c r="AD35" s="47"/>
      <c r="AE35" s="47"/>
      <c r="AF35" s="47"/>
      <c r="AG35" s="47"/>
      <c r="AH35" s="47"/>
      <c r="AI35" s="47"/>
      <c r="AJ35" s="47"/>
      <c r="AK35" s="312">
        <f>SUM(AK26:AK33)</f>
        <v>0</v>
      </c>
      <c r="AL35" s="313"/>
      <c r="AM35" s="313"/>
      <c r="AN35" s="313"/>
      <c r="AO35" s="314"/>
      <c r="AP35" s="45"/>
      <c r="AQ35" s="45"/>
      <c r="AR35" s="41"/>
      <c r="BE35" s="36"/>
    </row>
    <row r="36" spans="1:57" s="2" customFormat="1" ht="6.9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" customHeight="1">
      <c r="A42" s="36"/>
      <c r="B42" s="37"/>
      <c r="C42" s="24" t="s">
        <v>59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0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7334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30" t="str">
        <f>K6</f>
        <v>Výstavba dopravního terminálu města Litvínov</v>
      </c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58"/>
      <c r="AQ45" s="58"/>
      <c r="AR45" s="59"/>
    </row>
    <row r="46" spans="1:57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0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Litvínov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0" t="s">
        <v>24</v>
      </c>
      <c r="AJ47" s="38"/>
      <c r="AK47" s="38"/>
      <c r="AL47" s="38"/>
      <c r="AM47" s="305" t="str">
        <f>IF(AN8="","",AN8)</f>
        <v>10. 3. 2020</v>
      </c>
      <c r="AN47" s="305"/>
      <c r="AO47" s="38"/>
      <c r="AP47" s="38"/>
      <c r="AQ47" s="38"/>
      <c r="AR47" s="41"/>
      <c r="BE47" s="36"/>
    </row>
    <row r="48" spans="1:57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65" customHeight="1">
      <c r="A49" s="36"/>
      <c r="B49" s="37"/>
      <c r="C49" s="30" t="s">
        <v>30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Město Litvínov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0" t="s">
        <v>38</v>
      </c>
      <c r="AJ49" s="38"/>
      <c r="AK49" s="38"/>
      <c r="AL49" s="38"/>
      <c r="AM49" s="306" t="str">
        <f>IF(E17="","",E17)</f>
        <v>METROPROJEKT Praha a.s.</v>
      </c>
      <c r="AN49" s="307"/>
      <c r="AO49" s="307"/>
      <c r="AP49" s="307"/>
      <c r="AQ49" s="38"/>
      <c r="AR49" s="41"/>
      <c r="AS49" s="293" t="s">
        <v>60</v>
      </c>
      <c r="AT49" s="294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25.65" customHeight="1">
      <c r="A50" s="36"/>
      <c r="B50" s="37"/>
      <c r="C50" s="30" t="s">
        <v>36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0" t="s">
        <v>43</v>
      </c>
      <c r="AJ50" s="38"/>
      <c r="AK50" s="38"/>
      <c r="AL50" s="38"/>
      <c r="AM50" s="306" t="str">
        <f>IF(E20="","",E20)</f>
        <v>METROPROJEKT Praha a.s.</v>
      </c>
      <c r="AN50" s="307"/>
      <c r="AO50" s="307"/>
      <c r="AP50" s="307"/>
      <c r="AQ50" s="38"/>
      <c r="AR50" s="41"/>
      <c r="AS50" s="295"/>
      <c r="AT50" s="296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297"/>
      <c r="AT51" s="298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33" t="s">
        <v>61</v>
      </c>
      <c r="D52" s="304"/>
      <c r="E52" s="304"/>
      <c r="F52" s="304"/>
      <c r="G52" s="304"/>
      <c r="H52" s="68"/>
      <c r="I52" s="308" t="s">
        <v>62</v>
      </c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3" t="s">
        <v>63</v>
      </c>
      <c r="AH52" s="304"/>
      <c r="AI52" s="304"/>
      <c r="AJ52" s="304"/>
      <c r="AK52" s="304"/>
      <c r="AL52" s="304"/>
      <c r="AM52" s="304"/>
      <c r="AN52" s="308" t="s">
        <v>64</v>
      </c>
      <c r="AO52" s="304"/>
      <c r="AP52" s="304"/>
      <c r="AQ52" s="69" t="s">
        <v>65</v>
      </c>
      <c r="AR52" s="41"/>
      <c r="AS52" s="70" t="s">
        <v>66</v>
      </c>
      <c r="AT52" s="71" t="s">
        <v>67</v>
      </c>
      <c r="AU52" s="71" t="s">
        <v>68</v>
      </c>
      <c r="AV52" s="71" t="s">
        <v>69</v>
      </c>
      <c r="AW52" s="71" t="s">
        <v>70</v>
      </c>
      <c r="AX52" s="71" t="s">
        <v>71</v>
      </c>
      <c r="AY52" s="71" t="s">
        <v>72</v>
      </c>
      <c r="AZ52" s="71" t="s">
        <v>73</v>
      </c>
      <c r="BA52" s="71" t="s">
        <v>74</v>
      </c>
      <c r="BB52" s="71" t="s">
        <v>75</v>
      </c>
      <c r="BC52" s="71" t="s">
        <v>76</v>
      </c>
      <c r="BD52" s="72" t="s">
        <v>77</v>
      </c>
      <c r="BE52" s="36"/>
    </row>
    <row r="53" spans="1:57" s="2" customFormat="1" ht="10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" customHeight="1">
      <c r="B54" s="76"/>
      <c r="C54" s="77" t="s">
        <v>78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17">
        <f>ROUND(AG55+SUM(AG56:AG65)+SUM(AG69:AG71),2)</f>
        <v>0</v>
      </c>
      <c r="AH54" s="317"/>
      <c r="AI54" s="317"/>
      <c r="AJ54" s="317"/>
      <c r="AK54" s="317"/>
      <c r="AL54" s="317"/>
      <c r="AM54" s="317"/>
      <c r="AN54" s="292">
        <f aca="true" t="shared" si="0" ref="AN54:AN71">SUM(AG54,AT54)</f>
        <v>0</v>
      </c>
      <c r="AO54" s="292"/>
      <c r="AP54" s="292"/>
      <c r="AQ54" s="80" t="s">
        <v>79</v>
      </c>
      <c r="AR54" s="81"/>
      <c r="AS54" s="82">
        <f>ROUND(AS55+SUM(AS56:AS65)+SUM(AS69:AS71),2)</f>
        <v>0</v>
      </c>
      <c r="AT54" s="83">
        <f aca="true" t="shared" si="1" ref="AT54:AT71">ROUND(SUM(AV54:AW54),2)</f>
        <v>0</v>
      </c>
      <c r="AU54" s="84">
        <f>ROUND(AU55+SUM(AU56:AU65)+SUM(AU69:AU71),5)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ROUND(AZ55+SUM(AZ56:AZ65)+SUM(AZ69:AZ71),2)</f>
        <v>0</v>
      </c>
      <c r="BA54" s="83">
        <f>ROUND(BA55+SUM(BA56:BA65)+SUM(BA69:BA71),2)</f>
        <v>0</v>
      </c>
      <c r="BB54" s="83">
        <f>ROUND(BB55+SUM(BB56:BB65)+SUM(BB69:BB71),2)</f>
        <v>0</v>
      </c>
      <c r="BC54" s="83">
        <f>ROUND(BC55+SUM(BC56:BC65)+SUM(BC69:BC71),2)</f>
        <v>0</v>
      </c>
      <c r="BD54" s="85">
        <f>ROUND(BD55+SUM(BD56:BD65)+SUM(BD69:BD71),2)</f>
        <v>0</v>
      </c>
      <c r="BS54" s="86" t="s">
        <v>80</v>
      </c>
      <c r="BT54" s="86" t="s">
        <v>81</v>
      </c>
      <c r="BU54" s="87" t="s">
        <v>82</v>
      </c>
      <c r="BV54" s="86" t="s">
        <v>83</v>
      </c>
      <c r="BW54" s="86" t="s">
        <v>5</v>
      </c>
      <c r="BX54" s="86" t="s">
        <v>84</v>
      </c>
      <c r="CL54" s="86" t="s">
        <v>19</v>
      </c>
    </row>
    <row r="55" spans="1:91" s="7" customFormat="1" ht="16.5" customHeight="1">
      <c r="A55" s="88" t="s">
        <v>85</v>
      </c>
      <c r="B55" s="89"/>
      <c r="C55" s="90"/>
      <c r="D55" s="316" t="s">
        <v>86</v>
      </c>
      <c r="E55" s="316"/>
      <c r="F55" s="316"/>
      <c r="G55" s="316"/>
      <c r="H55" s="316"/>
      <c r="I55" s="91"/>
      <c r="J55" s="316" t="s">
        <v>87</v>
      </c>
      <c r="K55" s="316"/>
      <c r="L55" s="316"/>
      <c r="M55" s="316"/>
      <c r="N55" s="316"/>
      <c r="O55" s="316"/>
      <c r="P55" s="316"/>
      <c r="Q55" s="316"/>
      <c r="R55" s="316"/>
      <c r="S55" s="316"/>
      <c r="T55" s="316"/>
      <c r="U55" s="316"/>
      <c r="V55" s="316"/>
      <c r="W55" s="316"/>
      <c r="X55" s="316"/>
      <c r="Y55" s="316"/>
      <c r="Z55" s="316"/>
      <c r="AA55" s="316"/>
      <c r="AB55" s="316"/>
      <c r="AC55" s="316"/>
      <c r="AD55" s="316"/>
      <c r="AE55" s="316"/>
      <c r="AF55" s="316"/>
      <c r="AG55" s="290">
        <f>'SO 000 - Objekty přípravy...'!J30</f>
        <v>0</v>
      </c>
      <c r="AH55" s="291"/>
      <c r="AI55" s="291"/>
      <c r="AJ55" s="291"/>
      <c r="AK55" s="291"/>
      <c r="AL55" s="291"/>
      <c r="AM55" s="291"/>
      <c r="AN55" s="290">
        <f t="shared" si="0"/>
        <v>0</v>
      </c>
      <c r="AO55" s="291"/>
      <c r="AP55" s="291"/>
      <c r="AQ55" s="92" t="s">
        <v>88</v>
      </c>
      <c r="AR55" s="93"/>
      <c r="AS55" s="94">
        <v>0</v>
      </c>
      <c r="AT55" s="95">
        <f t="shared" si="1"/>
        <v>0</v>
      </c>
      <c r="AU55" s="96">
        <f>'SO 000 - Objekty přípravy...'!P83</f>
        <v>0</v>
      </c>
      <c r="AV55" s="95">
        <f>'SO 000 - Objekty přípravy...'!J33</f>
        <v>0</v>
      </c>
      <c r="AW55" s="95">
        <f>'SO 000 - Objekty přípravy...'!J34</f>
        <v>0</v>
      </c>
      <c r="AX55" s="95">
        <f>'SO 000 - Objekty přípravy...'!J35</f>
        <v>0</v>
      </c>
      <c r="AY55" s="95">
        <f>'SO 000 - Objekty přípravy...'!J36</f>
        <v>0</v>
      </c>
      <c r="AZ55" s="95">
        <f>'SO 000 - Objekty přípravy...'!F33</f>
        <v>0</v>
      </c>
      <c r="BA55" s="95">
        <f>'SO 000 - Objekty přípravy...'!F34</f>
        <v>0</v>
      </c>
      <c r="BB55" s="95">
        <f>'SO 000 - Objekty přípravy...'!F35</f>
        <v>0</v>
      </c>
      <c r="BC55" s="95">
        <f>'SO 000 - Objekty přípravy...'!F36</f>
        <v>0</v>
      </c>
      <c r="BD55" s="97">
        <f>'SO 000 - Objekty přípravy...'!F37</f>
        <v>0</v>
      </c>
      <c r="BT55" s="98" t="s">
        <v>89</v>
      </c>
      <c r="BV55" s="98" t="s">
        <v>83</v>
      </c>
      <c r="BW55" s="98" t="s">
        <v>90</v>
      </c>
      <c r="BX55" s="98" t="s">
        <v>5</v>
      </c>
      <c r="CL55" s="98" t="s">
        <v>79</v>
      </c>
      <c r="CM55" s="98" t="s">
        <v>91</v>
      </c>
    </row>
    <row r="56" spans="1:91" s="7" customFormat="1" ht="16.5" customHeight="1">
      <c r="A56" s="88" t="s">
        <v>85</v>
      </c>
      <c r="B56" s="89"/>
      <c r="C56" s="90"/>
      <c r="D56" s="316" t="s">
        <v>92</v>
      </c>
      <c r="E56" s="316"/>
      <c r="F56" s="316"/>
      <c r="G56" s="316"/>
      <c r="H56" s="316"/>
      <c r="I56" s="91"/>
      <c r="J56" s="316" t="s">
        <v>93</v>
      </c>
      <c r="K56" s="316"/>
      <c r="L56" s="316"/>
      <c r="M56" s="316"/>
      <c r="N56" s="316"/>
      <c r="O56" s="316"/>
      <c r="P56" s="316"/>
      <c r="Q56" s="316"/>
      <c r="R56" s="316"/>
      <c r="S56" s="316"/>
      <c r="T56" s="316"/>
      <c r="U56" s="316"/>
      <c r="V56" s="316"/>
      <c r="W56" s="316"/>
      <c r="X56" s="316"/>
      <c r="Y56" s="316"/>
      <c r="Z56" s="316"/>
      <c r="AA56" s="316"/>
      <c r="AB56" s="316"/>
      <c r="AC56" s="316"/>
      <c r="AD56" s="316"/>
      <c r="AE56" s="316"/>
      <c r="AF56" s="316"/>
      <c r="AG56" s="290">
        <f>'SO 101 - Dopravní terminál'!J30</f>
        <v>0</v>
      </c>
      <c r="AH56" s="291"/>
      <c r="AI56" s="291"/>
      <c r="AJ56" s="291"/>
      <c r="AK56" s="291"/>
      <c r="AL56" s="291"/>
      <c r="AM56" s="291"/>
      <c r="AN56" s="290">
        <f t="shared" si="0"/>
        <v>0</v>
      </c>
      <c r="AO56" s="291"/>
      <c r="AP56" s="291"/>
      <c r="AQ56" s="92" t="s">
        <v>88</v>
      </c>
      <c r="AR56" s="93"/>
      <c r="AS56" s="94">
        <v>0</v>
      </c>
      <c r="AT56" s="95">
        <f t="shared" si="1"/>
        <v>0</v>
      </c>
      <c r="AU56" s="96">
        <f>'SO 101 - Dopravní terminál'!P89</f>
        <v>0</v>
      </c>
      <c r="AV56" s="95">
        <f>'SO 101 - Dopravní terminál'!J33</f>
        <v>0</v>
      </c>
      <c r="AW56" s="95">
        <f>'SO 101 - Dopravní terminál'!J34</f>
        <v>0</v>
      </c>
      <c r="AX56" s="95">
        <f>'SO 101 - Dopravní terminál'!J35</f>
        <v>0</v>
      </c>
      <c r="AY56" s="95">
        <f>'SO 101 - Dopravní terminál'!J36</f>
        <v>0</v>
      </c>
      <c r="AZ56" s="95">
        <f>'SO 101 - Dopravní terminál'!F33</f>
        <v>0</v>
      </c>
      <c r="BA56" s="95">
        <f>'SO 101 - Dopravní terminál'!F34</f>
        <v>0</v>
      </c>
      <c r="BB56" s="95">
        <f>'SO 101 - Dopravní terminál'!F35</f>
        <v>0</v>
      </c>
      <c r="BC56" s="95">
        <f>'SO 101 - Dopravní terminál'!F36</f>
        <v>0</v>
      </c>
      <c r="BD56" s="97">
        <f>'SO 101 - Dopravní terminál'!F37</f>
        <v>0</v>
      </c>
      <c r="BT56" s="98" t="s">
        <v>89</v>
      </c>
      <c r="BV56" s="98" t="s">
        <v>83</v>
      </c>
      <c r="BW56" s="98" t="s">
        <v>94</v>
      </c>
      <c r="BX56" s="98" t="s">
        <v>5</v>
      </c>
      <c r="CL56" s="98" t="s">
        <v>79</v>
      </c>
      <c r="CM56" s="98" t="s">
        <v>91</v>
      </c>
    </row>
    <row r="57" spans="1:91" s="7" customFormat="1" ht="24.75" customHeight="1">
      <c r="A57" s="88" t="s">
        <v>85</v>
      </c>
      <c r="B57" s="89"/>
      <c r="C57" s="90"/>
      <c r="D57" s="316" t="s">
        <v>95</v>
      </c>
      <c r="E57" s="316"/>
      <c r="F57" s="316"/>
      <c r="G57" s="316"/>
      <c r="H57" s="316"/>
      <c r="I57" s="91"/>
      <c r="J57" s="316" t="s">
        <v>96</v>
      </c>
      <c r="K57" s="316"/>
      <c r="L57" s="316"/>
      <c r="M57" s="316"/>
      <c r="N57" s="316"/>
      <c r="O57" s="316"/>
      <c r="P57" s="316"/>
      <c r="Q57" s="316"/>
      <c r="R57" s="316"/>
      <c r="S57" s="316"/>
      <c r="T57" s="316"/>
      <c r="U57" s="316"/>
      <c r="V57" s="316"/>
      <c r="W57" s="316"/>
      <c r="X57" s="316"/>
      <c r="Y57" s="316"/>
      <c r="Z57" s="316"/>
      <c r="AA57" s="316"/>
      <c r="AB57" s="316"/>
      <c r="AC57" s="316"/>
      <c r="AD57" s="316"/>
      <c r="AE57" s="316"/>
      <c r="AF57" s="316"/>
      <c r="AG57" s="290">
        <f>'SO 101.1 - Dopravní termi...'!J30</f>
        <v>0</v>
      </c>
      <c r="AH57" s="291"/>
      <c r="AI57" s="291"/>
      <c r="AJ57" s="291"/>
      <c r="AK57" s="291"/>
      <c r="AL57" s="291"/>
      <c r="AM57" s="291"/>
      <c r="AN57" s="290">
        <f t="shared" si="0"/>
        <v>0</v>
      </c>
      <c r="AO57" s="291"/>
      <c r="AP57" s="291"/>
      <c r="AQ57" s="92" t="s">
        <v>88</v>
      </c>
      <c r="AR57" s="93"/>
      <c r="AS57" s="94">
        <v>0</v>
      </c>
      <c r="AT57" s="95">
        <f t="shared" si="1"/>
        <v>0</v>
      </c>
      <c r="AU57" s="96">
        <f>'SO 101.1 - Dopravní termi...'!P84</f>
        <v>0</v>
      </c>
      <c r="AV57" s="95">
        <f>'SO 101.1 - Dopravní termi...'!J33</f>
        <v>0</v>
      </c>
      <c r="AW57" s="95">
        <f>'SO 101.1 - Dopravní termi...'!J34</f>
        <v>0</v>
      </c>
      <c r="AX57" s="95">
        <f>'SO 101.1 - Dopravní termi...'!J35</f>
        <v>0</v>
      </c>
      <c r="AY57" s="95">
        <f>'SO 101.1 - Dopravní termi...'!J36</f>
        <v>0</v>
      </c>
      <c r="AZ57" s="95">
        <f>'SO 101.1 - Dopravní termi...'!F33</f>
        <v>0</v>
      </c>
      <c r="BA57" s="95">
        <f>'SO 101.1 - Dopravní termi...'!F34</f>
        <v>0</v>
      </c>
      <c r="BB57" s="95">
        <f>'SO 101.1 - Dopravní termi...'!F35</f>
        <v>0</v>
      </c>
      <c r="BC57" s="95">
        <f>'SO 101.1 - Dopravní termi...'!F36</f>
        <v>0</v>
      </c>
      <c r="BD57" s="97">
        <f>'SO 101.1 - Dopravní termi...'!F37</f>
        <v>0</v>
      </c>
      <c r="BT57" s="98" t="s">
        <v>89</v>
      </c>
      <c r="BV57" s="98" t="s">
        <v>83</v>
      </c>
      <c r="BW57" s="98" t="s">
        <v>97</v>
      </c>
      <c r="BX57" s="98" t="s">
        <v>5</v>
      </c>
      <c r="CL57" s="98" t="s">
        <v>79</v>
      </c>
      <c r="CM57" s="98" t="s">
        <v>91</v>
      </c>
    </row>
    <row r="58" spans="1:91" s="7" customFormat="1" ht="16.5" customHeight="1">
      <c r="A58" s="88" t="s">
        <v>85</v>
      </c>
      <c r="B58" s="89"/>
      <c r="C58" s="90"/>
      <c r="D58" s="316" t="s">
        <v>98</v>
      </c>
      <c r="E58" s="316"/>
      <c r="F58" s="316"/>
      <c r="G58" s="316"/>
      <c r="H58" s="316"/>
      <c r="I58" s="91"/>
      <c r="J58" s="316" t="s">
        <v>99</v>
      </c>
      <c r="K58" s="316"/>
      <c r="L58" s="316"/>
      <c r="M58" s="316"/>
      <c r="N58" s="316"/>
      <c r="O58" s="316"/>
      <c r="P58" s="316"/>
      <c r="Q58" s="316"/>
      <c r="R58" s="316"/>
      <c r="S58" s="316"/>
      <c r="T58" s="316"/>
      <c r="U58" s="316"/>
      <c r="V58" s="316"/>
      <c r="W58" s="316"/>
      <c r="X58" s="316"/>
      <c r="Y58" s="316"/>
      <c r="Z58" s="316"/>
      <c r="AA58" s="316"/>
      <c r="AB58" s="316"/>
      <c r="AC58" s="316"/>
      <c r="AD58" s="316"/>
      <c r="AE58" s="316"/>
      <c r="AF58" s="316"/>
      <c r="AG58" s="290">
        <f>'SO 131 - Definitivní dopr...'!J30</f>
        <v>0</v>
      </c>
      <c r="AH58" s="291"/>
      <c r="AI58" s="291"/>
      <c r="AJ58" s="291"/>
      <c r="AK58" s="291"/>
      <c r="AL58" s="291"/>
      <c r="AM58" s="291"/>
      <c r="AN58" s="290">
        <f t="shared" si="0"/>
        <v>0</v>
      </c>
      <c r="AO58" s="291"/>
      <c r="AP58" s="291"/>
      <c r="AQ58" s="92" t="s">
        <v>88</v>
      </c>
      <c r="AR58" s="93"/>
      <c r="AS58" s="94">
        <v>0</v>
      </c>
      <c r="AT58" s="95">
        <f t="shared" si="1"/>
        <v>0</v>
      </c>
      <c r="AU58" s="96">
        <f>'SO 131 - Definitivní dopr...'!P83</f>
        <v>0</v>
      </c>
      <c r="AV58" s="95">
        <f>'SO 131 - Definitivní dopr...'!J33</f>
        <v>0</v>
      </c>
      <c r="AW58" s="95">
        <f>'SO 131 - Definitivní dopr...'!J34</f>
        <v>0</v>
      </c>
      <c r="AX58" s="95">
        <f>'SO 131 - Definitivní dopr...'!J35</f>
        <v>0</v>
      </c>
      <c r="AY58" s="95">
        <f>'SO 131 - Definitivní dopr...'!J36</f>
        <v>0</v>
      </c>
      <c r="AZ58" s="95">
        <f>'SO 131 - Definitivní dopr...'!F33</f>
        <v>0</v>
      </c>
      <c r="BA58" s="95">
        <f>'SO 131 - Definitivní dopr...'!F34</f>
        <v>0</v>
      </c>
      <c r="BB58" s="95">
        <f>'SO 131 - Definitivní dopr...'!F35</f>
        <v>0</v>
      </c>
      <c r="BC58" s="95">
        <f>'SO 131 - Definitivní dopr...'!F36</f>
        <v>0</v>
      </c>
      <c r="BD58" s="97">
        <f>'SO 131 - Definitivní dopr...'!F37</f>
        <v>0</v>
      </c>
      <c r="BT58" s="98" t="s">
        <v>89</v>
      </c>
      <c r="BV58" s="98" t="s">
        <v>83</v>
      </c>
      <c r="BW58" s="98" t="s">
        <v>100</v>
      </c>
      <c r="BX58" s="98" t="s">
        <v>5</v>
      </c>
      <c r="CL58" s="98" t="s">
        <v>79</v>
      </c>
      <c r="CM58" s="98" t="s">
        <v>91</v>
      </c>
    </row>
    <row r="59" spans="1:91" s="7" customFormat="1" ht="16.5" customHeight="1">
      <c r="A59" s="88" t="s">
        <v>85</v>
      </c>
      <c r="B59" s="89"/>
      <c r="C59" s="90"/>
      <c r="D59" s="316" t="s">
        <v>101</v>
      </c>
      <c r="E59" s="316"/>
      <c r="F59" s="316"/>
      <c r="G59" s="316"/>
      <c r="H59" s="316"/>
      <c r="I59" s="91"/>
      <c r="J59" s="316" t="s">
        <v>102</v>
      </c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6"/>
      <c r="AF59" s="316"/>
      <c r="AG59" s="290">
        <f>'SO 301 - Odvodnění doprav...'!J30</f>
        <v>0</v>
      </c>
      <c r="AH59" s="291"/>
      <c r="AI59" s="291"/>
      <c r="AJ59" s="291"/>
      <c r="AK59" s="291"/>
      <c r="AL59" s="291"/>
      <c r="AM59" s="291"/>
      <c r="AN59" s="290">
        <f t="shared" si="0"/>
        <v>0</v>
      </c>
      <c r="AO59" s="291"/>
      <c r="AP59" s="291"/>
      <c r="AQ59" s="92" t="s">
        <v>88</v>
      </c>
      <c r="AR59" s="93"/>
      <c r="AS59" s="94">
        <v>0</v>
      </c>
      <c r="AT59" s="95">
        <f t="shared" si="1"/>
        <v>0</v>
      </c>
      <c r="AU59" s="96">
        <f>'SO 301 - Odvodnění doprav...'!P86</f>
        <v>0</v>
      </c>
      <c r="AV59" s="95">
        <f>'SO 301 - Odvodnění doprav...'!J33</f>
        <v>0</v>
      </c>
      <c r="AW59" s="95">
        <f>'SO 301 - Odvodnění doprav...'!J34</f>
        <v>0</v>
      </c>
      <c r="AX59" s="95">
        <f>'SO 301 - Odvodnění doprav...'!J35</f>
        <v>0</v>
      </c>
      <c r="AY59" s="95">
        <f>'SO 301 - Odvodnění doprav...'!J36</f>
        <v>0</v>
      </c>
      <c r="AZ59" s="95">
        <f>'SO 301 - Odvodnění doprav...'!F33</f>
        <v>0</v>
      </c>
      <c r="BA59" s="95">
        <f>'SO 301 - Odvodnění doprav...'!F34</f>
        <v>0</v>
      </c>
      <c r="BB59" s="95">
        <f>'SO 301 - Odvodnění doprav...'!F35</f>
        <v>0</v>
      </c>
      <c r="BC59" s="95">
        <f>'SO 301 - Odvodnění doprav...'!F36</f>
        <v>0</v>
      </c>
      <c r="BD59" s="97">
        <f>'SO 301 - Odvodnění doprav...'!F37</f>
        <v>0</v>
      </c>
      <c r="BT59" s="98" t="s">
        <v>89</v>
      </c>
      <c r="BV59" s="98" t="s">
        <v>83</v>
      </c>
      <c r="BW59" s="98" t="s">
        <v>103</v>
      </c>
      <c r="BX59" s="98" t="s">
        <v>5</v>
      </c>
      <c r="CL59" s="98" t="s">
        <v>79</v>
      </c>
      <c r="CM59" s="98" t="s">
        <v>91</v>
      </c>
    </row>
    <row r="60" spans="1:91" s="7" customFormat="1" ht="16.5" customHeight="1">
      <c r="A60" s="88" t="s">
        <v>85</v>
      </c>
      <c r="B60" s="89"/>
      <c r="C60" s="90"/>
      <c r="D60" s="316" t="s">
        <v>104</v>
      </c>
      <c r="E60" s="316"/>
      <c r="F60" s="316"/>
      <c r="G60" s="316"/>
      <c r="H60" s="316"/>
      <c r="I60" s="91"/>
      <c r="J60" s="316" t="s">
        <v>105</v>
      </c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290">
        <f>'SO 431 - Veřejné osvětlení'!J30</f>
        <v>0</v>
      </c>
      <c r="AH60" s="291"/>
      <c r="AI60" s="291"/>
      <c r="AJ60" s="291"/>
      <c r="AK60" s="291"/>
      <c r="AL60" s="291"/>
      <c r="AM60" s="291"/>
      <c r="AN60" s="290">
        <f t="shared" si="0"/>
        <v>0</v>
      </c>
      <c r="AO60" s="291"/>
      <c r="AP60" s="291"/>
      <c r="AQ60" s="92" t="s">
        <v>88</v>
      </c>
      <c r="AR60" s="93"/>
      <c r="AS60" s="94">
        <v>0</v>
      </c>
      <c r="AT60" s="95">
        <f t="shared" si="1"/>
        <v>0</v>
      </c>
      <c r="AU60" s="96">
        <f>'SO 431 - Veřejné osvětlení'!P88</f>
        <v>0</v>
      </c>
      <c r="AV60" s="95">
        <f>'SO 431 - Veřejné osvětlení'!J33</f>
        <v>0</v>
      </c>
      <c r="AW60" s="95">
        <f>'SO 431 - Veřejné osvětlení'!J34</f>
        <v>0</v>
      </c>
      <c r="AX60" s="95">
        <f>'SO 431 - Veřejné osvětlení'!J35</f>
        <v>0</v>
      </c>
      <c r="AY60" s="95">
        <f>'SO 431 - Veřejné osvětlení'!J36</f>
        <v>0</v>
      </c>
      <c r="AZ60" s="95">
        <f>'SO 431 - Veřejné osvětlení'!F33</f>
        <v>0</v>
      </c>
      <c r="BA60" s="95">
        <f>'SO 431 - Veřejné osvětlení'!F34</f>
        <v>0</v>
      </c>
      <c r="BB60" s="95">
        <f>'SO 431 - Veřejné osvětlení'!F35</f>
        <v>0</v>
      </c>
      <c r="BC60" s="95">
        <f>'SO 431 - Veřejné osvětlení'!F36</f>
        <v>0</v>
      </c>
      <c r="BD60" s="97">
        <f>'SO 431 - Veřejné osvětlení'!F37</f>
        <v>0</v>
      </c>
      <c r="BT60" s="98" t="s">
        <v>89</v>
      </c>
      <c r="BV60" s="98" t="s">
        <v>83</v>
      </c>
      <c r="BW60" s="98" t="s">
        <v>106</v>
      </c>
      <c r="BX60" s="98" t="s">
        <v>5</v>
      </c>
      <c r="CL60" s="98" t="s">
        <v>79</v>
      </c>
      <c r="CM60" s="98" t="s">
        <v>91</v>
      </c>
    </row>
    <row r="61" spans="1:91" s="7" customFormat="1" ht="16.5" customHeight="1">
      <c r="A61" s="88" t="s">
        <v>85</v>
      </c>
      <c r="B61" s="89"/>
      <c r="C61" s="90"/>
      <c r="D61" s="316" t="s">
        <v>107</v>
      </c>
      <c r="E61" s="316"/>
      <c r="F61" s="316"/>
      <c r="G61" s="316"/>
      <c r="H61" s="316"/>
      <c r="I61" s="91"/>
      <c r="J61" s="316" t="s">
        <v>108</v>
      </c>
      <c r="K61" s="316"/>
      <c r="L61" s="316"/>
      <c r="M61" s="316"/>
      <c r="N61" s="316"/>
      <c r="O61" s="316"/>
      <c r="P61" s="316"/>
      <c r="Q61" s="316"/>
      <c r="R61" s="316"/>
      <c r="S61" s="316"/>
      <c r="T61" s="316"/>
      <c r="U61" s="316"/>
      <c r="V61" s="316"/>
      <c r="W61" s="316"/>
      <c r="X61" s="316"/>
      <c r="Y61" s="316"/>
      <c r="Z61" s="316"/>
      <c r="AA61" s="316"/>
      <c r="AB61" s="316"/>
      <c r="AC61" s="316"/>
      <c r="AD61" s="316"/>
      <c r="AE61" s="316"/>
      <c r="AF61" s="316"/>
      <c r="AG61" s="290">
        <f>'SO 461 - Informační systém'!J30</f>
        <v>0</v>
      </c>
      <c r="AH61" s="291"/>
      <c r="AI61" s="291"/>
      <c r="AJ61" s="291"/>
      <c r="AK61" s="291"/>
      <c r="AL61" s="291"/>
      <c r="AM61" s="291"/>
      <c r="AN61" s="290">
        <f t="shared" si="0"/>
        <v>0</v>
      </c>
      <c r="AO61" s="291"/>
      <c r="AP61" s="291"/>
      <c r="AQ61" s="92" t="s">
        <v>88</v>
      </c>
      <c r="AR61" s="93"/>
      <c r="AS61" s="94">
        <v>0</v>
      </c>
      <c r="AT61" s="95">
        <f t="shared" si="1"/>
        <v>0</v>
      </c>
      <c r="AU61" s="96">
        <f>'SO 461 - Informační systém'!P82</f>
        <v>0</v>
      </c>
      <c r="AV61" s="95">
        <f>'SO 461 - Informační systém'!J33</f>
        <v>0</v>
      </c>
      <c r="AW61" s="95">
        <f>'SO 461 - Informační systém'!J34</f>
        <v>0</v>
      </c>
      <c r="AX61" s="95">
        <f>'SO 461 - Informační systém'!J35</f>
        <v>0</v>
      </c>
      <c r="AY61" s="95">
        <f>'SO 461 - Informační systém'!J36</f>
        <v>0</v>
      </c>
      <c r="AZ61" s="95">
        <f>'SO 461 - Informační systém'!F33</f>
        <v>0</v>
      </c>
      <c r="BA61" s="95">
        <f>'SO 461 - Informační systém'!F34</f>
        <v>0</v>
      </c>
      <c r="BB61" s="95">
        <f>'SO 461 - Informační systém'!F35</f>
        <v>0</v>
      </c>
      <c r="BC61" s="95">
        <f>'SO 461 - Informační systém'!F36</f>
        <v>0</v>
      </c>
      <c r="BD61" s="97">
        <f>'SO 461 - Informační systém'!F37</f>
        <v>0</v>
      </c>
      <c r="BT61" s="98" t="s">
        <v>89</v>
      </c>
      <c r="BV61" s="98" t="s">
        <v>83</v>
      </c>
      <c r="BW61" s="98" t="s">
        <v>109</v>
      </c>
      <c r="BX61" s="98" t="s">
        <v>5</v>
      </c>
      <c r="CL61" s="98" t="s">
        <v>79</v>
      </c>
      <c r="CM61" s="98" t="s">
        <v>91</v>
      </c>
    </row>
    <row r="62" spans="1:91" s="7" customFormat="1" ht="16.5" customHeight="1">
      <c r="A62" s="88" t="s">
        <v>85</v>
      </c>
      <c r="B62" s="89"/>
      <c r="C62" s="90"/>
      <c r="D62" s="316" t="s">
        <v>110</v>
      </c>
      <c r="E62" s="316"/>
      <c r="F62" s="316"/>
      <c r="G62" s="316"/>
      <c r="H62" s="316"/>
      <c r="I62" s="91"/>
      <c r="J62" s="316" t="s">
        <v>111</v>
      </c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290">
        <f>'SO 661 - Trolejové vedení'!J30</f>
        <v>0</v>
      </c>
      <c r="AH62" s="291"/>
      <c r="AI62" s="291"/>
      <c r="AJ62" s="291"/>
      <c r="AK62" s="291"/>
      <c r="AL62" s="291"/>
      <c r="AM62" s="291"/>
      <c r="AN62" s="290">
        <f t="shared" si="0"/>
        <v>0</v>
      </c>
      <c r="AO62" s="291"/>
      <c r="AP62" s="291"/>
      <c r="AQ62" s="92" t="s">
        <v>88</v>
      </c>
      <c r="AR62" s="93"/>
      <c r="AS62" s="94">
        <v>0</v>
      </c>
      <c r="AT62" s="95">
        <f t="shared" si="1"/>
        <v>0</v>
      </c>
      <c r="AU62" s="96">
        <f>'SO 661 - Trolejové vedení'!P81</f>
        <v>0</v>
      </c>
      <c r="AV62" s="95">
        <f>'SO 661 - Trolejové vedení'!J33</f>
        <v>0</v>
      </c>
      <c r="AW62" s="95">
        <f>'SO 661 - Trolejové vedení'!J34</f>
        <v>0</v>
      </c>
      <c r="AX62" s="95">
        <f>'SO 661 - Trolejové vedení'!J35</f>
        <v>0</v>
      </c>
      <c r="AY62" s="95">
        <f>'SO 661 - Trolejové vedení'!J36</f>
        <v>0</v>
      </c>
      <c r="AZ62" s="95">
        <f>'SO 661 - Trolejové vedení'!F33</f>
        <v>0</v>
      </c>
      <c r="BA62" s="95">
        <f>'SO 661 - Trolejové vedení'!F34</f>
        <v>0</v>
      </c>
      <c r="BB62" s="95">
        <f>'SO 661 - Trolejové vedení'!F35</f>
        <v>0</v>
      </c>
      <c r="BC62" s="95">
        <f>'SO 661 - Trolejové vedení'!F36</f>
        <v>0</v>
      </c>
      <c r="BD62" s="97">
        <f>'SO 661 - Trolejové vedení'!F37</f>
        <v>0</v>
      </c>
      <c r="BT62" s="98" t="s">
        <v>89</v>
      </c>
      <c r="BV62" s="98" t="s">
        <v>83</v>
      </c>
      <c r="BW62" s="98" t="s">
        <v>112</v>
      </c>
      <c r="BX62" s="98" t="s">
        <v>5</v>
      </c>
      <c r="CL62" s="98" t="s">
        <v>79</v>
      </c>
      <c r="CM62" s="98" t="s">
        <v>91</v>
      </c>
    </row>
    <row r="63" spans="1:91" s="7" customFormat="1" ht="16.5" customHeight="1">
      <c r="A63" s="88" t="s">
        <v>85</v>
      </c>
      <c r="B63" s="89"/>
      <c r="C63" s="90"/>
      <c r="D63" s="316" t="s">
        <v>113</v>
      </c>
      <c r="E63" s="316"/>
      <c r="F63" s="316"/>
      <c r="G63" s="316"/>
      <c r="H63" s="316"/>
      <c r="I63" s="91"/>
      <c r="J63" s="316" t="s">
        <v>114</v>
      </c>
      <c r="K63" s="316"/>
      <c r="L63" s="316"/>
      <c r="M63" s="316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  <c r="AB63" s="316"/>
      <c r="AC63" s="316"/>
      <c r="AD63" s="316"/>
      <c r="AE63" s="316"/>
      <c r="AF63" s="316"/>
      <c r="AG63" s="290">
        <f>'SO 662 - Trakční kabely'!J30</f>
        <v>0</v>
      </c>
      <c r="AH63" s="291"/>
      <c r="AI63" s="291"/>
      <c r="AJ63" s="291"/>
      <c r="AK63" s="291"/>
      <c r="AL63" s="291"/>
      <c r="AM63" s="291"/>
      <c r="AN63" s="290">
        <f t="shared" si="0"/>
        <v>0</v>
      </c>
      <c r="AO63" s="291"/>
      <c r="AP63" s="291"/>
      <c r="AQ63" s="92" t="s">
        <v>88</v>
      </c>
      <c r="AR63" s="93"/>
      <c r="AS63" s="94">
        <v>0</v>
      </c>
      <c r="AT63" s="95">
        <f t="shared" si="1"/>
        <v>0</v>
      </c>
      <c r="AU63" s="96">
        <f>'SO 662 - Trakční kabely'!P81</f>
        <v>0</v>
      </c>
      <c r="AV63" s="95">
        <f>'SO 662 - Trakční kabely'!J33</f>
        <v>0</v>
      </c>
      <c r="AW63" s="95">
        <f>'SO 662 - Trakční kabely'!J34</f>
        <v>0</v>
      </c>
      <c r="AX63" s="95">
        <f>'SO 662 - Trakční kabely'!J35</f>
        <v>0</v>
      </c>
      <c r="AY63" s="95">
        <f>'SO 662 - Trakční kabely'!J36</f>
        <v>0</v>
      </c>
      <c r="AZ63" s="95">
        <f>'SO 662 - Trakční kabely'!F33</f>
        <v>0</v>
      </c>
      <c r="BA63" s="95">
        <f>'SO 662 - Trakční kabely'!F34</f>
        <v>0</v>
      </c>
      <c r="BB63" s="95">
        <f>'SO 662 - Trakční kabely'!F35</f>
        <v>0</v>
      </c>
      <c r="BC63" s="95">
        <f>'SO 662 - Trakční kabely'!F36</f>
        <v>0</v>
      </c>
      <c r="BD63" s="97">
        <f>'SO 662 - Trakční kabely'!F37</f>
        <v>0</v>
      </c>
      <c r="BT63" s="98" t="s">
        <v>89</v>
      </c>
      <c r="BV63" s="98" t="s">
        <v>83</v>
      </c>
      <c r="BW63" s="98" t="s">
        <v>115</v>
      </c>
      <c r="BX63" s="98" t="s">
        <v>5</v>
      </c>
      <c r="CL63" s="98" t="s">
        <v>79</v>
      </c>
      <c r="CM63" s="98" t="s">
        <v>91</v>
      </c>
    </row>
    <row r="64" spans="1:91" s="7" customFormat="1" ht="24.75" customHeight="1">
      <c r="A64" s="88" t="s">
        <v>85</v>
      </c>
      <c r="B64" s="89"/>
      <c r="C64" s="90"/>
      <c r="D64" s="316" t="s">
        <v>116</v>
      </c>
      <c r="E64" s="316"/>
      <c r="F64" s="316"/>
      <c r="G64" s="316"/>
      <c r="H64" s="316"/>
      <c r="I64" s="91"/>
      <c r="J64" s="316" t="s">
        <v>117</v>
      </c>
      <c r="K64" s="316"/>
      <c r="L64" s="316"/>
      <c r="M64" s="316"/>
      <c r="N64" s="316"/>
      <c r="O64" s="316"/>
      <c r="P64" s="316"/>
      <c r="Q64" s="316"/>
      <c r="R64" s="316"/>
      <c r="S64" s="316"/>
      <c r="T64" s="316"/>
      <c r="U64" s="316"/>
      <c r="V64" s="316"/>
      <c r="W64" s="316"/>
      <c r="X64" s="316"/>
      <c r="Y64" s="316"/>
      <c r="Z64" s="316"/>
      <c r="AA64" s="316"/>
      <c r="AB64" s="316"/>
      <c r="AC64" s="316"/>
      <c r="AD64" s="316"/>
      <c r="AE64" s="316"/>
      <c r="AF64" s="316"/>
      <c r="AG64" s="290">
        <f>'SO 663 - Elektrická zaříz...'!J30</f>
        <v>0</v>
      </c>
      <c r="AH64" s="291"/>
      <c r="AI64" s="291"/>
      <c r="AJ64" s="291"/>
      <c r="AK64" s="291"/>
      <c r="AL64" s="291"/>
      <c r="AM64" s="291"/>
      <c r="AN64" s="290">
        <f t="shared" si="0"/>
        <v>0</v>
      </c>
      <c r="AO64" s="291"/>
      <c r="AP64" s="291"/>
      <c r="AQ64" s="92" t="s">
        <v>88</v>
      </c>
      <c r="AR64" s="93"/>
      <c r="AS64" s="94">
        <v>0</v>
      </c>
      <c r="AT64" s="95">
        <f t="shared" si="1"/>
        <v>0</v>
      </c>
      <c r="AU64" s="96">
        <f>'SO 663 - Elektrická zaříz...'!P87</f>
        <v>0</v>
      </c>
      <c r="AV64" s="95">
        <f>'SO 663 - Elektrická zaříz...'!J33</f>
        <v>0</v>
      </c>
      <c r="AW64" s="95">
        <f>'SO 663 - Elektrická zaříz...'!J34</f>
        <v>0</v>
      </c>
      <c r="AX64" s="95">
        <f>'SO 663 - Elektrická zaříz...'!J35</f>
        <v>0</v>
      </c>
      <c r="AY64" s="95">
        <f>'SO 663 - Elektrická zaříz...'!J36</f>
        <v>0</v>
      </c>
      <c r="AZ64" s="95">
        <f>'SO 663 - Elektrická zaříz...'!F33</f>
        <v>0</v>
      </c>
      <c r="BA64" s="95">
        <f>'SO 663 - Elektrická zaříz...'!F34</f>
        <v>0</v>
      </c>
      <c r="BB64" s="95">
        <f>'SO 663 - Elektrická zaříz...'!F35</f>
        <v>0</v>
      </c>
      <c r="BC64" s="95">
        <f>'SO 663 - Elektrická zaříz...'!F36</f>
        <v>0</v>
      </c>
      <c r="BD64" s="97">
        <f>'SO 663 - Elektrická zaříz...'!F37</f>
        <v>0</v>
      </c>
      <c r="BT64" s="98" t="s">
        <v>89</v>
      </c>
      <c r="BV64" s="98" t="s">
        <v>83</v>
      </c>
      <c r="BW64" s="98" t="s">
        <v>118</v>
      </c>
      <c r="BX64" s="98" t="s">
        <v>5</v>
      </c>
      <c r="CL64" s="98" t="s">
        <v>79</v>
      </c>
      <c r="CM64" s="98" t="s">
        <v>91</v>
      </c>
    </row>
    <row r="65" spans="2:91" s="7" customFormat="1" ht="16.5" customHeight="1">
      <c r="B65" s="89"/>
      <c r="C65" s="90"/>
      <c r="D65" s="316" t="s">
        <v>119</v>
      </c>
      <c r="E65" s="316"/>
      <c r="F65" s="316"/>
      <c r="G65" s="316"/>
      <c r="H65" s="316"/>
      <c r="I65" s="91"/>
      <c r="J65" s="316" t="s">
        <v>120</v>
      </c>
      <c r="K65" s="316"/>
      <c r="L65" s="316"/>
      <c r="M65" s="316"/>
      <c r="N65" s="316"/>
      <c r="O65" s="316"/>
      <c r="P65" s="316"/>
      <c r="Q65" s="316"/>
      <c r="R65" s="316"/>
      <c r="S65" s="316"/>
      <c r="T65" s="316"/>
      <c r="U65" s="316"/>
      <c r="V65" s="316"/>
      <c r="W65" s="316"/>
      <c r="X65" s="316"/>
      <c r="Y65" s="316"/>
      <c r="Z65" s="316"/>
      <c r="AA65" s="316"/>
      <c r="AB65" s="316"/>
      <c r="AC65" s="316"/>
      <c r="AD65" s="316"/>
      <c r="AE65" s="316"/>
      <c r="AF65" s="316"/>
      <c r="AG65" s="299">
        <f>ROUND(SUM(AG66:AG68),2)</f>
        <v>0</v>
      </c>
      <c r="AH65" s="291"/>
      <c r="AI65" s="291"/>
      <c r="AJ65" s="291"/>
      <c r="AK65" s="291"/>
      <c r="AL65" s="291"/>
      <c r="AM65" s="291"/>
      <c r="AN65" s="290">
        <f t="shared" si="0"/>
        <v>0</v>
      </c>
      <c r="AO65" s="291"/>
      <c r="AP65" s="291"/>
      <c r="AQ65" s="92" t="s">
        <v>88</v>
      </c>
      <c r="AR65" s="93"/>
      <c r="AS65" s="94">
        <f>ROUND(SUM(AS66:AS68),2)</f>
        <v>0</v>
      </c>
      <c r="AT65" s="95">
        <f t="shared" si="1"/>
        <v>0</v>
      </c>
      <c r="AU65" s="96">
        <f>ROUND(SUM(AU66:AU68),5)</f>
        <v>0</v>
      </c>
      <c r="AV65" s="95">
        <f>ROUND(AZ65*L29,2)</f>
        <v>0</v>
      </c>
      <c r="AW65" s="95">
        <f>ROUND(BA65*L30,2)</f>
        <v>0</v>
      </c>
      <c r="AX65" s="95">
        <f>ROUND(BB65*L29,2)</f>
        <v>0</v>
      </c>
      <c r="AY65" s="95">
        <f>ROUND(BC65*L30,2)</f>
        <v>0</v>
      </c>
      <c r="AZ65" s="95">
        <f>ROUND(SUM(AZ66:AZ68),2)</f>
        <v>0</v>
      </c>
      <c r="BA65" s="95">
        <f>ROUND(SUM(BA66:BA68),2)</f>
        <v>0</v>
      </c>
      <c r="BB65" s="95">
        <f>ROUND(SUM(BB66:BB68),2)</f>
        <v>0</v>
      </c>
      <c r="BC65" s="95">
        <f>ROUND(SUM(BC66:BC68),2)</f>
        <v>0</v>
      </c>
      <c r="BD65" s="97">
        <f>ROUND(SUM(BD66:BD68),2)</f>
        <v>0</v>
      </c>
      <c r="BS65" s="98" t="s">
        <v>80</v>
      </c>
      <c r="BT65" s="98" t="s">
        <v>89</v>
      </c>
      <c r="BU65" s="98" t="s">
        <v>82</v>
      </c>
      <c r="BV65" s="98" t="s">
        <v>83</v>
      </c>
      <c r="BW65" s="98" t="s">
        <v>121</v>
      </c>
      <c r="BX65" s="98" t="s">
        <v>5</v>
      </c>
      <c r="CL65" s="98" t="s">
        <v>79</v>
      </c>
      <c r="CM65" s="98" t="s">
        <v>91</v>
      </c>
    </row>
    <row r="66" spans="1:90" s="4" customFormat="1" ht="23.25" customHeight="1">
      <c r="A66" s="88" t="s">
        <v>85</v>
      </c>
      <c r="B66" s="53"/>
      <c r="C66" s="99"/>
      <c r="D66" s="99"/>
      <c r="E66" s="332" t="s">
        <v>122</v>
      </c>
      <c r="F66" s="332"/>
      <c r="G66" s="332"/>
      <c r="H66" s="332"/>
      <c r="I66" s="332"/>
      <c r="J66" s="99"/>
      <c r="K66" s="332" t="s">
        <v>123</v>
      </c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2"/>
      <c r="AC66" s="332"/>
      <c r="AD66" s="332"/>
      <c r="AE66" s="332"/>
      <c r="AF66" s="332"/>
      <c r="AG66" s="300">
        <f>'SO 801.1 - Sadové úpravy ...'!J32</f>
        <v>0</v>
      </c>
      <c r="AH66" s="301"/>
      <c r="AI66" s="301"/>
      <c r="AJ66" s="301"/>
      <c r="AK66" s="301"/>
      <c r="AL66" s="301"/>
      <c r="AM66" s="301"/>
      <c r="AN66" s="300">
        <f t="shared" si="0"/>
        <v>0</v>
      </c>
      <c r="AO66" s="301"/>
      <c r="AP66" s="301"/>
      <c r="AQ66" s="100" t="s">
        <v>124</v>
      </c>
      <c r="AR66" s="55"/>
      <c r="AS66" s="101">
        <v>0</v>
      </c>
      <c r="AT66" s="102">
        <f t="shared" si="1"/>
        <v>0</v>
      </c>
      <c r="AU66" s="103">
        <f>'SO 801.1 - Sadové úpravy ...'!P88</f>
        <v>0</v>
      </c>
      <c r="AV66" s="102">
        <f>'SO 801.1 - Sadové úpravy ...'!J35</f>
        <v>0</v>
      </c>
      <c r="AW66" s="102">
        <f>'SO 801.1 - Sadové úpravy ...'!J36</f>
        <v>0</v>
      </c>
      <c r="AX66" s="102">
        <f>'SO 801.1 - Sadové úpravy ...'!J37</f>
        <v>0</v>
      </c>
      <c r="AY66" s="102">
        <f>'SO 801.1 - Sadové úpravy ...'!J38</f>
        <v>0</v>
      </c>
      <c r="AZ66" s="102">
        <f>'SO 801.1 - Sadové úpravy ...'!F35</f>
        <v>0</v>
      </c>
      <c r="BA66" s="102">
        <f>'SO 801.1 - Sadové úpravy ...'!F36</f>
        <v>0</v>
      </c>
      <c r="BB66" s="102">
        <f>'SO 801.1 - Sadové úpravy ...'!F37</f>
        <v>0</v>
      </c>
      <c r="BC66" s="102">
        <f>'SO 801.1 - Sadové úpravy ...'!F38</f>
        <v>0</v>
      </c>
      <c r="BD66" s="104">
        <f>'SO 801.1 - Sadové úpravy ...'!F39</f>
        <v>0</v>
      </c>
      <c r="BT66" s="105" t="s">
        <v>91</v>
      </c>
      <c r="BV66" s="105" t="s">
        <v>83</v>
      </c>
      <c r="BW66" s="105" t="s">
        <v>125</v>
      </c>
      <c r="BX66" s="105" t="s">
        <v>121</v>
      </c>
      <c r="CL66" s="105" t="s">
        <v>79</v>
      </c>
    </row>
    <row r="67" spans="1:90" s="4" customFormat="1" ht="23.25" customHeight="1">
      <c r="A67" s="88" t="s">
        <v>85</v>
      </c>
      <c r="B67" s="53"/>
      <c r="C67" s="99"/>
      <c r="D67" s="99"/>
      <c r="E67" s="332" t="s">
        <v>126</v>
      </c>
      <c r="F67" s="332"/>
      <c r="G67" s="332"/>
      <c r="H67" s="332"/>
      <c r="I67" s="332"/>
      <c r="J67" s="99"/>
      <c r="K67" s="332" t="s">
        <v>127</v>
      </c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2"/>
      <c r="AC67" s="332"/>
      <c r="AD67" s="332"/>
      <c r="AE67" s="332"/>
      <c r="AF67" s="332"/>
      <c r="AG67" s="300">
        <f>'SO 801.2 - Sadové úpravy ...'!J32</f>
        <v>0</v>
      </c>
      <c r="AH67" s="301"/>
      <c r="AI67" s="301"/>
      <c r="AJ67" s="301"/>
      <c r="AK67" s="301"/>
      <c r="AL67" s="301"/>
      <c r="AM67" s="301"/>
      <c r="AN67" s="300">
        <f t="shared" si="0"/>
        <v>0</v>
      </c>
      <c r="AO67" s="301"/>
      <c r="AP67" s="301"/>
      <c r="AQ67" s="100" t="s">
        <v>124</v>
      </c>
      <c r="AR67" s="55"/>
      <c r="AS67" s="101">
        <v>0</v>
      </c>
      <c r="AT67" s="102">
        <f t="shared" si="1"/>
        <v>0</v>
      </c>
      <c r="AU67" s="103">
        <f>'SO 801.2 - Sadové úpravy ...'!P88</f>
        <v>0</v>
      </c>
      <c r="AV67" s="102">
        <f>'SO 801.2 - Sadové úpravy ...'!J35</f>
        <v>0</v>
      </c>
      <c r="AW67" s="102">
        <f>'SO 801.2 - Sadové úpravy ...'!J36</f>
        <v>0</v>
      </c>
      <c r="AX67" s="102">
        <f>'SO 801.2 - Sadové úpravy ...'!J37</f>
        <v>0</v>
      </c>
      <c r="AY67" s="102">
        <f>'SO 801.2 - Sadové úpravy ...'!J38</f>
        <v>0</v>
      </c>
      <c r="AZ67" s="102">
        <f>'SO 801.2 - Sadové úpravy ...'!F35</f>
        <v>0</v>
      </c>
      <c r="BA67" s="102">
        <f>'SO 801.2 - Sadové úpravy ...'!F36</f>
        <v>0</v>
      </c>
      <c r="BB67" s="102">
        <f>'SO 801.2 - Sadové úpravy ...'!F37</f>
        <v>0</v>
      </c>
      <c r="BC67" s="102">
        <f>'SO 801.2 - Sadové úpravy ...'!F38</f>
        <v>0</v>
      </c>
      <c r="BD67" s="104">
        <f>'SO 801.2 - Sadové úpravy ...'!F39</f>
        <v>0</v>
      </c>
      <c r="BT67" s="105" t="s">
        <v>91</v>
      </c>
      <c r="BV67" s="105" t="s">
        <v>83</v>
      </c>
      <c r="BW67" s="105" t="s">
        <v>128</v>
      </c>
      <c r="BX67" s="105" t="s">
        <v>121</v>
      </c>
      <c r="CL67" s="105" t="s">
        <v>79</v>
      </c>
    </row>
    <row r="68" spans="1:90" s="4" customFormat="1" ht="23.25" customHeight="1">
      <c r="A68" s="88" t="s">
        <v>85</v>
      </c>
      <c r="B68" s="53"/>
      <c r="C68" s="99"/>
      <c r="D68" s="99"/>
      <c r="E68" s="332" t="s">
        <v>129</v>
      </c>
      <c r="F68" s="332"/>
      <c r="G68" s="332"/>
      <c r="H68" s="332"/>
      <c r="I68" s="332"/>
      <c r="J68" s="99"/>
      <c r="K68" s="332" t="s">
        <v>130</v>
      </c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2"/>
      <c r="AE68" s="332"/>
      <c r="AF68" s="332"/>
      <c r="AG68" s="300">
        <f>'SO 801.3 - Sadové úpravy ...'!J32</f>
        <v>0</v>
      </c>
      <c r="AH68" s="301"/>
      <c r="AI68" s="301"/>
      <c r="AJ68" s="301"/>
      <c r="AK68" s="301"/>
      <c r="AL68" s="301"/>
      <c r="AM68" s="301"/>
      <c r="AN68" s="300">
        <f t="shared" si="0"/>
        <v>0</v>
      </c>
      <c r="AO68" s="301"/>
      <c r="AP68" s="301"/>
      <c r="AQ68" s="100" t="s">
        <v>124</v>
      </c>
      <c r="AR68" s="55"/>
      <c r="AS68" s="101">
        <v>0</v>
      </c>
      <c r="AT68" s="102">
        <f t="shared" si="1"/>
        <v>0</v>
      </c>
      <c r="AU68" s="103">
        <f>'SO 801.3 - Sadové úpravy ...'!P88</f>
        <v>0</v>
      </c>
      <c r="AV68" s="102">
        <f>'SO 801.3 - Sadové úpravy ...'!J35</f>
        <v>0</v>
      </c>
      <c r="AW68" s="102">
        <f>'SO 801.3 - Sadové úpravy ...'!J36</f>
        <v>0</v>
      </c>
      <c r="AX68" s="102">
        <f>'SO 801.3 - Sadové úpravy ...'!J37</f>
        <v>0</v>
      </c>
      <c r="AY68" s="102">
        <f>'SO 801.3 - Sadové úpravy ...'!J38</f>
        <v>0</v>
      </c>
      <c r="AZ68" s="102">
        <f>'SO 801.3 - Sadové úpravy ...'!F35</f>
        <v>0</v>
      </c>
      <c r="BA68" s="102">
        <f>'SO 801.3 - Sadové úpravy ...'!F36</f>
        <v>0</v>
      </c>
      <c r="BB68" s="102">
        <f>'SO 801.3 - Sadové úpravy ...'!F37</f>
        <v>0</v>
      </c>
      <c r="BC68" s="102">
        <f>'SO 801.3 - Sadové úpravy ...'!F38</f>
        <v>0</v>
      </c>
      <c r="BD68" s="104">
        <f>'SO 801.3 - Sadové úpravy ...'!F39</f>
        <v>0</v>
      </c>
      <c r="BT68" s="105" t="s">
        <v>91</v>
      </c>
      <c r="BV68" s="105" t="s">
        <v>83</v>
      </c>
      <c r="BW68" s="105" t="s">
        <v>131</v>
      </c>
      <c r="BX68" s="105" t="s">
        <v>121</v>
      </c>
      <c r="CL68" s="105" t="s">
        <v>79</v>
      </c>
    </row>
    <row r="69" spans="1:91" s="7" customFormat="1" ht="16.5" customHeight="1">
      <c r="A69" s="88" t="s">
        <v>85</v>
      </c>
      <c r="B69" s="89"/>
      <c r="C69" s="90"/>
      <c r="D69" s="316" t="s">
        <v>132</v>
      </c>
      <c r="E69" s="316"/>
      <c r="F69" s="316"/>
      <c r="G69" s="316"/>
      <c r="H69" s="316"/>
      <c r="I69" s="91"/>
      <c r="J69" s="316" t="s">
        <v>133</v>
      </c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  <c r="V69" s="316"/>
      <c r="W69" s="316"/>
      <c r="X69" s="316"/>
      <c r="Y69" s="316"/>
      <c r="Z69" s="316"/>
      <c r="AA69" s="316"/>
      <c r="AB69" s="316"/>
      <c r="AC69" s="316"/>
      <c r="AD69" s="316"/>
      <c r="AE69" s="316"/>
      <c r="AF69" s="316"/>
      <c r="AG69" s="290">
        <f>'SO 901 - Architektonické ...'!J30</f>
        <v>0</v>
      </c>
      <c r="AH69" s="291"/>
      <c r="AI69" s="291"/>
      <c r="AJ69" s="291"/>
      <c r="AK69" s="291"/>
      <c r="AL69" s="291"/>
      <c r="AM69" s="291"/>
      <c r="AN69" s="290">
        <f t="shared" si="0"/>
        <v>0</v>
      </c>
      <c r="AO69" s="291"/>
      <c r="AP69" s="291"/>
      <c r="AQ69" s="92" t="s">
        <v>88</v>
      </c>
      <c r="AR69" s="93"/>
      <c r="AS69" s="94">
        <v>0</v>
      </c>
      <c r="AT69" s="95">
        <f t="shared" si="1"/>
        <v>0</v>
      </c>
      <c r="AU69" s="96">
        <f>'SO 901 - Architektonické ...'!P84</f>
        <v>0</v>
      </c>
      <c r="AV69" s="95">
        <f>'SO 901 - Architektonické ...'!J33</f>
        <v>0</v>
      </c>
      <c r="AW69" s="95">
        <f>'SO 901 - Architektonické ...'!J34</f>
        <v>0</v>
      </c>
      <c r="AX69" s="95">
        <f>'SO 901 - Architektonické ...'!J35</f>
        <v>0</v>
      </c>
      <c r="AY69" s="95">
        <f>'SO 901 - Architektonické ...'!J36</f>
        <v>0</v>
      </c>
      <c r="AZ69" s="95">
        <f>'SO 901 - Architektonické ...'!F33</f>
        <v>0</v>
      </c>
      <c r="BA69" s="95">
        <f>'SO 901 - Architektonické ...'!F34</f>
        <v>0</v>
      </c>
      <c r="BB69" s="95">
        <f>'SO 901 - Architektonické ...'!F35</f>
        <v>0</v>
      </c>
      <c r="BC69" s="95">
        <f>'SO 901 - Architektonické ...'!F36</f>
        <v>0</v>
      </c>
      <c r="BD69" s="97">
        <f>'SO 901 - Architektonické ...'!F37</f>
        <v>0</v>
      </c>
      <c r="BT69" s="98" t="s">
        <v>89</v>
      </c>
      <c r="BV69" s="98" t="s">
        <v>83</v>
      </c>
      <c r="BW69" s="98" t="s">
        <v>134</v>
      </c>
      <c r="BX69" s="98" t="s">
        <v>5</v>
      </c>
      <c r="CL69" s="98" t="s">
        <v>79</v>
      </c>
      <c r="CM69" s="98" t="s">
        <v>91</v>
      </c>
    </row>
    <row r="70" spans="1:91" s="7" customFormat="1" ht="16.5" customHeight="1">
      <c r="A70" s="88" t="s">
        <v>85</v>
      </c>
      <c r="B70" s="89"/>
      <c r="C70" s="90"/>
      <c r="D70" s="316" t="s">
        <v>135</v>
      </c>
      <c r="E70" s="316"/>
      <c r="F70" s="316"/>
      <c r="G70" s="316"/>
      <c r="H70" s="316"/>
      <c r="I70" s="91"/>
      <c r="J70" s="316" t="s">
        <v>136</v>
      </c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  <c r="V70" s="316"/>
      <c r="W70" s="316"/>
      <c r="X70" s="316"/>
      <c r="Y70" s="316"/>
      <c r="Z70" s="316"/>
      <c r="AA70" s="316"/>
      <c r="AB70" s="316"/>
      <c r="AC70" s="316"/>
      <c r="AD70" s="316"/>
      <c r="AE70" s="316"/>
      <c r="AF70" s="316"/>
      <c r="AG70" s="290">
        <f>'D.2.2 - Zásady dopravně i...'!J30</f>
        <v>0</v>
      </c>
      <c r="AH70" s="291"/>
      <c r="AI70" s="291"/>
      <c r="AJ70" s="291"/>
      <c r="AK70" s="291"/>
      <c r="AL70" s="291"/>
      <c r="AM70" s="291"/>
      <c r="AN70" s="290">
        <f t="shared" si="0"/>
        <v>0</v>
      </c>
      <c r="AO70" s="291"/>
      <c r="AP70" s="291"/>
      <c r="AQ70" s="92" t="s">
        <v>137</v>
      </c>
      <c r="AR70" s="93"/>
      <c r="AS70" s="94">
        <v>0</v>
      </c>
      <c r="AT70" s="95">
        <f t="shared" si="1"/>
        <v>0</v>
      </c>
      <c r="AU70" s="96">
        <f>'D.2.2 - Zásady dopravně i...'!P81</f>
        <v>0</v>
      </c>
      <c r="AV70" s="95">
        <f>'D.2.2 - Zásady dopravně i...'!J33</f>
        <v>0</v>
      </c>
      <c r="AW70" s="95">
        <f>'D.2.2 - Zásady dopravně i...'!J34</f>
        <v>0</v>
      </c>
      <c r="AX70" s="95">
        <f>'D.2.2 - Zásady dopravně i...'!J35</f>
        <v>0</v>
      </c>
      <c r="AY70" s="95">
        <f>'D.2.2 - Zásady dopravně i...'!J36</f>
        <v>0</v>
      </c>
      <c r="AZ70" s="95">
        <f>'D.2.2 - Zásady dopravně i...'!F33</f>
        <v>0</v>
      </c>
      <c r="BA70" s="95">
        <f>'D.2.2 - Zásady dopravně i...'!F34</f>
        <v>0</v>
      </c>
      <c r="BB70" s="95">
        <f>'D.2.2 - Zásady dopravně i...'!F35</f>
        <v>0</v>
      </c>
      <c r="BC70" s="95">
        <f>'D.2.2 - Zásady dopravně i...'!F36</f>
        <v>0</v>
      </c>
      <c r="BD70" s="97">
        <f>'D.2.2 - Zásady dopravně i...'!F37</f>
        <v>0</v>
      </c>
      <c r="BT70" s="98" t="s">
        <v>89</v>
      </c>
      <c r="BV70" s="98" t="s">
        <v>83</v>
      </c>
      <c r="BW70" s="98" t="s">
        <v>138</v>
      </c>
      <c r="BX70" s="98" t="s">
        <v>5</v>
      </c>
      <c r="CL70" s="98" t="s">
        <v>79</v>
      </c>
      <c r="CM70" s="98" t="s">
        <v>91</v>
      </c>
    </row>
    <row r="71" spans="1:91" s="7" customFormat="1" ht="16.5" customHeight="1">
      <c r="A71" s="88" t="s">
        <v>85</v>
      </c>
      <c r="B71" s="89"/>
      <c r="C71" s="90"/>
      <c r="D71" s="316" t="s">
        <v>139</v>
      </c>
      <c r="E71" s="316"/>
      <c r="F71" s="316"/>
      <c r="G71" s="316"/>
      <c r="H71" s="316"/>
      <c r="I71" s="91"/>
      <c r="J71" s="316" t="s">
        <v>140</v>
      </c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  <c r="V71" s="316"/>
      <c r="W71" s="316"/>
      <c r="X71" s="316"/>
      <c r="Y71" s="316"/>
      <c r="Z71" s="316"/>
      <c r="AA71" s="316"/>
      <c r="AB71" s="316"/>
      <c r="AC71" s="316"/>
      <c r="AD71" s="316"/>
      <c r="AE71" s="316"/>
      <c r="AF71" s="316"/>
      <c r="AG71" s="290">
        <f>'VON - Vedlejší a ostatní ...'!J30</f>
        <v>0</v>
      </c>
      <c r="AH71" s="291"/>
      <c r="AI71" s="291"/>
      <c r="AJ71" s="291"/>
      <c r="AK71" s="291"/>
      <c r="AL71" s="291"/>
      <c r="AM71" s="291"/>
      <c r="AN71" s="290">
        <f t="shared" si="0"/>
        <v>0</v>
      </c>
      <c r="AO71" s="291"/>
      <c r="AP71" s="291"/>
      <c r="AQ71" s="92" t="s">
        <v>139</v>
      </c>
      <c r="AR71" s="93"/>
      <c r="AS71" s="106">
        <v>0</v>
      </c>
      <c r="AT71" s="107">
        <f t="shared" si="1"/>
        <v>0</v>
      </c>
      <c r="AU71" s="108">
        <f>'VON - Vedlejší a ostatní ...'!P85</f>
        <v>0</v>
      </c>
      <c r="AV71" s="107">
        <f>'VON - Vedlejší a ostatní ...'!J33</f>
        <v>0</v>
      </c>
      <c r="AW71" s="107">
        <f>'VON - Vedlejší a ostatní ...'!J34</f>
        <v>0</v>
      </c>
      <c r="AX71" s="107">
        <f>'VON - Vedlejší a ostatní ...'!J35</f>
        <v>0</v>
      </c>
      <c r="AY71" s="107">
        <f>'VON - Vedlejší a ostatní ...'!J36</f>
        <v>0</v>
      </c>
      <c r="AZ71" s="107">
        <f>'VON - Vedlejší a ostatní ...'!F33</f>
        <v>0</v>
      </c>
      <c r="BA71" s="107">
        <f>'VON - Vedlejší a ostatní ...'!F34</f>
        <v>0</v>
      </c>
      <c r="BB71" s="107">
        <f>'VON - Vedlejší a ostatní ...'!F35</f>
        <v>0</v>
      </c>
      <c r="BC71" s="107">
        <f>'VON - Vedlejší a ostatní ...'!F36</f>
        <v>0</v>
      </c>
      <c r="BD71" s="109">
        <f>'VON - Vedlejší a ostatní ...'!F37</f>
        <v>0</v>
      </c>
      <c r="BT71" s="98" t="s">
        <v>89</v>
      </c>
      <c r="BV71" s="98" t="s">
        <v>83</v>
      </c>
      <c r="BW71" s="98" t="s">
        <v>141</v>
      </c>
      <c r="BX71" s="98" t="s">
        <v>5</v>
      </c>
      <c r="CL71" s="98" t="s">
        <v>79</v>
      </c>
      <c r="CM71" s="98" t="s">
        <v>91</v>
      </c>
    </row>
    <row r="72" spans="1:57" s="2" customFormat="1" ht="30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41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s="2" customFormat="1" ht="6.9" customHeight="1">
      <c r="A73" s="36"/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41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</sheetData>
  <sheetProtection algorithmName="SHA-512" hashValue="XjGZ2bfwQTVkdI53N2qz0mmlBkc+Gfl9NgMHvc5tNcgfKUJyCggjztSO6Z31X+0eFljbTUgJBmkhDpw+51Uu5g==" saltValue="j/d3LQyPGu4B3pNkmcv0KdsF4t4CL3tyD27IWbU88A60H5zustHv1w8ey1wsp9Siv0dcg+ewyoDA8G9NotvTsw==" spinCount="100000" sheet="1" objects="1" scenarios="1" formatColumns="0" formatRows="0"/>
  <mergeCells count="106">
    <mergeCell ref="C52:G52"/>
    <mergeCell ref="D61:H61"/>
    <mergeCell ref="D58:H58"/>
    <mergeCell ref="D55:H55"/>
    <mergeCell ref="D59:H59"/>
    <mergeCell ref="D60:H60"/>
    <mergeCell ref="D56:H56"/>
    <mergeCell ref="D57:H57"/>
    <mergeCell ref="D62:H62"/>
    <mergeCell ref="L45:AO45"/>
    <mergeCell ref="D65:H65"/>
    <mergeCell ref="J65:AF65"/>
    <mergeCell ref="E66:I66"/>
    <mergeCell ref="K66:AF66"/>
    <mergeCell ref="E67:I67"/>
    <mergeCell ref="K67:AF67"/>
    <mergeCell ref="E68:I68"/>
    <mergeCell ref="K68:AF68"/>
    <mergeCell ref="AG64:AM64"/>
    <mergeCell ref="AN64:AP64"/>
    <mergeCell ref="D63:H63"/>
    <mergeCell ref="D64:H64"/>
    <mergeCell ref="I52:AF52"/>
    <mergeCell ref="J61:AF61"/>
    <mergeCell ref="J60:AF60"/>
    <mergeCell ref="J62:AF62"/>
    <mergeCell ref="J63:AF63"/>
    <mergeCell ref="J59:AF59"/>
    <mergeCell ref="J57:AF57"/>
    <mergeCell ref="J58:AF58"/>
    <mergeCell ref="J64:AF64"/>
    <mergeCell ref="J56:AF56"/>
    <mergeCell ref="J55:AF55"/>
    <mergeCell ref="D69:H69"/>
    <mergeCell ref="J69:AF69"/>
    <mergeCell ref="D70:H70"/>
    <mergeCell ref="J70:AF70"/>
    <mergeCell ref="D71:H71"/>
    <mergeCell ref="J71:AF71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63:AM63"/>
    <mergeCell ref="AG62:AM62"/>
    <mergeCell ref="AG52:AM52"/>
    <mergeCell ref="AG60:AM60"/>
    <mergeCell ref="AG55:AM55"/>
    <mergeCell ref="AG59:AM59"/>
    <mergeCell ref="AG61:AM61"/>
    <mergeCell ref="AG57:AM57"/>
    <mergeCell ref="AG56:AM56"/>
    <mergeCell ref="AG58:AM58"/>
    <mergeCell ref="AM47:AN47"/>
    <mergeCell ref="AM49:AP49"/>
    <mergeCell ref="AM50:AP50"/>
    <mergeCell ref="AN63:AP63"/>
    <mergeCell ref="AN57:AP57"/>
    <mergeCell ref="AN52:AP52"/>
    <mergeCell ref="AN62:AP62"/>
    <mergeCell ref="AN61:AP61"/>
    <mergeCell ref="AN56:AP56"/>
    <mergeCell ref="AN60:AP60"/>
    <mergeCell ref="AN58:AP58"/>
    <mergeCell ref="AN59:AP59"/>
    <mergeCell ref="AN55:AP55"/>
    <mergeCell ref="AN69:AP69"/>
    <mergeCell ref="AG69:AM69"/>
    <mergeCell ref="AN70:AP70"/>
    <mergeCell ref="AG70:AM70"/>
    <mergeCell ref="AN71:AP71"/>
    <mergeCell ref="AG71:AM71"/>
    <mergeCell ref="AN54:AP54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</mergeCells>
  <hyperlinks>
    <hyperlink ref="A55" location="'SO 000 - Objekty přípravy...'!C2" display="/"/>
    <hyperlink ref="A56" location="'SO 101 - Dopravní terminál'!C2" display="/"/>
    <hyperlink ref="A57" location="'SO 101.1 - Dopravní termi...'!C2" display="/"/>
    <hyperlink ref="A58" location="'SO 131 - Definitivní dopr...'!C2" display="/"/>
    <hyperlink ref="A59" location="'SO 301 - Odvodnění doprav...'!C2" display="/"/>
    <hyperlink ref="A60" location="'SO 431 - Veřejné osvětlení'!C2" display="/"/>
    <hyperlink ref="A61" location="'SO 461 - Informační systém'!C2" display="/"/>
    <hyperlink ref="A62" location="'SO 661 - Trolejové vedení'!C2" display="/"/>
    <hyperlink ref="A63" location="'SO 662 - Trakční kabely'!C2" display="/"/>
    <hyperlink ref="A64" location="'SO 663 - Elektrická zaříz...'!C2" display="/"/>
    <hyperlink ref="A66" location="'SO 801.1 - Sadové úpravy ...'!C2" display="/"/>
    <hyperlink ref="A67" location="'SO 801.2 - Sadové úpravy ...'!C2" display="/"/>
    <hyperlink ref="A68" location="'SO 801.3 - Sadové úpravy ...'!C2" display="/"/>
    <hyperlink ref="A69" location="'SO 901 - Architektonické ...'!C2" display="/"/>
    <hyperlink ref="A70" location="'D.2.2 - Zásady dopravně i...'!C2" display="/"/>
    <hyperlink ref="A71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scale="98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115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1567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ROUND(J81,2)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ROUND((SUM(BE81:BE89)),2)</f>
        <v>0</v>
      </c>
      <c r="G33" s="36"/>
      <c r="H33" s="36"/>
      <c r="I33" s="133">
        <v>0.21</v>
      </c>
      <c r="J33" s="132">
        <f>ROUND(((SUM(BE81:BE89))*I33),2)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ROUND((SUM(BF81:BF89)),2)</f>
        <v>0</v>
      </c>
      <c r="G34" s="36"/>
      <c r="H34" s="36"/>
      <c r="I34" s="133">
        <v>0.15</v>
      </c>
      <c r="J34" s="132">
        <f>ROUND(((SUM(BF81:BF89))*I34),2)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ROUND((SUM(BG81:BG89)),2)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ROUND((SUM(BH81:BH89)),2)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ROUND((SUM(BI81:BI89)),2)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662 - Trakční kabely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J81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1186</v>
      </c>
      <c r="E60" s="156"/>
      <c r="F60" s="156"/>
      <c r="G60" s="156"/>
      <c r="H60" s="156"/>
      <c r="I60" s="157"/>
      <c r="J60" s="158">
        <f>J82</f>
        <v>0</v>
      </c>
      <c r="K60" s="154"/>
      <c r="L60" s="159"/>
    </row>
    <row r="61" spans="2:12" s="10" customFormat="1" ht="19.95" customHeight="1">
      <c r="B61" s="160"/>
      <c r="C61" s="99"/>
      <c r="D61" s="161" t="s">
        <v>1527</v>
      </c>
      <c r="E61" s="162"/>
      <c r="F61" s="162"/>
      <c r="G61" s="162"/>
      <c r="H61" s="162"/>
      <c r="I61" s="163"/>
      <c r="J61" s="164">
        <f>J83</f>
        <v>0</v>
      </c>
      <c r="K61" s="99"/>
      <c r="L61" s="165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" customHeight="1">
      <c r="A63" s="36"/>
      <c r="B63" s="49"/>
      <c r="C63" s="50"/>
      <c r="D63" s="50"/>
      <c r="E63" s="50"/>
      <c r="F63" s="50"/>
      <c r="G63" s="50"/>
      <c r="H63" s="50"/>
      <c r="I63" s="144"/>
      <c r="J63" s="50"/>
      <c r="K63" s="50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" customHeight="1">
      <c r="A67" s="36"/>
      <c r="B67" s="51"/>
      <c r="C67" s="52"/>
      <c r="D67" s="52"/>
      <c r="E67" s="52"/>
      <c r="F67" s="52"/>
      <c r="G67" s="52"/>
      <c r="H67" s="52"/>
      <c r="I67" s="147"/>
      <c r="J67" s="52"/>
      <c r="K67" s="52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" customHeight="1">
      <c r="A68" s="36"/>
      <c r="B68" s="37"/>
      <c r="C68" s="24" t="s">
        <v>153</v>
      </c>
      <c r="D68" s="38"/>
      <c r="E68" s="38"/>
      <c r="F68" s="38"/>
      <c r="G68" s="38"/>
      <c r="H68" s="38"/>
      <c r="I68" s="117"/>
      <c r="J68" s="38"/>
      <c r="K68" s="38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37"/>
      <c r="C69" s="38"/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35" t="str">
        <f>E7</f>
        <v>Výstavba dopravního terminálu města Litvínov</v>
      </c>
      <c r="F71" s="336"/>
      <c r="G71" s="336"/>
      <c r="H71" s="336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143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0" t="str">
        <f>E9</f>
        <v>SO 662 - Trakční kabely</v>
      </c>
      <c r="F73" s="334"/>
      <c r="G73" s="334"/>
      <c r="H73" s="334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8" t="str">
        <f>F12</f>
        <v>Litvínov</v>
      </c>
      <c r="G75" s="38"/>
      <c r="H75" s="38"/>
      <c r="I75" s="119" t="s">
        <v>24</v>
      </c>
      <c r="J75" s="61" t="str">
        <f>IF(J12="","",J12)</f>
        <v>10. 3. 2020</v>
      </c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65" customHeight="1">
      <c r="A77" s="36"/>
      <c r="B77" s="37"/>
      <c r="C77" s="30" t="s">
        <v>30</v>
      </c>
      <c r="D77" s="38"/>
      <c r="E77" s="38"/>
      <c r="F77" s="28" t="str">
        <f>E15</f>
        <v>Město Litvínov</v>
      </c>
      <c r="G77" s="38"/>
      <c r="H77" s="38"/>
      <c r="I77" s="119" t="s">
        <v>38</v>
      </c>
      <c r="J77" s="34" t="str">
        <f>E21</f>
        <v>METROPROJEKT Praha a.s.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65" customHeight="1">
      <c r="A78" s="36"/>
      <c r="B78" s="37"/>
      <c r="C78" s="30" t="s">
        <v>36</v>
      </c>
      <c r="D78" s="38"/>
      <c r="E78" s="38"/>
      <c r="F78" s="28" t="str">
        <f>IF(E18="","",E18)</f>
        <v>Vyplň údaj</v>
      </c>
      <c r="G78" s="38"/>
      <c r="H78" s="38"/>
      <c r="I78" s="119" t="s">
        <v>43</v>
      </c>
      <c r="J78" s="34" t="str">
        <f>E24</f>
        <v>METROPROJEKT Praha a.s.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6"/>
      <c r="B80" s="167"/>
      <c r="C80" s="168" t="s">
        <v>154</v>
      </c>
      <c r="D80" s="169" t="s">
        <v>65</v>
      </c>
      <c r="E80" s="169" t="s">
        <v>61</v>
      </c>
      <c r="F80" s="169" t="s">
        <v>62</v>
      </c>
      <c r="G80" s="169" t="s">
        <v>155</v>
      </c>
      <c r="H80" s="169" t="s">
        <v>156</v>
      </c>
      <c r="I80" s="170" t="s">
        <v>157</v>
      </c>
      <c r="J80" s="169" t="s">
        <v>147</v>
      </c>
      <c r="K80" s="171" t="s">
        <v>158</v>
      </c>
      <c r="L80" s="172"/>
      <c r="M80" s="70" t="s">
        <v>79</v>
      </c>
      <c r="N80" s="71" t="s">
        <v>50</v>
      </c>
      <c r="O80" s="71" t="s">
        <v>159</v>
      </c>
      <c r="P80" s="71" t="s">
        <v>160</v>
      </c>
      <c r="Q80" s="71" t="s">
        <v>161</v>
      </c>
      <c r="R80" s="71" t="s">
        <v>162</v>
      </c>
      <c r="S80" s="71" t="s">
        <v>163</v>
      </c>
      <c r="T80" s="72" t="s">
        <v>164</v>
      </c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</row>
    <row r="81" spans="1:63" s="2" customFormat="1" ht="22.95" customHeight="1">
      <c r="A81" s="36"/>
      <c r="B81" s="37"/>
      <c r="C81" s="77" t="s">
        <v>165</v>
      </c>
      <c r="D81" s="38"/>
      <c r="E81" s="38"/>
      <c r="F81" s="38"/>
      <c r="G81" s="38"/>
      <c r="H81" s="38"/>
      <c r="I81" s="117"/>
      <c r="J81" s="173">
        <f>BK81</f>
        <v>0</v>
      </c>
      <c r="K81" s="38"/>
      <c r="L81" s="41"/>
      <c r="M81" s="73"/>
      <c r="N81" s="174"/>
      <c r="O81" s="74"/>
      <c r="P81" s="175">
        <f>P82</f>
        <v>0</v>
      </c>
      <c r="Q81" s="74"/>
      <c r="R81" s="175">
        <f>R82</f>
        <v>0</v>
      </c>
      <c r="S81" s="74"/>
      <c r="T81" s="176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8" t="s">
        <v>80</v>
      </c>
      <c r="AU81" s="18" t="s">
        <v>148</v>
      </c>
      <c r="BK81" s="177">
        <f>BK82</f>
        <v>0</v>
      </c>
    </row>
    <row r="82" spans="2:63" s="12" customFormat="1" ht="25.95" customHeight="1">
      <c r="B82" s="178"/>
      <c r="C82" s="179"/>
      <c r="D82" s="180" t="s">
        <v>80</v>
      </c>
      <c r="E82" s="181" t="s">
        <v>219</v>
      </c>
      <c r="F82" s="181" t="s">
        <v>1195</v>
      </c>
      <c r="G82" s="179"/>
      <c r="H82" s="179"/>
      <c r="I82" s="182"/>
      <c r="J82" s="183">
        <f>BK82</f>
        <v>0</v>
      </c>
      <c r="K82" s="179"/>
      <c r="L82" s="184"/>
      <c r="M82" s="185"/>
      <c r="N82" s="186"/>
      <c r="O82" s="186"/>
      <c r="P82" s="187">
        <f>P83</f>
        <v>0</v>
      </c>
      <c r="Q82" s="186"/>
      <c r="R82" s="187">
        <f>R83</f>
        <v>0</v>
      </c>
      <c r="S82" s="186"/>
      <c r="T82" s="188">
        <f>T83</f>
        <v>0</v>
      </c>
      <c r="AR82" s="189" t="s">
        <v>186</v>
      </c>
      <c r="AT82" s="190" t="s">
        <v>80</v>
      </c>
      <c r="AU82" s="190" t="s">
        <v>81</v>
      </c>
      <c r="AY82" s="189" t="s">
        <v>168</v>
      </c>
      <c r="BK82" s="191">
        <f>BK83</f>
        <v>0</v>
      </c>
    </row>
    <row r="83" spans="2:63" s="12" customFormat="1" ht="22.95" customHeight="1">
      <c r="B83" s="178"/>
      <c r="C83" s="179"/>
      <c r="D83" s="180" t="s">
        <v>80</v>
      </c>
      <c r="E83" s="192" t="s">
        <v>1528</v>
      </c>
      <c r="F83" s="192" t="s">
        <v>1529</v>
      </c>
      <c r="G83" s="179"/>
      <c r="H83" s="179"/>
      <c r="I83" s="182"/>
      <c r="J83" s="193">
        <f>BK83</f>
        <v>0</v>
      </c>
      <c r="K83" s="179"/>
      <c r="L83" s="184"/>
      <c r="M83" s="185"/>
      <c r="N83" s="186"/>
      <c r="O83" s="186"/>
      <c r="P83" s="187">
        <f>SUM(P84:P89)</f>
        <v>0</v>
      </c>
      <c r="Q83" s="186"/>
      <c r="R83" s="187">
        <f>SUM(R84:R89)</f>
        <v>0</v>
      </c>
      <c r="S83" s="186"/>
      <c r="T83" s="188">
        <f>SUM(T84:T89)</f>
        <v>0</v>
      </c>
      <c r="AR83" s="189" t="s">
        <v>186</v>
      </c>
      <c r="AT83" s="190" t="s">
        <v>80</v>
      </c>
      <c r="AU83" s="190" t="s">
        <v>89</v>
      </c>
      <c r="AY83" s="189" t="s">
        <v>168</v>
      </c>
      <c r="BK83" s="191">
        <f>SUM(BK84:BK89)</f>
        <v>0</v>
      </c>
    </row>
    <row r="84" spans="1:65" s="2" customFormat="1" ht="16.5" customHeight="1">
      <c r="A84" s="36"/>
      <c r="B84" s="37"/>
      <c r="C84" s="194" t="s">
        <v>89</v>
      </c>
      <c r="D84" s="194" t="s">
        <v>170</v>
      </c>
      <c r="E84" s="195" t="s">
        <v>1568</v>
      </c>
      <c r="F84" s="196" t="s">
        <v>1569</v>
      </c>
      <c r="G84" s="197" t="s">
        <v>228</v>
      </c>
      <c r="H84" s="198">
        <v>14</v>
      </c>
      <c r="I84" s="199"/>
      <c r="J84" s="200">
        <f aca="true" t="shared" si="0" ref="J84:J89">ROUND(I84*H84,2)</f>
        <v>0</v>
      </c>
      <c r="K84" s="196" t="s">
        <v>79</v>
      </c>
      <c r="L84" s="41"/>
      <c r="M84" s="201" t="s">
        <v>79</v>
      </c>
      <c r="N84" s="202" t="s">
        <v>51</v>
      </c>
      <c r="O84" s="66"/>
      <c r="P84" s="203">
        <f aca="true" t="shared" si="1" ref="P84:P89">O84*H84</f>
        <v>0</v>
      </c>
      <c r="Q84" s="203">
        <v>0</v>
      </c>
      <c r="R84" s="203">
        <f aca="true" t="shared" si="2" ref="R84:R89">Q84*H84</f>
        <v>0</v>
      </c>
      <c r="S84" s="203">
        <v>0</v>
      </c>
      <c r="T84" s="204">
        <f aca="true" t="shared" si="3" ref="T84:T89"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5" t="s">
        <v>175</v>
      </c>
      <c r="AT84" s="205" t="s">
        <v>170</v>
      </c>
      <c r="AU84" s="205" t="s">
        <v>91</v>
      </c>
      <c r="AY84" s="18" t="s">
        <v>168</v>
      </c>
      <c r="BE84" s="206">
        <f aca="true" t="shared" si="4" ref="BE84:BE89">IF(N84="základní",J84,0)</f>
        <v>0</v>
      </c>
      <c r="BF84" s="206">
        <f aca="true" t="shared" si="5" ref="BF84:BF89">IF(N84="snížená",J84,0)</f>
        <v>0</v>
      </c>
      <c r="BG84" s="206">
        <f aca="true" t="shared" si="6" ref="BG84:BG89">IF(N84="zákl. přenesená",J84,0)</f>
        <v>0</v>
      </c>
      <c r="BH84" s="206">
        <f aca="true" t="shared" si="7" ref="BH84:BH89">IF(N84="sníž. přenesená",J84,0)</f>
        <v>0</v>
      </c>
      <c r="BI84" s="206">
        <f aca="true" t="shared" si="8" ref="BI84:BI89">IF(N84="nulová",J84,0)</f>
        <v>0</v>
      </c>
      <c r="BJ84" s="18" t="s">
        <v>89</v>
      </c>
      <c r="BK84" s="206">
        <f aca="true" t="shared" si="9" ref="BK84:BK89">ROUND(I84*H84,2)</f>
        <v>0</v>
      </c>
      <c r="BL84" s="18" t="s">
        <v>175</v>
      </c>
      <c r="BM84" s="205" t="s">
        <v>1570</v>
      </c>
    </row>
    <row r="85" spans="1:65" s="2" customFormat="1" ht="16.5" customHeight="1">
      <c r="A85" s="36"/>
      <c r="B85" s="37"/>
      <c r="C85" s="194" t="s">
        <v>91</v>
      </c>
      <c r="D85" s="194" t="s">
        <v>170</v>
      </c>
      <c r="E85" s="195" t="s">
        <v>1571</v>
      </c>
      <c r="F85" s="196" t="s">
        <v>1572</v>
      </c>
      <c r="G85" s="197" t="s">
        <v>252</v>
      </c>
      <c r="H85" s="198">
        <v>10</v>
      </c>
      <c r="I85" s="199"/>
      <c r="J85" s="200">
        <f t="shared" si="0"/>
        <v>0</v>
      </c>
      <c r="K85" s="196" t="s">
        <v>79</v>
      </c>
      <c r="L85" s="41"/>
      <c r="M85" s="201" t="s">
        <v>79</v>
      </c>
      <c r="N85" s="202" t="s">
        <v>51</v>
      </c>
      <c r="O85" s="66"/>
      <c r="P85" s="203">
        <f t="shared" si="1"/>
        <v>0</v>
      </c>
      <c r="Q85" s="203">
        <v>0</v>
      </c>
      <c r="R85" s="203">
        <f t="shared" si="2"/>
        <v>0</v>
      </c>
      <c r="S85" s="203">
        <v>0</v>
      </c>
      <c r="T85" s="204">
        <f t="shared" si="3"/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5" t="s">
        <v>175</v>
      </c>
      <c r="AT85" s="205" t="s">
        <v>170</v>
      </c>
      <c r="AU85" s="205" t="s">
        <v>91</v>
      </c>
      <c r="AY85" s="18" t="s">
        <v>168</v>
      </c>
      <c r="BE85" s="206">
        <f t="shared" si="4"/>
        <v>0</v>
      </c>
      <c r="BF85" s="206">
        <f t="shared" si="5"/>
        <v>0</v>
      </c>
      <c r="BG85" s="206">
        <f t="shared" si="6"/>
        <v>0</v>
      </c>
      <c r="BH85" s="206">
        <f t="shared" si="7"/>
        <v>0</v>
      </c>
      <c r="BI85" s="206">
        <f t="shared" si="8"/>
        <v>0</v>
      </c>
      <c r="BJ85" s="18" t="s">
        <v>89</v>
      </c>
      <c r="BK85" s="206">
        <f t="shared" si="9"/>
        <v>0</v>
      </c>
      <c r="BL85" s="18" t="s">
        <v>175</v>
      </c>
      <c r="BM85" s="205" t="s">
        <v>1573</v>
      </c>
    </row>
    <row r="86" spans="1:65" s="2" customFormat="1" ht="21.75" customHeight="1">
      <c r="A86" s="36"/>
      <c r="B86" s="37"/>
      <c r="C86" s="194" t="s">
        <v>186</v>
      </c>
      <c r="D86" s="194" t="s">
        <v>170</v>
      </c>
      <c r="E86" s="195" t="s">
        <v>1574</v>
      </c>
      <c r="F86" s="196" t="s">
        <v>1575</v>
      </c>
      <c r="G86" s="197" t="s">
        <v>252</v>
      </c>
      <c r="H86" s="198">
        <v>10</v>
      </c>
      <c r="I86" s="199"/>
      <c r="J86" s="200">
        <f t="shared" si="0"/>
        <v>0</v>
      </c>
      <c r="K86" s="196" t="s">
        <v>79</v>
      </c>
      <c r="L86" s="41"/>
      <c r="M86" s="201" t="s">
        <v>79</v>
      </c>
      <c r="N86" s="202" t="s">
        <v>51</v>
      </c>
      <c r="O86" s="66"/>
      <c r="P86" s="203">
        <f t="shared" si="1"/>
        <v>0</v>
      </c>
      <c r="Q86" s="203">
        <v>0</v>
      </c>
      <c r="R86" s="203">
        <f t="shared" si="2"/>
        <v>0</v>
      </c>
      <c r="S86" s="203">
        <v>0</v>
      </c>
      <c r="T86" s="204">
        <f t="shared" si="3"/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175</v>
      </c>
      <c r="AT86" s="205" t="s">
        <v>170</v>
      </c>
      <c r="AU86" s="205" t="s">
        <v>91</v>
      </c>
      <c r="AY86" s="18" t="s">
        <v>168</v>
      </c>
      <c r="BE86" s="206">
        <f t="shared" si="4"/>
        <v>0</v>
      </c>
      <c r="BF86" s="206">
        <f t="shared" si="5"/>
        <v>0</v>
      </c>
      <c r="BG86" s="206">
        <f t="shared" si="6"/>
        <v>0</v>
      </c>
      <c r="BH86" s="206">
        <f t="shared" si="7"/>
        <v>0</v>
      </c>
      <c r="BI86" s="206">
        <f t="shared" si="8"/>
        <v>0</v>
      </c>
      <c r="BJ86" s="18" t="s">
        <v>89</v>
      </c>
      <c r="BK86" s="206">
        <f t="shared" si="9"/>
        <v>0</v>
      </c>
      <c r="BL86" s="18" t="s">
        <v>175</v>
      </c>
      <c r="BM86" s="205" t="s">
        <v>1576</v>
      </c>
    </row>
    <row r="87" spans="1:65" s="2" customFormat="1" ht="16.5" customHeight="1">
      <c r="A87" s="36"/>
      <c r="B87" s="37"/>
      <c r="C87" s="194" t="s">
        <v>175</v>
      </c>
      <c r="D87" s="194" t="s">
        <v>170</v>
      </c>
      <c r="E87" s="195" t="s">
        <v>1577</v>
      </c>
      <c r="F87" s="196" t="s">
        <v>1578</v>
      </c>
      <c r="G87" s="197" t="s">
        <v>252</v>
      </c>
      <c r="H87" s="198">
        <v>84</v>
      </c>
      <c r="I87" s="199"/>
      <c r="J87" s="200">
        <f t="shared" si="0"/>
        <v>0</v>
      </c>
      <c r="K87" s="196" t="s">
        <v>79</v>
      </c>
      <c r="L87" s="41"/>
      <c r="M87" s="201" t="s">
        <v>79</v>
      </c>
      <c r="N87" s="202" t="s">
        <v>51</v>
      </c>
      <c r="O87" s="66"/>
      <c r="P87" s="203">
        <f t="shared" si="1"/>
        <v>0</v>
      </c>
      <c r="Q87" s="203">
        <v>0</v>
      </c>
      <c r="R87" s="203">
        <f t="shared" si="2"/>
        <v>0</v>
      </c>
      <c r="S87" s="203">
        <v>0</v>
      </c>
      <c r="T87" s="204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175</v>
      </c>
      <c r="AT87" s="205" t="s">
        <v>170</v>
      </c>
      <c r="AU87" s="205" t="s">
        <v>91</v>
      </c>
      <c r="AY87" s="18" t="s">
        <v>168</v>
      </c>
      <c r="BE87" s="206">
        <f t="shared" si="4"/>
        <v>0</v>
      </c>
      <c r="BF87" s="206">
        <f t="shared" si="5"/>
        <v>0</v>
      </c>
      <c r="BG87" s="206">
        <f t="shared" si="6"/>
        <v>0</v>
      </c>
      <c r="BH87" s="206">
        <f t="shared" si="7"/>
        <v>0</v>
      </c>
      <c r="BI87" s="206">
        <f t="shared" si="8"/>
        <v>0</v>
      </c>
      <c r="BJ87" s="18" t="s">
        <v>89</v>
      </c>
      <c r="BK87" s="206">
        <f t="shared" si="9"/>
        <v>0</v>
      </c>
      <c r="BL87" s="18" t="s">
        <v>175</v>
      </c>
      <c r="BM87" s="205" t="s">
        <v>1579</v>
      </c>
    </row>
    <row r="88" spans="1:65" s="2" customFormat="1" ht="16.5" customHeight="1">
      <c r="A88" s="36"/>
      <c r="B88" s="37"/>
      <c r="C88" s="194" t="s">
        <v>195</v>
      </c>
      <c r="D88" s="194" t="s">
        <v>170</v>
      </c>
      <c r="E88" s="195" t="s">
        <v>1580</v>
      </c>
      <c r="F88" s="196" t="s">
        <v>1581</v>
      </c>
      <c r="G88" s="197" t="s">
        <v>228</v>
      </c>
      <c r="H88" s="198">
        <v>14</v>
      </c>
      <c r="I88" s="199"/>
      <c r="J88" s="200">
        <f t="shared" si="0"/>
        <v>0</v>
      </c>
      <c r="K88" s="196" t="s">
        <v>79</v>
      </c>
      <c r="L88" s="41"/>
      <c r="M88" s="201" t="s">
        <v>79</v>
      </c>
      <c r="N88" s="202" t="s">
        <v>51</v>
      </c>
      <c r="O88" s="66"/>
      <c r="P88" s="203">
        <f t="shared" si="1"/>
        <v>0</v>
      </c>
      <c r="Q88" s="203">
        <v>0</v>
      </c>
      <c r="R88" s="203">
        <f t="shared" si="2"/>
        <v>0</v>
      </c>
      <c r="S88" s="203">
        <v>0</v>
      </c>
      <c r="T88" s="204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175</v>
      </c>
      <c r="AT88" s="205" t="s">
        <v>170</v>
      </c>
      <c r="AU88" s="205" t="s">
        <v>91</v>
      </c>
      <c r="AY88" s="18" t="s">
        <v>168</v>
      </c>
      <c r="BE88" s="206">
        <f t="shared" si="4"/>
        <v>0</v>
      </c>
      <c r="BF88" s="206">
        <f t="shared" si="5"/>
        <v>0</v>
      </c>
      <c r="BG88" s="206">
        <f t="shared" si="6"/>
        <v>0</v>
      </c>
      <c r="BH88" s="206">
        <f t="shared" si="7"/>
        <v>0</v>
      </c>
      <c r="BI88" s="206">
        <f t="shared" si="8"/>
        <v>0</v>
      </c>
      <c r="BJ88" s="18" t="s">
        <v>89</v>
      </c>
      <c r="BK88" s="206">
        <f t="shared" si="9"/>
        <v>0</v>
      </c>
      <c r="BL88" s="18" t="s">
        <v>175</v>
      </c>
      <c r="BM88" s="205" t="s">
        <v>1582</v>
      </c>
    </row>
    <row r="89" spans="1:65" s="2" customFormat="1" ht="16.5" customHeight="1">
      <c r="A89" s="36"/>
      <c r="B89" s="37"/>
      <c r="C89" s="194" t="s">
        <v>200</v>
      </c>
      <c r="D89" s="194" t="s">
        <v>170</v>
      </c>
      <c r="E89" s="195" t="s">
        <v>1583</v>
      </c>
      <c r="F89" s="196" t="s">
        <v>1559</v>
      </c>
      <c r="G89" s="197" t="s">
        <v>282</v>
      </c>
      <c r="H89" s="198">
        <v>1</v>
      </c>
      <c r="I89" s="199"/>
      <c r="J89" s="200">
        <f t="shared" si="0"/>
        <v>0</v>
      </c>
      <c r="K89" s="196" t="s">
        <v>79</v>
      </c>
      <c r="L89" s="41"/>
      <c r="M89" s="268" t="s">
        <v>79</v>
      </c>
      <c r="N89" s="269" t="s">
        <v>51</v>
      </c>
      <c r="O89" s="270"/>
      <c r="P89" s="271">
        <f t="shared" si="1"/>
        <v>0</v>
      </c>
      <c r="Q89" s="271">
        <v>0</v>
      </c>
      <c r="R89" s="271">
        <f t="shared" si="2"/>
        <v>0</v>
      </c>
      <c r="S89" s="271">
        <v>0</v>
      </c>
      <c r="T89" s="272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175</v>
      </c>
      <c r="AT89" s="205" t="s">
        <v>170</v>
      </c>
      <c r="AU89" s="205" t="s">
        <v>91</v>
      </c>
      <c r="AY89" s="18" t="s">
        <v>168</v>
      </c>
      <c r="BE89" s="206">
        <f t="shared" si="4"/>
        <v>0</v>
      </c>
      <c r="BF89" s="206">
        <f t="shared" si="5"/>
        <v>0</v>
      </c>
      <c r="BG89" s="206">
        <f t="shared" si="6"/>
        <v>0</v>
      </c>
      <c r="BH89" s="206">
        <f t="shared" si="7"/>
        <v>0</v>
      </c>
      <c r="BI89" s="206">
        <f t="shared" si="8"/>
        <v>0</v>
      </c>
      <c r="BJ89" s="18" t="s">
        <v>89</v>
      </c>
      <c r="BK89" s="206">
        <f t="shared" si="9"/>
        <v>0</v>
      </c>
      <c r="BL89" s="18" t="s">
        <v>175</v>
      </c>
      <c r="BM89" s="205" t="s">
        <v>1584</v>
      </c>
    </row>
    <row r="90" spans="1:31" s="2" customFormat="1" ht="6.9" customHeight="1">
      <c r="A90" s="36"/>
      <c r="B90" s="49"/>
      <c r="C90" s="50"/>
      <c r="D90" s="50"/>
      <c r="E90" s="50"/>
      <c r="F90" s="50"/>
      <c r="G90" s="50"/>
      <c r="H90" s="50"/>
      <c r="I90" s="144"/>
      <c r="J90" s="50"/>
      <c r="K90" s="50"/>
      <c r="L90" s="41"/>
      <c r="M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</sheetData>
  <sheetProtection algorithmName="SHA-512" hashValue="uAGnS8iuEZ5MfS0DPRxO8iA/WXz7hjf4OuuzviXNvnQWWhQmJT7o0zDLeVZq6SWFzzrUs9ne+5wK0/58a0v8aA==" saltValue="vNuZDXbmrTm1oVNob6R82d17PRML/fxMhtelrWPQmBNqRki51msqFH1A7sFqdDtZzMuGFkDNTao6LLDWXkyg6w==" spinCount="100000" sheet="1" objects="1" scenarios="1" formatColumns="0" formatRows="0" autoFilter="0"/>
  <autoFilter ref="C80:K8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118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1585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ROUND(J87,2)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ROUND((SUM(BE87:BE151)),2)</f>
        <v>0</v>
      </c>
      <c r="G33" s="36"/>
      <c r="H33" s="36"/>
      <c r="I33" s="133">
        <v>0.21</v>
      </c>
      <c r="J33" s="132">
        <f>ROUND(((SUM(BE87:BE151))*I33),2)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ROUND((SUM(BF87:BF151)),2)</f>
        <v>0</v>
      </c>
      <c r="G34" s="36"/>
      <c r="H34" s="36"/>
      <c r="I34" s="133">
        <v>0.15</v>
      </c>
      <c r="J34" s="132">
        <f>ROUND(((SUM(BF87:BF151))*I34),2)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ROUND((SUM(BG87:BG151)),2)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ROUND((SUM(BH87:BH151)),2)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ROUND((SUM(BI87:BI151)),2)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663 - Elektrická zařízení zastávkových označníků, IS a cykloboxů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J87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1186</v>
      </c>
      <c r="E60" s="156"/>
      <c r="F60" s="156"/>
      <c r="G60" s="156"/>
      <c r="H60" s="156"/>
      <c r="I60" s="157"/>
      <c r="J60" s="158">
        <f>J88</f>
        <v>0</v>
      </c>
      <c r="K60" s="154"/>
      <c r="L60" s="159"/>
    </row>
    <row r="61" spans="2:12" s="10" customFormat="1" ht="19.95" customHeight="1">
      <c r="B61" s="160"/>
      <c r="C61" s="99"/>
      <c r="D61" s="161" t="s">
        <v>1187</v>
      </c>
      <c r="E61" s="162"/>
      <c r="F61" s="162"/>
      <c r="G61" s="162"/>
      <c r="H61" s="162"/>
      <c r="I61" s="163"/>
      <c r="J61" s="164">
        <f>J89</f>
        <v>0</v>
      </c>
      <c r="K61" s="99"/>
      <c r="L61" s="165"/>
    </row>
    <row r="62" spans="2:12" s="10" customFormat="1" ht="19.95" customHeight="1">
      <c r="B62" s="160"/>
      <c r="C62" s="99"/>
      <c r="D62" s="161" t="s">
        <v>1188</v>
      </c>
      <c r="E62" s="162"/>
      <c r="F62" s="162"/>
      <c r="G62" s="162"/>
      <c r="H62" s="162"/>
      <c r="I62" s="163"/>
      <c r="J62" s="164">
        <f>J91</f>
        <v>0</v>
      </c>
      <c r="K62" s="99"/>
      <c r="L62" s="165"/>
    </row>
    <row r="63" spans="2:12" s="10" customFormat="1" ht="19.95" customHeight="1">
      <c r="B63" s="160"/>
      <c r="C63" s="99"/>
      <c r="D63" s="161" t="s">
        <v>1189</v>
      </c>
      <c r="E63" s="162"/>
      <c r="F63" s="162"/>
      <c r="G63" s="162"/>
      <c r="H63" s="162"/>
      <c r="I63" s="163"/>
      <c r="J63" s="164">
        <f>J102</f>
        <v>0</v>
      </c>
      <c r="K63" s="99"/>
      <c r="L63" s="165"/>
    </row>
    <row r="64" spans="2:12" s="10" customFormat="1" ht="19.95" customHeight="1">
      <c r="B64" s="160"/>
      <c r="C64" s="99"/>
      <c r="D64" s="161" t="s">
        <v>1190</v>
      </c>
      <c r="E64" s="162"/>
      <c r="F64" s="162"/>
      <c r="G64" s="162"/>
      <c r="H64" s="162"/>
      <c r="I64" s="163"/>
      <c r="J64" s="164">
        <f>J104</f>
        <v>0</v>
      </c>
      <c r="K64" s="99"/>
      <c r="L64" s="165"/>
    </row>
    <row r="65" spans="2:12" s="10" customFormat="1" ht="19.95" customHeight="1">
      <c r="B65" s="160"/>
      <c r="C65" s="99"/>
      <c r="D65" s="161" t="s">
        <v>1191</v>
      </c>
      <c r="E65" s="162"/>
      <c r="F65" s="162"/>
      <c r="G65" s="162"/>
      <c r="H65" s="162"/>
      <c r="I65" s="163"/>
      <c r="J65" s="164">
        <f>J112</f>
        <v>0</v>
      </c>
      <c r="K65" s="99"/>
      <c r="L65" s="165"/>
    </row>
    <row r="66" spans="2:12" s="10" customFormat="1" ht="19.95" customHeight="1">
      <c r="B66" s="160"/>
      <c r="C66" s="99"/>
      <c r="D66" s="161" t="s">
        <v>1586</v>
      </c>
      <c r="E66" s="162"/>
      <c r="F66" s="162"/>
      <c r="G66" s="162"/>
      <c r="H66" s="162"/>
      <c r="I66" s="163"/>
      <c r="J66" s="164">
        <f>J123</f>
        <v>0</v>
      </c>
      <c r="K66" s="99"/>
      <c r="L66" s="165"/>
    </row>
    <row r="67" spans="2:12" s="10" customFormat="1" ht="19.95" customHeight="1">
      <c r="B67" s="160"/>
      <c r="C67" s="99"/>
      <c r="D67" s="161" t="s">
        <v>1194</v>
      </c>
      <c r="E67" s="162"/>
      <c r="F67" s="162"/>
      <c r="G67" s="162"/>
      <c r="H67" s="162"/>
      <c r="I67" s="163"/>
      <c r="J67" s="164">
        <f>J148</f>
        <v>0</v>
      </c>
      <c r="K67" s="99"/>
      <c r="L67" s="165"/>
    </row>
    <row r="68" spans="1:31" s="2" customFormat="1" ht="21.75" customHeight="1">
      <c r="A68" s="36"/>
      <c r="B68" s="37"/>
      <c r="C68" s="38"/>
      <c r="D68" s="38"/>
      <c r="E68" s="38"/>
      <c r="F68" s="38"/>
      <c r="G68" s="38"/>
      <c r="H68" s="38"/>
      <c r="I68" s="117"/>
      <c r="J68" s="38"/>
      <c r="K68" s="38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49"/>
      <c r="C69" s="50"/>
      <c r="D69" s="50"/>
      <c r="E69" s="50"/>
      <c r="F69" s="50"/>
      <c r="G69" s="50"/>
      <c r="H69" s="50"/>
      <c r="I69" s="144"/>
      <c r="J69" s="50"/>
      <c r="K69" s="50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3" spans="1:31" s="2" customFormat="1" ht="6.9" customHeight="1">
      <c r="A73" s="36"/>
      <c r="B73" s="51"/>
      <c r="C73" s="52"/>
      <c r="D73" s="52"/>
      <c r="E73" s="52"/>
      <c r="F73" s="52"/>
      <c r="G73" s="52"/>
      <c r="H73" s="52"/>
      <c r="I73" s="147"/>
      <c r="J73" s="52"/>
      <c r="K73" s="52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24.9" customHeight="1">
      <c r="A74" s="36"/>
      <c r="B74" s="37"/>
      <c r="C74" s="24" t="s">
        <v>153</v>
      </c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37"/>
      <c r="C75" s="38"/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16</v>
      </c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35" t="str">
        <f>E7</f>
        <v>Výstavba dopravního terminálu města Litvínov</v>
      </c>
      <c r="F77" s="336"/>
      <c r="G77" s="336"/>
      <c r="H77" s="336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143</v>
      </c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30" t="str">
        <f>E9</f>
        <v>SO 663 - Elektrická zařízení zastávkových označníků, IS a cykloboxů</v>
      </c>
      <c r="F79" s="334"/>
      <c r="G79" s="334"/>
      <c r="H79" s="334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" customHeight="1">
      <c r="A80" s="36"/>
      <c r="B80" s="37"/>
      <c r="C80" s="38"/>
      <c r="D80" s="38"/>
      <c r="E80" s="38"/>
      <c r="F80" s="38"/>
      <c r="G80" s="38"/>
      <c r="H80" s="3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2" customHeight="1">
      <c r="A81" s="36"/>
      <c r="B81" s="37"/>
      <c r="C81" s="30" t="s">
        <v>22</v>
      </c>
      <c r="D81" s="38"/>
      <c r="E81" s="38"/>
      <c r="F81" s="28" t="str">
        <f>F12</f>
        <v>Litvínov</v>
      </c>
      <c r="G81" s="38"/>
      <c r="H81" s="38"/>
      <c r="I81" s="119" t="s">
        <v>24</v>
      </c>
      <c r="J81" s="61" t="str">
        <f>IF(J12="","",J12)</f>
        <v>10. 3. 2020</v>
      </c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" customHeight="1">
      <c r="A82" s="36"/>
      <c r="B82" s="37"/>
      <c r="C82" s="38"/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5.65" customHeight="1">
      <c r="A83" s="36"/>
      <c r="B83" s="37"/>
      <c r="C83" s="30" t="s">
        <v>30</v>
      </c>
      <c r="D83" s="38"/>
      <c r="E83" s="38"/>
      <c r="F83" s="28" t="str">
        <f>E15</f>
        <v>Město Litvínov</v>
      </c>
      <c r="G83" s="38"/>
      <c r="H83" s="38"/>
      <c r="I83" s="119" t="s">
        <v>38</v>
      </c>
      <c r="J83" s="34" t="str">
        <f>E21</f>
        <v>METROPROJEKT Praha a.s.</v>
      </c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65" customHeight="1">
      <c r="A84" s="36"/>
      <c r="B84" s="37"/>
      <c r="C84" s="30" t="s">
        <v>36</v>
      </c>
      <c r="D84" s="38"/>
      <c r="E84" s="38"/>
      <c r="F84" s="28" t="str">
        <f>IF(E18="","",E18)</f>
        <v>Vyplň údaj</v>
      </c>
      <c r="G84" s="38"/>
      <c r="H84" s="38"/>
      <c r="I84" s="119" t="s">
        <v>43</v>
      </c>
      <c r="J84" s="34" t="str">
        <f>E24</f>
        <v>METROPROJEKT Praha a.s.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0.35" customHeight="1">
      <c r="A85" s="36"/>
      <c r="B85" s="37"/>
      <c r="C85" s="38"/>
      <c r="D85" s="38"/>
      <c r="E85" s="38"/>
      <c r="F85" s="38"/>
      <c r="G85" s="38"/>
      <c r="H85" s="38"/>
      <c r="I85" s="117"/>
      <c r="J85" s="38"/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11" customFormat="1" ht="29.25" customHeight="1">
      <c r="A86" s="166"/>
      <c r="B86" s="167"/>
      <c r="C86" s="168" t="s">
        <v>154</v>
      </c>
      <c r="D86" s="169" t="s">
        <v>65</v>
      </c>
      <c r="E86" s="169" t="s">
        <v>61</v>
      </c>
      <c r="F86" s="169" t="s">
        <v>62</v>
      </c>
      <c r="G86" s="169" t="s">
        <v>155</v>
      </c>
      <c r="H86" s="169" t="s">
        <v>156</v>
      </c>
      <c r="I86" s="170" t="s">
        <v>157</v>
      </c>
      <c r="J86" s="169" t="s">
        <v>147</v>
      </c>
      <c r="K86" s="171" t="s">
        <v>158</v>
      </c>
      <c r="L86" s="172"/>
      <c r="M86" s="70" t="s">
        <v>79</v>
      </c>
      <c r="N86" s="71" t="s">
        <v>50</v>
      </c>
      <c r="O86" s="71" t="s">
        <v>159</v>
      </c>
      <c r="P86" s="71" t="s">
        <v>160</v>
      </c>
      <c r="Q86" s="71" t="s">
        <v>161</v>
      </c>
      <c r="R86" s="71" t="s">
        <v>162</v>
      </c>
      <c r="S86" s="71" t="s">
        <v>163</v>
      </c>
      <c r="T86" s="72" t="s">
        <v>164</v>
      </c>
      <c r="U86" s="166"/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</row>
    <row r="87" spans="1:63" s="2" customFormat="1" ht="22.95" customHeight="1">
      <c r="A87" s="36"/>
      <c r="B87" s="37"/>
      <c r="C87" s="77" t="s">
        <v>165</v>
      </c>
      <c r="D87" s="38"/>
      <c r="E87" s="38"/>
      <c r="F87" s="38"/>
      <c r="G87" s="38"/>
      <c r="H87" s="38"/>
      <c r="I87" s="117"/>
      <c r="J87" s="173">
        <f>BK87</f>
        <v>0</v>
      </c>
      <c r="K87" s="38"/>
      <c r="L87" s="41"/>
      <c r="M87" s="73"/>
      <c r="N87" s="174"/>
      <c r="O87" s="74"/>
      <c r="P87" s="175">
        <f>P88</f>
        <v>0</v>
      </c>
      <c r="Q87" s="74"/>
      <c r="R87" s="175">
        <f>R88</f>
        <v>0</v>
      </c>
      <c r="S87" s="74"/>
      <c r="T87" s="176">
        <f>T88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T87" s="18" t="s">
        <v>80</v>
      </c>
      <c r="AU87" s="18" t="s">
        <v>148</v>
      </c>
      <c r="BK87" s="177">
        <f>BK88</f>
        <v>0</v>
      </c>
    </row>
    <row r="88" spans="2:63" s="12" customFormat="1" ht="25.95" customHeight="1">
      <c r="B88" s="178"/>
      <c r="C88" s="179"/>
      <c r="D88" s="180" t="s">
        <v>80</v>
      </c>
      <c r="E88" s="181" t="s">
        <v>219</v>
      </c>
      <c r="F88" s="181" t="s">
        <v>1195</v>
      </c>
      <c r="G88" s="179"/>
      <c r="H88" s="179"/>
      <c r="I88" s="182"/>
      <c r="J88" s="183">
        <f>BK88</f>
        <v>0</v>
      </c>
      <c r="K88" s="179"/>
      <c r="L88" s="184"/>
      <c r="M88" s="185"/>
      <c r="N88" s="186"/>
      <c r="O88" s="186"/>
      <c r="P88" s="187">
        <f>P89+P91+P102+P104+P112+P123+P148</f>
        <v>0</v>
      </c>
      <c r="Q88" s="186"/>
      <c r="R88" s="187">
        <f>R89+R91+R102+R104+R112+R123+R148</f>
        <v>0</v>
      </c>
      <c r="S88" s="186"/>
      <c r="T88" s="188">
        <f>T89+T91+T102+T104+T112+T123+T148</f>
        <v>0</v>
      </c>
      <c r="AR88" s="189" t="s">
        <v>89</v>
      </c>
      <c r="AT88" s="190" t="s">
        <v>80</v>
      </c>
      <c r="AU88" s="190" t="s">
        <v>81</v>
      </c>
      <c r="AY88" s="189" t="s">
        <v>168</v>
      </c>
      <c r="BK88" s="191">
        <f>BK89+BK91+BK102+BK104+BK112+BK123+BK148</f>
        <v>0</v>
      </c>
    </row>
    <row r="89" spans="2:63" s="12" customFormat="1" ht="22.95" customHeight="1">
      <c r="B89" s="178"/>
      <c r="C89" s="179"/>
      <c r="D89" s="180" t="s">
        <v>80</v>
      </c>
      <c r="E89" s="192" t="s">
        <v>1196</v>
      </c>
      <c r="F89" s="192" t="s">
        <v>1197</v>
      </c>
      <c r="G89" s="179"/>
      <c r="H89" s="179"/>
      <c r="I89" s="182"/>
      <c r="J89" s="193">
        <f>BK89</f>
        <v>0</v>
      </c>
      <c r="K89" s="179"/>
      <c r="L89" s="184"/>
      <c r="M89" s="185"/>
      <c r="N89" s="186"/>
      <c r="O89" s="186"/>
      <c r="P89" s="187">
        <f>P90</f>
        <v>0</v>
      </c>
      <c r="Q89" s="186"/>
      <c r="R89" s="187">
        <f>R90</f>
        <v>0</v>
      </c>
      <c r="S89" s="186"/>
      <c r="T89" s="188">
        <f>T90</f>
        <v>0</v>
      </c>
      <c r="AR89" s="189" t="s">
        <v>89</v>
      </c>
      <c r="AT89" s="190" t="s">
        <v>80</v>
      </c>
      <c r="AU89" s="190" t="s">
        <v>89</v>
      </c>
      <c r="AY89" s="189" t="s">
        <v>168</v>
      </c>
      <c r="BK89" s="191">
        <f>BK90</f>
        <v>0</v>
      </c>
    </row>
    <row r="90" spans="1:65" s="2" customFormat="1" ht="16.5" customHeight="1">
      <c r="A90" s="36"/>
      <c r="B90" s="37"/>
      <c r="C90" s="230" t="s">
        <v>89</v>
      </c>
      <c r="D90" s="230" t="s">
        <v>219</v>
      </c>
      <c r="E90" s="231" t="s">
        <v>1587</v>
      </c>
      <c r="F90" s="232" t="s">
        <v>1588</v>
      </c>
      <c r="G90" s="233" t="s">
        <v>228</v>
      </c>
      <c r="H90" s="234">
        <v>1</v>
      </c>
      <c r="I90" s="235"/>
      <c r="J90" s="236">
        <f>ROUND(I90*H90,2)</f>
        <v>0</v>
      </c>
      <c r="K90" s="232" t="s">
        <v>1200</v>
      </c>
      <c r="L90" s="237"/>
      <c r="M90" s="238" t="s">
        <v>79</v>
      </c>
      <c r="N90" s="239" t="s">
        <v>51</v>
      </c>
      <c r="O90" s="6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1201</v>
      </c>
      <c r="AT90" s="205" t="s">
        <v>219</v>
      </c>
      <c r="AU90" s="205" t="s">
        <v>91</v>
      </c>
      <c r="AY90" s="18" t="s">
        <v>168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8" t="s">
        <v>89</v>
      </c>
      <c r="BK90" s="206">
        <f>ROUND(I90*H90,2)</f>
        <v>0</v>
      </c>
      <c r="BL90" s="18" t="s">
        <v>1201</v>
      </c>
      <c r="BM90" s="205" t="s">
        <v>1589</v>
      </c>
    </row>
    <row r="91" spans="2:63" s="12" customFormat="1" ht="22.95" customHeight="1">
      <c r="B91" s="178"/>
      <c r="C91" s="179"/>
      <c r="D91" s="180" t="s">
        <v>80</v>
      </c>
      <c r="E91" s="192" t="s">
        <v>1240</v>
      </c>
      <c r="F91" s="192" t="s">
        <v>1241</v>
      </c>
      <c r="G91" s="179"/>
      <c r="H91" s="179"/>
      <c r="I91" s="182"/>
      <c r="J91" s="193">
        <f>BK91</f>
        <v>0</v>
      </c>
      <c r="K91" s="179"/>
      <c r="L91" s="184"/>
      <c r="M91" s="185"/>
      <c r="N91" s="186"/>
      <c r="O91" s="186"/>
      <c r="P91" s="187">
        <f>SUM(P92:P101)</f>
        <v>0</v>
      </c>
      <c r="Q91" s="186"/>
      <c r="R91" s="187">
        <f>SUM(R92:R101)</f>
        <v>0</v>
      </c>
      <c r="S91" s="186"/>
      <c r="T91" s="188">
        <f>SUM(T92:T101)</f>
        <v>0</v>
      </c>
      <c r="AR91" s="189" t="s">
        <v>89</v>
      </c>
      <c r="AT91" s="190" t="s">
        <v>80</v>
      </c>
      <c r="AU91" s="190" t="s">
        <v>89</v>
      </c>
      <c r="AY91" s="189" t="s">
        <v>168</v>
      </c>
      <c r="BK91" s="191">
        <f>SUM(BK92:BK101)</f>
        <v>0</v>
      </c>
    </row>
    <row r="92" spans="1:65" s="2" customFormat="1" ht="16.5" customHeight="1">
      <c r="A92" s="36"/>
      <c r="B92" s="37"/>
      <c r="C92" s="230" t="s">
        <v>91</v>
      </c>
      <c r="D92" s="230" t="s">
        <v>219</v>
      </c>
      <c r="E92" s="231" t="s">
        <v>1590</v>
      </c>
      <c r="F92" s="232" t="s">
        <v>1591</v>
      </c>
      <c r="G92" s="233" t="s">
        <v>252</v>
      </c>
      <c r="H92" s="234">
        <v>15</v>
      </c>
      <c r="I92" s="235"/>
      <c r="J92" s="236">
        <f aca="true" t="shared" si="0" ref="J92:J101">ROUND(I92*H92,2)</f>
        <v>0</v>
      </c>
      <c r="K92" s="232" t="s">
        <v>1200</v>
      </c>
      <c r="L92" s="237"/>
      <c r="M92" s="238" t="s">
        <v>79</v>
      </c>
      <c r="N92" s="239" t="s">
        <v>51</v>
      </c>
      <c r="O92" s="66"/>
      <c r="P92" s="203">
        <f aca="true" t="shared" si="1" ref="P92:P101">O92*H92</f>
        <v>0</v>
      </c>
      <c r="Q92" s="203">
        <v>0</v>
      </c>
      <c r="R92" s="203">
        <f aca="true" t="shared" si="2" ref="R92:R101">Q92*H92</f>
        <v>0</v>
      </c>
      <c r="S92" s="203">
        <v>0</v>
      </c>
      <c r="T92" s="204">
        <f aca="true" t="shared" si="3" ref="T92:T101"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1201</v>
      </c>
      <c r="AT92" s="205" t="s">
        <v>219</v>
      </c>
      <c r="AU92" s="205" t="s">
        <v>91</v>
      </c>
      <c r="AY92" s="18" t="s">
        <v>168</v>
      </c>
      <c r="BE92" s="206">
        <f aca="true" t="shared" si="4" ref="BE92:BE101">IF(N92="základní",J92,0)</f>
        <v>0</v>
      </c>
      <c r="BF92" s="206">
        <f aca="true" t="shared" si="5" ref="BF92:BF101">IF(N92="snížená",J92,0)</f>
        <v>0</v>
      </c>
      <c r="BG92" s="206">
        <f aca="true" t="shared" si="6" ref="BG92:BG101">IF(N92="zákl. přenesená",J92,0)</f>
        <v>0</v>
      </c>
      <c r="BH92" s="206">
        <f aca="true" t="shared" si="7" ref="BH92:BH101">IF(N92="sníž. přenesená",J92,0)</f>
        <v>0</v>
      </c>
      <c r="BI92" s="206">
        <f aca="true" t="shared" si="8" ref="BI92:BI101">IF(N92="nulová",J92,0)</f>
        <v>0</v>
      </c>
      <c r="BJ92" s="18" t="s">
        <v>89</v>
      </c>
      <c r="BK92" s="206">
        <f aca="true" t="shared" si="9" ref="BK92:BK101">ROUND(I92*H92,2)</f>
        <v>0</v>
      </c>
      <c r="BL92" s="18" t="s">
        <v>1201</v>
      </c>
      <c r="BM92" s="205" t="s">
        <v>1592</v>
      </c>
    </row>
    <row r="93" spans="1:65" s="2" customFormat="1" ht="16.5" customHeight="1">
      <c r="A93" s="36"/>
      <c r="B93" s="37"/>
      <c r="C93" s="230" t="s">
        <v>186</v>
      </c>
      <c r="D93" s="230" t="s">
        <v>219</v>
      </c>
      <c r="E93" s="231" t="s">
        <v>1593</v>
      </c>
      <c r="F93" s="232" t="s">
        <v>1594</v>
      </c>
      <c r="G93" s="233" t="s">
        <v>252</v>
      </c>
      <c r="H93" s="234">
        <v>1085</v>
      </c>
      <c r="I93" s="235"/>
      <c r="J93" s="236">
        <f t="shared" si="0"/>
        <v>0</v>
      </c>
      <c r="K93" s="232" t="s">
        <v>1200</v>
      </c>
      <c r="L93" s="237"/>
      <c r="M93" s="238" t="s">
        <v>79</v>
      </c>
      <c r="N93" s="239" t="s">
        <v>51</v>
      </c>
      <c r="O93" s="66"/>
      <c r="P93" s="203">
        <f t="shared" si="1"/>
        <v>0</v>
      </c>
      <c r="Q93" s="203">
        <v>0</v>
      </c>
      <c r="R93" s="203">
        <f t="shared" si="2"/>
        <v>0</v>
      </c>
      <c r="S93" s="203">
        <v>0</v>
      </c>
      <c r="T93" s="204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1201</v>
      </c>
      <c r="AT93" s="205" t="s">
        <v>219</v>
      </c>
      <c r="AU93" s="205" t="s">
        <v>91</v>
      </c>
      <c r="AY93" s="18" t="s">
        <v>168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18" t="s">
        <v>89</v>
      </c>
      <c r="BK93" s="206">
        <f t="shared" si="9"/>
        <v>0</v>
      </c>
      <c r="BL93" s="18" t="s">
        <v>1201</v>
      </c>
      <c r="BM93" s="205" t="s">
        <v>1595</v>
      </c>
    </row>
    <row r="94" spans="1:65" s="2" customFormat="1" ht="16.5" customHeight="1">
      <c r="A94" s="36"/>
      <c r="B94" s="37"/>
      <c r="C94" s="230" t="s">
        <v>175</v>
      </c>
      <c r="D94" s="230" t="s">
        <v>219</v>
      </c>
      <c r="E94" s="231" t="s">
        <v>1256</v>
      </c>
      <c r="F94" s="232" t="s">
        <v>1257</v>
      </c>
      <c r="G94" s="233" t="s">
        <v>228</v>
      </c>
      <c r="H94" s="234">
        <v>26</v>
      </c>
      <c r="I94" s="235"/>
      <c r="J94" s="236">
        <f t="shared" si="0"/>
        <v>0</v>
      </c>
      <c r="K94" s="232" t="s">
        <v>1200</v>
      </c>
      <c r="L94" s="237"/>
      <c r="M94" s="238" t="s">
        <v>79</v>
      </c>
      <c r="N94" s="239" t="s">
        <v>51</v>
      </c>
      <c r="O94" s="66"/>
      <c r="P94" s="203">
        <f t="shared" si="1"/>
        <v>0</v>
      </c>
      <c r="Q94" s="203">
        <v>0</v>
      </c>
      <c r="R94" s="203">
        <f t="shared" si="2"/>
        <v>0</v>
      </c>
      <c r="S94" s="203">
        <v>0</v>
      </c>
      <c r="T94" s="204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1201</v>
      </c>
      <c r="AT94" s="205" t="s">
        <v>219</v>
      </c>
      <c r="AU94" s="205" t="s">
        <v>91</v>
      </c>
      <c r="AY94" s="18" t="s">
        <v>168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18" t="s">
        <v>89</v>
      </c>
      <c r="BK94" s="206">
        <f t="shared" si="9"/>
        <v>0</v>
      </c>
      <c r="BL94" s="18" t="s">
        <v>1201</v>
      </c>
      <c r="BM94" s="205" t="s">
        <v>1596</v>
      </c>
    </row>
    <row r="95" spans="1:65" s="2" customFormat="1" ht="16.5" customHeight="1">
      <c r="A95" s="36"/>
      <c r="B95" s="37"/>
      <c r="C95" s="230" t="s">
        <v>195</v>
      </c>
      <c r="D95" s="230" t="s">
        <v>219</v>
      </c>
      <c r="E95" s="231" t="s">
        <v>1258</v>
      </c>
      <c r="F95" s="232" t="s">
        <v>1597</v>
      </c>
      <c r="G95" s="233" t="s">
        <v>228</v>
      </c>
      <c r="H95" s="234">
        <v>12</v>
      </c>
      <c r="I95" s="235"/>
      <c r="J95" s="236">
        <f t="shared" si="0"/>
        <v>0</v>
      </c>
      <c r="K95" s="232" t="s">
        <v>1200</v>
      </c>
      <c r="L95" s="237"/>
      <c r="M95" s="238" t="s">
        <v>79</v>
      </c>
      <c r="N95" s="239" t="s">
        <v>51</v>
      </c>
      <c r="O95" s="66"/>
      <c r="P95" s="203">
        <f t="shared" si="1"/>
        <v>0</v>
      </c>
      <c r="Q95" s="203">
        <v>0</v>
      </c>
      <c r="R95" s="203">
        <f t="shared" si="2"/>
        <v>0</v>
      </c>
      <c r="S95" s="203">
        <v>0</v>
      </c>
      <c r="T95" s="204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1201</v>
      </c>
      <c r="AT95" s="205" t="s">
        <v>219</v>
      </c>
      <c r="AU95" s="205" t="s">
        <v>91</v>
      </c>
      <c r="AY95" s="18" t="s">
        <v>168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18" t="s">
        <v>89</v>
      </c>
      <c r="BK95" s="206">
        <f t="shared" si="9"/>
        <v>0</v>
      </c>
      <c r="BL95" s="18" t="s">
        <v>1201</v>
      </c>
      <c r="BM95" s="205" t="s">
        <v>1598</v>
      </c>
    </row>
    <row r="96" spans="1:65" s="2" customFormat="1" ht="16.5" customHeight="1">
      <c r="A96" s="36"/>
      <c r="B96" s="37"/>
      <c r="C96" s="230" t="s">
        <v>200</v>
      </c>
      <c r="D96" s="230" t="s">
        <v>219</v>
      </c>
      <c r="E96" s="231" t="s">
        <v>1599</v>
      </c>
      <c r="F96" s="232" t="s">
        <v>1600</v>
      </c>
      <c r="G96" s="233" t="s">
        <v>228</v>
      </c>
      <c r="H96" s="234">
        <v>16</v>
      </c>
      <c r="I96" s="235"/>
      <c r="J96" s="236">
        <f t="shared" si="0"/>
        <v>0</v>
      </c>
      <c r="K96" s="232" t="s">
        <v>1200</v>
      </c>
      <c r="L96" s="237"/>
      <c r="M96" s="238" t="s">
        <v>79</v>
      </c>
      <c r="N96" s="239" t="s">
        <v>51</v>
      </c>
      <c r="O96" s="66"/>
      <c r="P96" s="203">
        <f t="shared" si="1"/>
        <v>0</v>
      </c>
      <c r="Q96" s="203">
        <v>0</v>
      </c>
      <c r="R96" s="203">
        <f t="shared" si="2"/>
        <v>0</v>
      </c>
      <c r="S96" s="203">
        <v>0</v>
      </c>
      <c r="T96" s="204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1201</v>
      </c>
      <c r="AT96" s="205" t="s">
        <v>219</v>
      </c>
      <c r="AU96" s="205" t="s">
        <v>91</v>
      </c>
      <c r="AY96" s="18" t="s">
        <v>168</v>
      </c>
      <c r="BE96" s="206">
        <f t="shared" si="4"/>
        <v>0</v>
      </c>
      <c r="BF96" s="206">
        <f t="shared" si="5"/>
        <v>0</v>
      </c>
      <c r="BG96" s="206">
        <f t="shared" si="6"/>
        <v>0</v>
      </c>
      <c r="BH96" s="206">
        <f t="shared" si="7"/>
        <v>0</v>
      </c>
      <c r="BI96" s="206">
        <f t="shared" si="8"/>
        <v>0</v>
      </c>
      <c r="BJ96" s="18" t="s">
        <v>89</v>
      </c>
      <c r="BK96" s="206">
        <f t="shared" si="9"/>
        <v>0</v>
      </c>
      <c r="BL96" s="18" t="s">
        <v>1201</v>
      </c>
      <c r="BM96" s="205" t="s">
        <v>1601</v>
      </c>
    </row>
    <row r="97" spans="1:65" s="2" customFormat="1" ht="16.5" customHeight="1">
      <c r="A97" s="36"/>
      <c r="B97" s="37"/>
      <c r="C97" s="230" t="s">
        <v>205</v>
      </c>
      <c r="D97" s="230" t="s">
        <v>219</v>
      </c>
      <c r="E97" s="231" t="s">
        <v>1250</v>
      </c>
      <c r="F97" s="232" t="s">
        <v>1251</v>
      </c>
      <c r="G97" s="233" t="s">
        <v>252</v>
      </c>
      <c r="H97" s="234">
        <v>40</v>
      </c>
      <c r="I97" s="235"/>
      <c r="J97" s="236">
        <f t="shared" si="0"/>
        <v>0</v>
      </c>
      <c r="K97" s="232" t="s">
        <v>1200</v>
      </c>
      <c r="L97" s="237"/>
      <c r="M97" s="238" t="s">
        <v>79</v>
      </c>
      <c r="N97" s="239" t="s">
        <v>51</v>
      </c>
      <c r="O97" s="66"/>
      <c r="P97" s="203">
        <f t="shared" si="1"/>
        <v>0</v>
      </c>
      <c r="Q97" s="203">
        <v>0</v>
      </c>
      <c r="R97" s="203">
        <f t="shared" si="2"/>
        <v>0</v>
      </c>
      <c r="S97" s="203">
        <v>0</v>
      </c>
      <c r="T97" s="204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1201</v>
      </c>
      <c r="AT97" s="205" t="s">
        <v>219</v>
      </c>
      <c r="AU97" s="205" t="s">
        <v>91</v>
      </c>
      <c r="AY97" s="18" t="s">
        <v>168</v>
      </c>
      <c r="BE97" s="206">
        <f t="shared" si="4"/>
        <v>0</v>
      </c>
      <c r="BF97" s="206">
        <f t="shared" si="5"/>
        <v>0</v>
      </c>
      <c r="BG97" s="206">
        <f t="shared" si="6"/>
        <v>0</v>
      </c>
      <c r="BH97" s="206">
        <f t="shared" si="7"/>
        <v>0</v>
      </c>
      <c r="BI97" s="206">
        <f t="shared" si="8"/>
        <v>0</v>
      </c>
      <c r="BJ97" s="18" t="s">
        <v>89</v>
      </c>
      <c r="BK97" s="206">
        <f t="shared" si="9"/>
        <v>0</v>
      </c>
      <c r="BL97" s="18" t="s">
        <v>1201</v>
      </c>
      <c r="BM97" s="205" t="s">
        <v>1602</v>
      </c>
    </row>
    <row r="98" spans="1:65" s="2" customFormat="1" ht="16.5" customHeight="1">
      <c r="A98" s="36"/>
      <c r="B98" s="37"/>
      <c r="C98" s="230" t="s">
        <v>211</v>
      </c>
      <c r="D98" s="230" t="s">
        <v>219</v>
      </c>
      <c r="E98" s="231" t="s">
        <v>1603</v>
      </c>
      <c r="F98" s="232" t="s">
        <v>1604</v>
      </c>
      <c r="G98" s="233" t="s">
        <v>228</v>
      </c>
      <c r="H98" s="234">
        <v>16</v>
      </c>
      <c r="I98" s="235"/>
      <c r="J98" s="236">
        <f t="shared" si="0"/>
        <v>0</v>
      </c>
      <c r="K98" s="232" t="s">
        <v>1200</v>
      </c>
      <c r="L98" s="237"/>
      <c r="M98" s="238" t="s">
        <v>79</v>
      </c>
      <c r="N98" s="239" t="s">
        <v>51</v>
      </c>
      <c r="O98" s="66"/>
      <c r="P98" s="203">
        <f t="shared" si="1"/>
        <v>0</v>
      </c>
      <c r="Q98" s="203">
        <v>0</v>
      </c>
      <c r="R98" s="203">
        <f t="shared" si="2"/>
        <v>0</v>
      </c>
      <c r="S98" s="203">
        <v>0</v>
      </c>
      <c r="T98" s="204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1201</v>
      </c>
      <c r="AT98" s="205" t="s">
        <v>219</v>
      </c>
      <c r="AU98" s="205" t="s">
        <v>91</v>
      </c>
      <c r="AY98" s="18" t="s">
        <v>168</v>
      </c>
      <c r="BE98" s="206">
        <f t="shared" si="4"/>
        <v>0</v>
      </c>
      <c r="BF98" s="206">
        <f t="shared" si="5"/>
        <v>0</v>
      </c>
      <c r="BG98" s="206">
        <f t="shared" si="6"/>
        <v>0</v>
      </c>
      <c r="BH98" s="206">
        <f t="shared" si="7"/>
        <v>0</v>
      </c>
      <c r="BI98" s="206">
        <f t="shared" si="8"/>
        <v>0</v>
      </c>
      <c r="BJ98" s="18" t="s">
        <v>89</v>
      </c>
      <c r="BK98" s="206">
        <f t="shared" si="9"/>
        <v>0</v>
      </c>
      <c r="BL98" s="18" t="s">
        <v>1201</v>
      </c>
      <c r="BM98" s="205" t="s">
        <v>1605</v>
      </c>
    </row>
    <row r="99" spans="1:65" s="2" customFormat="1" ht="16.5" customHeight="1">
      <c r="A99" s="36"/>
      <c r="B99" s="37"/>
      <c r="C99" s="230" t="s">
        <v>218</v>
      </c>
      <c r="D99" s="230" t="s">
        <v>219</v>
      </c>
      <c r="E99" s="231" t="s">
        <v>1606</v>
      </c>
      <c r="F99" s="232" t="s">
        <v>1607</v>
      </c>
      <c r="G99" s="233" t="s">
        <v>252</v>
      </c>
      <c r="H99" s="234">
        <v>980</v>
      </c>
      <c r="I99" s="235"/>
      <c r="J99" s="236">
        <f t="shared" si="0"/>
        <v>0</v>
      </c>
      <c r="K99" s="232" t="s">
        <v>1200</v>
      </c>
      <c r="L99" s="237"/>
      <c r="M99" s="238" t="s">
        <v>79</v>
      </c>
      <c r="N99" s="239" t="s">
        <v>51</v>
      </c>
      <c r="O99" s="66"/>
      <c r="P99" s="203">
        <f t="shared" si="1"/>
        <v>0</v>
      </c>
      <c r="Q99" s="203">
        <v>0</v>
      </c>
      <c r="R99" s="203">
        <f t="shared" si="2"/>
        <v>0</v>
      </c>
      <c r="S99" s="203">
        <v>0</v>
      </c>
      <c r="T99" s="204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1201</v>
      </c>
      <c r="AT99" s="205" t="s">
        <v>219</v>
      </c>
      <c r="AU99" s="205" t="s">
        <v>91</v>
      </c>
      <c r="AY99" s="18" t="s">
        <v>168</v>
      </c>
      <c r="BE99" s="206">
        <f t="shared" si="4"/>
        <v>0</v>
      </c>
      <c r="BF99" s="206">
        <f t="shared" si="5"/>
        <v>0</v>
      </c>
      <c r="BG99" s="206">
        <f t="shared" si="6"/>
        <v>0</v>
      </c>
      <c r="BH99" s="206">
        <f t="shared" si="7"/>
        <v>0</v>
      </c>
      <c r="BI99" s="206">
        <f t="shared" si="8"/>
        <v>0</v>
      </c>
      <c r="BJ99" s="18" t="s">
        <v>89</v>
      </c>
      <c r="BK99" s="206">
        <f t="shared" si="9"/>
        <v>0</v>
      </c>
      <c r="BL99" s="18" t="s">
        <v>1201</v>
      </c>
      <c r="BM99" s="205" t="s">
        <v>1608</v>
      </c>
    </row>
    <row r="100" spans="1:65" s="2" customFormat="1" ht="16.5" customHeight="1">
      <c r="A100" s="36"/>
      <c r="B100" s="37"/>
      <c r="C100" s="230" t="s">
        <v>225</v>
      </c>
      <c r="D100" s="230" t="s">
        <v>219</v>
      </c>
      <c r="E100" s="231" t="s">
        <v>1609</v>
      </c>
      <c r="F100" s="232" t="s">
        <v>1610</v>
      </c>
      <c r="G100" s="233" t="s">
        <v>228</v>
      </c>
      <c r="H100" s="234">
        <v>1</v>
      </c>
      <c r="I100" s="235"/>
      <c r="J100" s="236">
        <f t="shared" si="0"/>
        <v>0</v>
      </c>
      <c r="K100" s="232" t="s">
        <v>1200</v>
      </c>
      <c r="L100" s="237"/>
      <c r="M100" s="238" t="s">
        <v>79</v>
      </c>
      <c r="N100" s="239" t="s">
        <v>51</v>
      </c>
      <c r="O100" s="66"/>
      <c r="P100" s="203">
        <f t="shared" si="1"/>
        <v>0</v>
      </c>
      <c r="Q100" s="203">
        <v>0</v>
      </c>
      <c r="R100" s="203">
        <f t="shared" si="2"/>
        <v>0</v>
      </c>
      <c r="S100" s="203">
        <v>0</v>
      </c>
      <c r="T100" s="204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1201</v>
      </c>
      <c r="AT100" s="205" t="s">
        <v>219</v>
      </c>
      <c r="AU100" s="205" t="s">
        <v>91</v>
      </c>
      <c r="AY100" s="18" t="s">
        <v>168</v>
      </c>
      <c r="BE100" s="206">
        <f t="shared" si="4"/>
        <v>0</v>
      </c>
      <c r="BF100" s="206">
        <f t="shared" si="5"/>
        <v>0</v>
      </c>
      <c r="BG100" s="206">
        <f t="shared" si="6"/>
        <v>0</v>
      </c>
      <c r="BH100" s="206">
        <f t="shared" si="7"/>
        <v>0</v>
      </c>
      <c r="BI100" s="206">
        <f t="shared" si="8"/>
        <v>0</v>
      </c>
      <c r="BJ100" s="18" t="s">
        <v>89</v>
      </c>
      <c r="BK100" s="206">
        <f t="shared" si="9"/>
        <v>0</v>
      </c>
      <c r="BL100" s="18" t="s">
        <v>1201</v>
      </c>
      <c r="BM100" s="205" t="s">
        <v>1611</v>
      </c>
    </row>
    <row r="101" spans="1:65" s="2" customFormat="1" ht="16.5" customHeight="1">
      <c r="A101" s="36"/>
      <c r="B101" s="37"/>
      <c r="C101" s="230" t="s">
        <v>231</v>
      </c>
      <c r="D101" s="230" t="s">
        <v>219</v>
      </c>
      <c r="E101" s="231" t="s">
        <v>1612</v>
      </c>
      <c r="F101" s="232" t="s">
        <v>1613</v>
      </c>
      <c r="G101" s="233" t="s">
        <v>228</v>
      </c>
      <c r="H101" s="234">
        <v>2</v>
      </c>
      <c r="I101" s="235"/>
      <c r="J101" s="236">
        <f t="shared" si="0"/>
        <v>0</v>
      </c>
      <c r="K101" s="232" t="s">
        <v>1200</v>
      </c>
      <c r="L101" s="237"/>
      <c r="M101" s="238" t="s">
        <v>79</v>
      </c>
      <c r="N101" s="239" t="s">
        <v>51</v>
      </c>
      <c r="O101" s="66"/>
      <c r="P101" s="203">
        <f t="shared" si="1"/>
        <v>0</v>
      </c>
      <c r="Q101" s="203">
        <v>0</v>
      </c>
      <c r="R101" s="203">
        <f t="shared" si="2"/>
        <v>0</v>
      </c>
      <c r="S101" s="203">
        <v>0</v>
      </c>
      <c r="T101" s="204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1201</v>
      </c>
      <c r="AT101" s="205" t="s">
        <v>219</v>
      </c>
      <c r="AU101" s="205" t="s">
        <v>91</v>
      </c>
      <c r="AY101" s="18" t="s">
        <v>168</v>
      </c>
      <c r="BE101" s="206">
        <f t="shared" si="4"/>
        <v>0</v>
      </c>
      <c r="BF101" s="206">
        <f t="shared" si="5"/>
        <v>0</v>
      </c>
      <c r="BG101" s="206">
        <f t="shared" si="6"/>
        <v>0</v>
      </c>
      <c r="BH101" s="206">
        <f t="shared" si="7"/>
        <v>0</v>
      </c>
      <c r="BI101" s="206">
        <f t="shared" si="8"/>
        <v>0</v>
      </c>
      <c r="BJ101" s="18" t="s">
        <v>89</v>
      </c>
      <c r="BK101" s="206">
        <f t="shared" si="9"/>
        <v>0</v>
      </c>
      <c r="BL101" s="18" t="s">
        <v>1201</v>
      </c>
      <c r="BM101" s="205" t="s">
        <v>1614</v>
      </c>
    </row>
    <row r="102" spans="2:63" s="12" customFormat="1" ht="22.95" customHeight="1">
      <c r="B102" s="178"/>
      <c r="C102" s="179"/>
      <c r="D102" s="180" t="s">
        <v>80</v>
      </c>
      <c r="E102" s="192" t="s">
        <v>1270</v>
      </c>
      <c r="F102" s="192" t="s">
        <v>1271</v>
      </c>
      <c r="G102" s="179"/>
      <c r="H102" s="179"/>
      <c r="I102" s="182"/>
      <c r="J102" s="193">
        <f>BK102</f>
        <v>0</v>
      </c>
      <c r="K102" s="179"/>
      <c r="L102" s="184"/>
      <c r="M102" s="185"/>
      <c r="N102" s="186"/>
      <c r="O102" s="186"/>
      <c r="P102" s="187">
        <f>P103</f>
        <v>0</v>
      </c>
      <c r="Q102" s="186"/>
      <c r="R102" s="187">
        <f>R103</f>
        <v>0</v>
      </c>
      <c r="S102" s="186"/>
      <c r="T102" s="188">
        <f>T103</f>
        <v>0</v>
      </c>
      <c r="AR102" s="189" t="s">
        <v>89</v>
      </c>
      <c r="AT102" s="190" t="s">
        <v>80</v>
      </c>
      <c r="AU102" s="190" t="s">
        <v>89</v>
      </c>
      <c r="AY102" s="189" t="s">
        <v>168</v>
      </c>
      <c r="BK102" s="191">
        <f>BK103</f>
        <v>0</v>
      </c>
    </row>
    <row r="103" spans="1:65" s="2" customFormat="1" ht="16.5" customHeight="1">
      <c r="A103" s="36"/>
      <c r="B103" s="37"/>
      <c r="C103" s="230" t="s">
        <v>239</v>
      </c>
      <c r="D103" s="230" t="s">
        <v>219</v>
      </c>
      <c r="E103" s="231" t="s">
        <v>1272</v>
      </c>
      <c r="F103" s="232" t="s">
        <v>1273</v>
      </c>
      <c r="G103" s="233" t="s">
        <v>282</v>
      </c>
      <c r="H103" s="234">
        <v>1</v>
      </c>
      <c r="I103" s="235"/>
      <c r="J103" s="236">
        <f>ROUND(I103*H103,2)</f>
        <v>0</v>
      </c>
      <c r="K103" s="232" t="s">
        <v>1200</v>
      </c>
      <c r="L103" s="237"/>
      <c r="M103" s="238" t="s">
        <v>79</v>
      </c>
      <c r="N103" s="239" t="s">
        <v>51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1201</v>
      </c>
      <c r="AT103" s="205" t="s">
        <v>219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1201</v>
      </c>
      <c r="BM103" s="205" t="s">
        <v>1615</v>
      </c>
    </row>
    <row r="104" spans="2:63" s="12" customFormat="1" ht="22.95" customHeight="1">
      <c r="B104" s="178"/>
      <c r="C104" s="179"/>
      <c r="D104" s="180" t="s">
        <v>80</v>
      </c>
      <c r="E104" s="192" t="s">
        <v>1274</v>
      </c>
      <c r="F104" s="192" t="s">
        <v>1275</v>
      </c>
      <c r="G104" s="179"/>
      <c r="H104" s="179"/>
      <c r="I104" s="182"/>
      <c r="J104" s="193">
        <f>BK104</f>
        <v>0</v>
      </c>
      <c r="K104" s="179"/>
      <c r="L104" s="184"/>
      <c r="M104" s="185"/>
      <c r="N104" s="186"/>
      <c r="O104" s="186"/>
      <c r="P104" s="187">
        <f>SUM(P105:P111)</f>
        <v>0</v>
      </c>
      <c r="Q104" s="186"/>
      <c r="R104" s="187">
        <f>SUM(R105:R111)</f>
        <v>0</v>
      </c>
      <c r="S104" s="186"/>
      <c r="T104" s="188">
        <f>SUM(T105:T111)</f>
        <v>0</v>
      </c>
      <c r="AR104" s="189" t="s">
        <v>89</v>
      </c>
      <c r="AT104" s="190" t="s">
        <v>80</v>
      </c>
      <c r="AU104" s="190" t="s">
        <v>89</v>
      </c>
      <c r="AY104" s="189" t="s">
        <v>168</v>
      </c>
      <c r="BK104" s="191">
        <f>SUM(BK105:BK111)</f>
        <v>0</v>
      </c>
    </row>
    <row r="105" spans="1:65" s="2" customFormat="1" ht="16.5" customHeight="1">
      <c r="A105" s="36"/>
      <c r="B105" s="37"/>
      <c r="C105" s="230" t="s">
        <v>244</v>
      </c>
      <c r="D105" s="230" t="s">
        <v>219</v>
      </c>
      <c r="E105" s="231" t="s">
        <v>1286</v>
      </c>
      <c r="F105" s="232" t="s">
        <v>1287</v>
      </c>
      <c r="G105" s="233" t="s">
        <v>173</v>
      </c>
      <c r="H105" s="234">
        <v>33.05</v>
      </c>
      <c r="I105" s="235"/>
      <c r="J105" s="236">
        <f aca="true" t="shared" si="10" ref="J105:J111">ROUND(I105*H105,2)</f>
        <v>0</v>
      </c>
      <c r="K105" s="232" t="s">
        <v>1200</v>
      </c>
      <c r="L105" s="237"/>
      <c r="M105" s="238" t="s">
        <v>79</v>
      </c>
      <c r="N105" s="239" t="s">
        <v>51</v>
      </c>
      <c r="O105" s="66"/>
      <c r="P105" s="203">
        <f aca="true" t="shared" si="11" ref="P105:P111">O105*H105</f>
        <v>0</v>
      </c>
      <c r="Q105" s="203">
        <v>0</v>
      </c>
      <c r="R105" s="203">
        <f aca="true" t="shared" si="12" ref="R105:R111">Q105*H105</f>
        <v>0</v>
      </c>
      <c r="S105" s="203">
        <v>0</v>
      </c>
      <c r="T105" s="204">
        <f aca="true" t="shared" si="13" ref="T105:T111"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1201</v>
      </c>
      <c r="AT105" s="205" t="s">
        <v>219</v>
      </c>
      <c r="AU105" s="205" t="s">
        <v>91</v>
      </c>
      <c r="AY105" s="18" t="s">
        <v>168</v>
      </c>
      <c r="BE105" s="206">
        <f aca="true" t="shared" si="14" ref="BE105:BE111">IF(N105="základní",J105,0)</f>
        <v>0</v>
      </c>
      <c r="BF105" s="206">
        <f aca="true" t="shared" si="15" ref="BF105:BF111">IF(N105="snížená",J105,0)</f>
        <v>0</v>
      </c>
      <c r="BG105" s="206">
        <f aca="true" t="shared" si="16" ref="BG105:BG111">IF(N105="zákl. přenesená",J105,0)</f>
        <v>0</v>
      </c>
      <c r="BH105" s="206">
        <f aca="true" t="shared" si="17" ref="BH105:BH111">IF(N105="sníž. přenesená",J105,0)</f>
        <v>0</v>
      </c>
      <c r="BI105" s="206">
        <f aca="true" t="shared" si="18" ref="BI105:BI111">IF(N105="nulová",J105,0)</f>
        <v>0</v>
      </c>
      <c r="BJ105" s="18" t="s">
        <v>89</v>
      </c>
      <c r="BK105" s="206">
        <f aca="true" t="shared" si="19" ref="BK105:BK111">ROUND(I105*H105,2)</f>
        <v>0</v>
      </c>
      <c r="BL105" s="18" t="s">
        <v>1201</v>
      </c>
      <c r="BM105" s="205" t="s">
        <v>1616</v>
      </c>
    </row>
    <row r="106" spans="1:65" s="2" customFormat="1" ht="16.5" customHeight="1">
      <c r="A106" s="36"/>
      <c r="B106" s="37"/>
      <c r="C106" s="230" t="s">
        <v>249</v>
      </c>
      <c r="D106" s="230" t="s">
        <v>219</v>
      </c>
      <c r="E106" s="231" t="s">
        <v>1289</v>
      </c>
      <c r="F106" s="232" t="s">
        <v>1290</v>
      </c>
      <c r="G106" s="233" t="s">
        <v>173</v>
      </c>
      <c r="H106" s="234">
        <v>6.24</v>
      </c>
      <c r="I106" s="235"/>
      <c r="J106" s="236">
        <f t="shared" si="10"/>
        <v>0</v>
      </c>
      <c r="K106" s="232" t="s">
        <v>1200</v>
      </c>
      <c r="L106" s="237"/>
      <c r="M106" s="238" t="s">
        <v>79</v>
      </c>
      <c r="N106" s="239" t="s">
        <v>51</v>
      </c>
      <c r="O106" s="66"/>
      <c r="P106" s="203">
        <f t="shared" si="11"/>
        <v>0</v>
      </c>
      <c r="Q106" s="203">
        <v>0</v>
      </c>
      <c r="R106" s="203">
        <f t="shared" si="12"/>
        <v>0</v>
      </c>
      <c r="S106" s="203">
        <v>0</v>
      </c>
      <c r="T106" s="204">
        <f t="shared" si="1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1201</v>
      </c>
      <c r="AT106" s="205" t="s">
        <v>219</v>
      </c>
      <c r="AU106" s="205" t="s">
        <v>91</v>
      </c>
      <c r="AY106" s="18" t="s">
        <v>168</v>
      </c>
      <c r="BE106" s="206">
        <f t="shared" si="14"/>
        <v>0</v>
      </c>
      <c r="BF106" s="206">
        <f t="shared" si="15"/>
        <v>0</v>
      </c>
      <c r="BG106" s="206">
        <f t="shared" si="16"/>
        <v>0</v>
      </c>
      <c r="BH106" s="206">
        <f t="shared" si="17"/>
        <v>0</v>
      </c>
      <c r="BI106" s="206">
        <f t="shared" si="18"/>
        <v>0</v>
      </c>
      <c r="BJ106" s="18" t="s">
        <v>89</v>
      </c>
      <c r="BK106" s="206">
        <f t="shared" si="19"/>
        <v>0</v>
      </c>
      <c r="BL106" s="18" t="s">
        <v>1201</v>
      </c>
      <c r="BM106" s="205" t="s">
        <v>1617</v>
      </c>
    </row>
    <row r="107" spans="1:65" s="2" customFormat="1" ht="16.5" customHeight="1">
      <c r="A107" s="36"/>
      <c r="B107" s="37"/>
      <c r="C107" s="230" t="s">
        <v>8</v>
      </c>
      <c r="D107" s="230" t="s">
        <v>219</v>
      </c>
      <c r="E107" s="231" t="s">
        <v>1282</v>
      </c>
      <c r="F107" s="232" t="s">
        <v>1283</v>
      </c>
      <c r="G107" s="233" t="s">
        <v>252</v>
      </c>
      <c r="H107" s="234">
        <v>192</v>
      </c>
      <c r="I107" s="235"/>
      <c r="J107" s="236">
        <f t="shared" si="10"/>
        <v>0</v>
      </c>
      <c r="K107" s="232" t="s">
        <v>1200</v>
      </c>
      <c r="L107" s="237"/>
      <c r="M107" s="238" t="s">
        <v>79</v>
      </c>
      <c r="N107" s="239" t="s">
        <v>51</v>
      </c>
      <c r="O107" s="66"/>
      <c r="P107" s="203">
        <f t="shared" si="11"/>
        <v>0</v>
      </c>
      <c r="Q107" s="203">
        <v>0</v>
      </c>
      <c r="R107" s="203">
        <f t="shared" si="12"/>
        <v>0</v>
      </c>
      <c r="S107" s="203">
        <v>0</v>
      </c>
      <c r="T107" s="204">
        <f t="shared" si="1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1201</v>
      </c>
      <c r="AT107" s="205" t="s">
        <v>219</v>
      </c>
      <c r="AU107" s="205" t="s">
        <v>91</v>
      </c>
      <c r="AY107" s="18" t="s">
        <v>168</v>
      </c>
      <c r="BE107" s="206">
        <f t="shared" si="14"/>
        <v>0</v>
      </c>
      <c r="BF107" s="206">
        <f t="shared" si="15"/>
        <v>0</v>
      </c>
      <c r="BG107" s="206">
        <f t="shared" si="16"/>
        <v>0</v>
      </c>
      <c r="BH107" s="206">
        <f t="shared" si="17"/>
        <v>0</v>
      </c>
      <c r="BI107" s="206">
        <f t="shared" si="18"/>
        <v>0</v>
      </c>
      <c r="BJ107" s="18" t="s">
        <v>89</v>
      </c>
      <c r="BK107" s="206">
        <f t="shared" si="19"/>
        <v>0</v>
      </c>
      <c r="BL107" s="18" t="s">
        <v>1201</v>
      </c>
      <c r="BM107" s="205" t="s">
        <v>1618</v>
      </c>
    </row>
    <row r="108" spans="1:65" s="2" customFormat="1" ht="16.5" customHeight="1">
      <c r="A108" s="36"/>
      <c r="B108" s="37"/>
      <c r="C108" s="230" t="s">
        <v>259</v>
      </c>
      <c r="D108" s="230" t="s">
        <v>219</v>
      </c>
      <c r="E108" s="231" t="s">
        <v>1284</v>
      </c>
      <c r="F108" s="232" t="s">
        <v>1619</v>
      </c>
      <c r="G108" s="233" t="s">
        <v>228</v>
      </c>
      <c r="H108" s="234">
        <v>32</v>
      </c>
      <c r="I108" s="235"/>
      <c r="J108" s="236">
        <f t="shared" si="10"/>
        <v>0</v>
      </c>
      <c r="K108" s="232" t="s">
        <v>1200</v>
      </c>
      <c r="L108" s="237"/>
      <c r="M108" s="238" t="s">
        <v>79</v>
      </c>
      <c r="N108" s="239" t="s">
        <v>51</v>
      </c>
      <c r="O108" s="66"/>
      <c r="P108" s="203">
        <f t="shared" si="11"/>
        <v>0</v>
      </c>
      <c r="Q108" s="203">
        <v>0</v>
      </c>
      <c r="R108" s="203">
        <f t="shared" si="12"/>
        <v>0</v>
      </c>
      <c r="S108" s="203">
        <v>0</v>
      </c>
      <c r="T108" s="204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1201</v>
      </c>
      <c r="AT108" s="205" t="s">
        <v>219</v>
      </c>
      <c r="AU108" s="205" t="s">
        <v>91</v>
      </c>
      <c r="AY108" s="18" t="s">
        <v>168</v>
      </c>
      <c r="BE108" s="206">
        <f t="shared" si="14"/>
        <v>0</v>
      </c>
      <c r="BF108" s="206">
        <f t="shared" si="15"/>
        <v>0</v>
      </c>
      <c r="BG108" s="206">
        <f t="shared" si="16"/>
        <v>0</v>
      </c>
      <c r="BH108" s="206">
        <f t="shared" si="17"/>
        <v>0</v>
      </c>
      <c r="BI108" s="206">
        <f t="shared" si="18"/>
        <v>0</v>
      </c>
      <c r="BJ108" s="18" t="s">
        <v>89</v>
      </c>
      <c r="BK108" s="206">
        <f t="shared" si="19"/>
        <v>0</v>
      </c>
      <c r="BL108" s="18" t="s">
        <v>1201</v>
      </c>
      <c r="BM108" s="205" t="s">
        <v>1620</v>
      </c>
    </row>
    <row r="109" spans="1:65" s="2" customFormat="1" ht="16.5" customHeight="1">
      <c r="A109" s="36"/>
      <c r="B109" s="37"/>
      <c r="C109" s="230" t="s">
        <v>267</v>
      </c>
      <c r="D109" s="230" t="s">
        <v>219</v>
      </c>
      <c r="E109" s="231" t="s">
        <v>1276</v>
      </c>
      <c r="F109" s="232" t="s">
        <v>1277</v>
      </c>
      <c r="G109" s="233" t="s">
        <v>173</v>
      </c>
      <c r="H109" s="234">
        <v>27.35</v>
      </c>
      <c r="I109" s="235"/>
      <c r="J109" s="236">
        <f t="shared" si="10"/>
        <v>0</v>
      </c>
      <c r="K109" s="232" t="s">
        <v>1200</v>
      </c>
      <c r="L109" s="237"/>
      <c r="M109" s="238" t="s">
        <v>79</v>
      </c>
      <c r="N109" s="239" t="s">
        <v>51</v>
      </c>
      <c r="O109" s="66"/>
      <c r="P109" s="203">
        <f t="shared" si="11"/>
        <v>0</v>
      </c>
      <c r="Q109" s="203">
        <v>0</v>
      </c>
      <c r="R109" s="203">
        <f t="shared" si="12"/>
        <v>0</v>
      </c>
      <c r="S109" s="203">
        <v>0</v>
      </c>
      <c r="T109" s="204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1201</v>
      </c>
      <c r="AT109" s="205" t="s">
        <v>219</v>
      </c>
      <c r="AU109" s="205" t="s">
        <v>91</v>
      </c>
      <c r="AY109" s="18" t="s">
        <v>168</v>
      </c>
      <c r="BE109" s="206">
        <f t="shared" si="14"/>
        <v>0</v>
      </c>
      <c r="BF109" s="206">
        <f t="shared" si="15"/>
        <v>0</v>
      </c>
      <c r="BG109" s="206">
        <f t="shared" si="16"/>
        <v>0</v>
      </c>
      <c r="BH109" s="206">
        <f t="shared" si="17"/>
        <v>0</v>
      </c>
      <c r="BI109" s="206">
        <f t="shared" si="18"/>
        <v>0</v>
      </c>
      <c r="BJ109" s="18" t="s">
        <v>89</v>
      </c>
      <c r="BK109" s="206">
        <f t="shared" si="19"/>
        <v>0</v>
      </c>
      <c r="BL109" s="18" t="s">
        <v>1201</v>
      </c>
      <c r="BM109" s="205" t="s">
        <v>1621</v>
      </c>
    </row>
    <row r="110" spans="1:65" s="2" customFormat="1" ht="16.5" customHeight="1">
      <c r="A110" s="36"/>
      <c r="B110" s="37"/>
      <c r="C110" s="230" t="s">
        <v>272</v>
      </c>
      <c r="D110" s="230" t="s">
        <v>219</v>
      </c>
      <c r="E110" s="231" t="s">
        <v>1622</v>
      </c>
      <c r="F110" s="232" t="s">
        <v>1623</v>
      </c>
      <c r="G110" s="233" t="s">
        <v>228</v>
      </c>
      <c r="H110" s="234">
        <v>580</v>
      </c>
      <c r="I110" s="235"/>
      <c r="J110" s="236">
        <f t="shared" si="10"/>
        <v>0</v>
      </c>
      <c r="K110" s="232" t="s">
        <v>1200</v>
      </c>
      <c r="L110" s="237"/>
      <c r="M110" s="238" t="s">
        <v>79</v>
      </c>
      <c r="N110" s="239" t="s">
        <v>51</v>
      </c>
      <c r="O110" s="66"/>
      <c r="P110" s="203">
        <f t="shared" si="11"/>
        <v>0</v>
      </c>
      <c r="Q110" s="203">
        <v>0</v>
      </c>
      <c r="R110" s="203">
        <f t="shared" si="12"/>
        <v>0</v>
      </c>
      <c r="S110" s="203">
        <v>0</v>
      </c>
      <c r="T110" s="204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1201</v>
      </c>
      <c r="AT110" s="205" t="s">
        <v>219</v>
      </c>
      <c r="AU110" s="205" t="s">
        <v>91</v>
      </c>
      <c r="AY110" s="18" t="s">
        <v>168</v>
      </c>
      <c r="BE110" s="206">
        <f t="shared" si="14"/>
        <v>0</v>
      </c>
      <c r="BF110" s="206">
        <f t="shared" si="15"/>
        <v>0</v>
      </c>
      <c r="BG110" s="206">
        <f t="shared" si="16"/>
        <v>0</v>
      </c>
      <c r="BH110" s="206">
        <f t="shared" si="17"/>
        <v>0</v>
      </c>
      <c r="BI110" s="206">
        <f t="shared" si="18"/>
        <v>0</v>
      </c>
      <c r="BJ110" s="18" t="s">
        <v>89</v>
      </c>
      <c r="BK110" s="206">
        <f t="shared" si="19"/>
        <v>0</v>
      </c>
      <c r="BL110" s="18" t="s">
        <v>1201</v>
      </c>
      <c r="BM110" s="205" t="s">
        <v>1624</v>
      </c>
    </row>
    <row r="111" spans="1:65" s="2" customFormat="1" ht="16.5" customHeight="1">
      <c r="A111" s="36"/>
      <c r="B111" s="37"/>
      <c r="C111" s="230" t="s">
        <v>279</v>
      </c>
      <c r="D111" s="230" t="s">
        <v>219</v>
      </c>
      <c r="E111" s="231" t="s">
        <v>1625</v>
      </c>
      <c r="F111" s="232" t="s">
        <v>1626</v>
      </c>
      <c r="G111" s="233" t="s">
        <v>252</v>
      </c>
      <c r="H111" s="234">
        <v>280</v>
      </c>
      <c r="I111" s="235"/>
      <c r="J111" s="236">
        <f t="shared" si="10"/>
        <v>0</v>
      </c>
      <c r="K111" s="232" t="s">
        <v>1200</v>
      </c>
      <c r="L111" s="237"/>
      <c r="M111" s="238" t="s">
        <v>79</v>
      </c>
      <c r="N111" s="239" t="s">
        <v>51</v>
      </c>
      <c r="O111" s="66"/>
      <c r="P111" s="203">
        <f t="shared" si="11"/>
        <v>0</v>
      </c>
      <c r="Q111" s="203">
        <v>0</v>
      </c>
      <c r="R111" s="203">
        <f t="shared" si="12"/>
        <v>0</v>
      </c>
      <c r="S111" s="203">
        <v>0</v>
      </c>
      <c r="T111" s="204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1201</v>
      </c>
      <c r="AT111" s="205" t="s">
        <v>219</v>
      </c>
      <c r="AU111" s="205" t="s">
        <v>91</v>
      </c>
      <c r="AY111" s="18" t="s">
        <v>168</v>
      </c>
      <c r="BE111" s="206">
        <f t="shared" si="14"/>
        <v>0</v>
      </c>
      <c r="BF111" s="206">
        <f t="shared" si="15"/>
        <v>0</v>
      </c>
      <c r="BG111" s="206">
        <f t="shared" si="16"/>
        <v>0</v>
      </c>
      <c r="BH111" s="206">
        <f t="shared" si="17"/>
        <v>0</v>
      </c>
      <c r="BI111" s="206">
        <f t="shared" si="18"/>
        <v>0</v>
      </c>
      <c r="BJ111" s="18" t="s">
        <v>89</v>
      </c>
      <c r="BK111" s="206">
        <f t="shared" si="19"/>
        <v>0</v>
      </c>
      <c r="BL111" s="18" t="s">
        <v>1201</v>
      </c>
      <c r="BM111" s="205" t="s">
        <v>1627</v>
      </c>
    </row>
    <row r="112" spans="2:63" s="12" customFormat="1" ht="22.95" customHeight="1">
      <c r="B112" s="178"/>
      <c r="C112" s="179"/>
      <c r="D112" s="180" t="s">
        <v>80</v>
      </c>
      <c r="E112" s="192" t="s">
        <v>1301</v>
      </c>
      <c r="F112" s="192" t="s">
        <v>1302</v>
      </c>
      <c r="G112" s="179"/>
      <c r="H112" s="179"/>
      <c r="I112" s="182"/>
      <c r="J112" s="193">
        <f>BK112</f>
        <v>0</v>
      </c>
      <c r="K112" s="179"/>
      <c r="L112" s="184"/>
      <c r="M112" s="185"/>
      <c r="N112" s="186"/>
      <c r="O112" s="186"/>
      <c r="P112" s="187">
        <f>SUM(P113:P122)</f>
        <v>0</v>
      </c>
      <c r="Q112" s="186"/>
      <c r="R112" s="187">
        <f>SUM(R113:R122)</f>
        <v>0</v>
      </c>
      <c r="S112" s="186"/>
      <c r="T112" s="188">
        <f>SUM(T113:T122)</f>
        <v>0</v>
      </c>
      <c r="AR112" s="189" t="s">
        <v>89</v>
      </c>
      <c r="AT112" s="190" t="s">
        <v>80</v>
      </c>
      <c r="AU112" s="190" t="s">
        <v>89</v>
      </c>
      <c r="AY112" s="189" t="s">
        <v>168</v>
      </c>
      <c r="BK112" s="191">
        <f>SUM(BK113:BK122)</f>
        <v>0</v>
      </c>
    </row>
    <row r="113" spans="1:65" s="2" customFormat="1" ht="16.5" customHeight="1">
      <c r="A113" s="36"/>
      <c r="B113" s="37"/>
      <c r="C113" s="194" t="s">
        <v>288</v>
      </c>
      <c r="D113" s="194" t="s">
        <v>170</v>
      </c>
      <c r="E113" s="195" t="s">
        <v>1628</v>
      </c>
      <c r="F113" s="196" t="s">
        <v>1629</v>
      </c>
      <c r="G113" s="197" t="s">
        <v>252</v>
      </c>
      <c r="H113" s="198">
        <v>980</v>
      </c>
      <c r="I113" s="199"/>
      <c r="J113" s="200">
        <f aca="true" t="shared" si="20" ref="J113:J122">ROUND(I113*H113,2)</f>
        <v>0</v>
      </c>
      <c r="K113" s="196" t="s">
        <v>1200</v>
      </c>
      <c r="L113" s="41"/>
      <c r="M113" s="201" t="s">
        <v>79</v>
      </c>
      <c r="N113" s="202" t="s">
        <v>51</v>
      </c>
      <c r="O113" s="66"/>
      <c r="P113" s="203">
        <f aca="true" t="shared" si="21" ref="P113:P122">O113*H113</f>
        <v>0</v>
      </c>
      <c r="Q113" s="203">
        <v>0</v>
      </c>
      <c r="R113" s="203">
        <f aca="true" t="shared" si="22" ref="R113:R122">Q113*H113</f>
        <v>0</v>
      </c>
      <c r="S113" s="203">
        <v>0</v>
      </c>
      <c r="T113" s="204">
        <f aca="true" t="shared" si="23" ref="T113:T122"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660</v>
      </c>
      <c r="AT113" s="205" t="s">
        <v>170</v>
      </c>
      <c r="AU113" s="205" t="s">
        <v>91</v>
      </c>
      <c r="AY113" s="18" t="s">
        <v>168</v>
      </c>
      <c r="BE113" s="206">
        <f aca="true" t="shared" si="24" ref="BE113:BE122">IF(N113="základní",J113,0)</f>
        <v>0</v>
      </c>
      <c r="BF113" s="206">
        <f aca="true" t="shared" si="25" ref="BF113:BF122">IF(N113="snížená",J113,0)</f>
        <v>0</v>
      </c>
      <c r="BG113" s="206">
        <f aca="true" t="shared" si="26" ref="BG113:BG122">IF(N113="zákl. přenesená",J113,0)</f>
        <v>0</v>
      </c>
      <c r="BH113" s="206">
        <f aca="true" t="shared" si="27" ref="BH113:BH122">IF(N113="sníž. přenesená",J113,0)</f>
        <v>0</v>
      </c>
      <c r="BI113" s="206">
        <f aca="true" t="shared" si="28" ref="BI113:BI122">IF(N113="nulová",J113,0)</f>
        <v>0</v>
      </c>
      <c r="BJ113" s="18" t="s">
        <v>89</v>
      </c>
      <c r="BK113" s="206">
        <f aca="true" t="shared" si="29" ref="BK113:BK122">ROUND(I113*H113,2)</f>
        <v>0</v>
      </c>
      <c r="BL113" s="18" t="s">
        <v>660</v>
      </c>
      <c r="BM113" s="205" t="s">
        <v>1630</v>
      </c>
    </row>
    <row r="114" spans="1:65" s="2" customFormat="1" ht="16.5" customHeight="1">
      <c r="A114" s="36"/>
      <c r="B114" s="37"/>
      <c r="C114" s="194" t="s">
        <v>7</v>
      </c>
      <c r="D114" s="194" t="s">
        <v>170</v>
      </c>
      <c r="E114" s="195" t="s">
        <v>1631</v>
      </c>
      <c r="F114" s="196" t="s">
        <v>1632</v>
      </c>
      <c r="G114" s="197" t="s">
        <v>228</v>
      </c>
      <c r="H114" s="198">
        <v>40</v>
      </c>
      <c r="I114" s="199"/>
      <c r="J114" s="200">
        <f t="shared" si="20"/>
        <v>0</v>
      </c>
      <c r="K114" s="196" t="s">
        <v>1200</v>
      </c>
      <c r="L114" s="41"/>
      <c r="M114" s="201" t="s">
        <v>79</v>
      </c>
      <c r="N114" s="202" t="s">
        <v>51</v>
      </c>
      <c r="O114" s="66"/>
      <c r="P114" s="203">
        <f t="shared" si="21"/>
        <v>0</v>
      </c>
      <c r="Q114" s="203">
        <v>0</v>
      </c>
      <c r="R114" s="203">
        <f t="shared" si="22"/>
        <v>0</v>
      </c>
      <c r="S114" s="203">
        <v>0</v>
      </c>
      <c r="T114" s="204">
        <f t="shared" si="2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660</v>
      </c>
      <c r="AT114" s="205" t="s">
        <v>170</v>
      </c>
      <c r="AU114" s="205" t="s">
        <v>91</v>
      </c>
      <c r="AY114" s="18" t="s">
        <v>168</v>
      </c>
      <c r="BE114" s="206">
        <f t="shared" si="24"/>
        <v>0</v>
      </c>
      <c r="BF114" s="206">
        <f t="shared" si="25"/>
        <v>0</v>
      </c>
      <c r="BG114" s="206">
        <f t="shared" si="26"/>
        <v>0</v>
      </c>
      <c r="BH114" s="206">
        <f t="shared" si="27"/>
        <v>0</v>
      </c>
      <c r="BI114" s="206">
        <f t="shared" si="28"/>
        <v>0</v>
      </c>
      <c r="BJ114" s="18" t="s">
        <v>89</v>
      </c>
      <c r="BK114" s="206">
        <f t="shared" si="29"/>
        <v>0</v>
      </c>
      <c r="BL114" s="18" t="s">
        <v>660</v>
      </c>
      <c r="BM114" s="205" t="s">
        <v>1633</v>
      </c>
    </row>
    <row r="115" spans="1:65" s="2" customFormat="1" ht="16.5" customHeight="1">
      <c r="A115" s="36"/>
      <c r="B115" s="37"/>
      <c r="C115" s="194" t="s">
        <v>296</v>
      </c>
      <c r="D115" s="194" t="s">
        <v>170</v>
      </c>
      <c r="E115" s="195" t="s">
        <v>1634</v>
      </c>
      <c r="F115" s="196" t="s">
        <v>1635</v>
      </c>
      <c r="G115" s="197" t="s">
        <v>228</v>
      </c>
      <c r="H115" s="198">
        <v>42</v>
      </c>
      <c r="I115" s="199"/>
      <c r="J115" s="200">
        <f t="shared" si="20"/>
        <v>0</v>
      </c>
      <c r="K115" s="196" t="s">
        <v>1200</v>
      </c>
      <c r="L115" s="41"/>
      <c r="M115" s="201" t="s">
        <v>79</v>
      </c>
      <c r="N115" s="202" t="s">
        <v>51</v>
      </c>
      <c r="O115" s="66"/>
      <c r="P115" s="203">
        <f t="shared" si="21"/>
        <v>0</v>
      </c>
      <c r="Q115" s="203">
        <v>0</v>
      </c>
      <c r="R115" s="203">
        <f t="shared" si="22"/>
        <v>0</v>
      </c>
      <c r="S115" s="203">
        <v>0</v>
      </c>
      <c r="T115" s="204">
        <f t="shared" si="2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660</v>
      </c>
      <c r="AT115" s="205" t="s">
        <v>170</v>
      </c>
      <c r="AU115" s="205" t="s">
        <v>91</v>
      </c>
      <c r="AY115" s="18" t="s">
        <v>168</v>
      </c>
      <c r="BE115" s="206">
        <f t="shared" si="24"/>
        <v>0</v>
      </c>
      <c r="BF115" s="206">
        <f t="shared" si="25"/>
        <v>0</v>
      </c>
      <c r="BG115" s="206">
        <f t="shared" si="26"/>
        <v>0</v>
      </c>
      <c r="BH115" s="206">
        <f t="shared" si="27"/>
        <v>0</v>
      </c>
      <c r="BI115" s="206">
        <f t="shared" si="28"/>
        <v>0</v>
      </c>
      <c r="BJ115" s="18" t="s">
        <v>89</v>
      </c>
      <c r="BK115" s="206">
        <f t="shared" si="29"/>
        <v>0</v>
      </c>
      <c r="BL115" s="18" t="s">
        <v>660</v>
      </c>
      <c r="BM115" s="205" t="s">
        <v>1636</v>
      </c>
    </row>
    <row r="116" spans="1:65" s="2" customFormat="1" ht="16.5" customHeight="1">
      <c r="A116" s="36"/>
      <c r="B116" s="37"/>
      <c r="C116" s="194" t="s">
        <v>304</v>
      </c>
      <c r="D116" s="194" t="s">
        <v>170</v>
      </c>
      <c r="E116" s="195" t="s">
        <v>1637</v>
      </c>
      <c r="F116" s="196" t="s">
        <v>1638</v>
      </c>
      <c r="G116" s="197" t="s">
        <v>228</v>
      </c>
      <c r="H116" s="198">
        <v>1</v>
      </c>
      <c r="I116" s="199"/>
      <c r="J116" s="200">
        <f t="shared" si="20"/>
        <v>0</v>
      </c>
      <c r="K116" s="196" t="s">
        <v>1200</v>
      </c>
      <c r="L116" s="41"/>
      <c r="M116" s="201" t="s">
        <v>79</v>
      </c>
      <c r="N116" s="202" t="s">
        <v>51</v>
      </c>
      <c r="O116" s="66"/>
      <c r="P116" s="203">
        <f t="shared" si="21"/>
        <v>0</v>
      </c>
      <c r="Q116" s="203">
        <v>0</v>
      </c>
      <c r="R116" s="203">
        <f t="shared" si="22"/>
        <v>0</v>
      </c>
      <c r="S116" s="203">
        <v>0</v>
      </c>
      <c r="T116" s="204">
        <f t="shared" si="2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660</v>
      </c>
      <c r="AT116" s="205" t="s">
        <v>170</v>
      </c>
      <c r="AU116" s="205" t="s">
        <v>91</v>
      </c>
      <c r="AY116" s="18" t="s">
        <v>168</v>
      </c>
      <c r="BE116" s="206">
        <f t="shared" si="24"/>
        <v>0</v>
      </c>
      <c r="BF116" s="206">
        <f t="shared" si="25"/>
        <v>0</v>
      </c>
      <c r="BG116" s="206">
        <f t="shared" si="26"/>
        <v>0</v>
      </c>
      <c r="BH116" s="206">
        <f t="shared" si="27"/>
        <v>0</v>
      </c>
      <c r="BI116" s="206">
        <f t="shared" si="28"/>
        <v>0</v>
      </c>
      <c r="BJ116" s="18" t="s">
        <v>89</v>
      </c>
      <c r="BK116" s="206">
        <f t="shared" si="29"/>
        <v>0</v>
      </c>
      <c r="BL116" s="18" t="s">
        <v>660</v>
      </c>
      <c r="BM116" s="205" t="s">
        <v>1639</v>
      </c>
    </row>
    <row r="117" spans="1:65" s="2" customFormat="1" ht="16.5" customHeight="1">
      <c r="A117" s="36"/>
      <c r="B117" s="37"/>
      <c r="C117" s="194" t="s">
        <v>309</v>
      </c>
      <c r="D117" s="194" t="s">
        <v>170</v>
      </c>
      <c r="E117" s="195" t="s">
        <v>1330</v>
      </c>
      <c r="F117" s="196" t="s">
        <v>1331</v>
      </c>
      <c r="G117" s="197" t="s">
        <v>228</v>
      </c>
      <c r="H117" s="198">
        <v>12</v>
      </c>
      <c r="I117" s="199"/>
      <c r="J117" s="200">
        <f t="shared" si="20"/>
        <v>0</v>
      </c>
      <c r="K117" s="196" t="s">
        <v>1200</v>
      </c>
      <c r="L117" s="41"/>
      <c r="M117" s="201" t="s">
        <v>79</v>
      </c>
      <c r="N117" s="202" t="s">
        <v>51</v>
      </c>
      <c r="O117" s="66"/>
      <c r="P117" s="203">
        <f t="shared" si="21"/>
        <v>0</v>
      </c>
      <c r="Q117" s="203">
        <v>0</v>
      </c>
      <c r="R117" s="203">
        <f t="shared" si="22"/>
        <v>0</v>
      </c>
      <c r="S117" s="203">
        <v>0</v>
      </c>
      <c r="T117" s="204">
        <f t="shared" si="2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660</v>
      </c>
      <c r="AT117" s="205" t="s">
        <v>170</v>
      </c>
      <c r="AU117" s="205" t="s">
        <v>91</v>
      </c>
      <c r="AY117" s="18" t="s">
        <v>168</v>
      </c>
      <c r="BE117" s="206">
        <f t="shared" si="24"/>
        <v>0</v>
      </c>
      <c r="BF117" s="206">
        <f t="shared" si="25"/>
        <v>0</v>
      </c>
      <c r="BG117" s="206">
        <f t="shared" si="26"/>
        <v>0</v>
      </c>
      <c r="BH117" s="206">
        <f t="shared" si="27"/>
        <v>0</v>
      </c>
      <c r="BI117" s="206">
        <f t="shared" si="28"/>
        <v>0</v>
      </c>
      <c r="BJ117" s="18" t="s">
        <v>89</v>
      </c>
      <c r="BK117" s="206">
        <f t="shared" si="29"/>
        <v>0</v>
      </c>
      <c r="BL117" s="18" t="s">
        <v>660</v>
      </c>
      <c r="BM117" s="205" t="s">
        <v>1640</v>
      </c>
    </row>
    <row r="118" spans="1:65" s="2" customFormat="1" ht="16.5" customHeight="1">
      <c r="A118" s="36"/>
      <c r="B118" s="37"/>
      <c r="C118" s="194" t="s">
        <v>314</v>
      </c>
      <c r="D118" s="194" t="s">
        <v>170</v>
      </c>
      <c r="E118" s="195" t="s">
        <v>1321</v>
      </c>
      <c r="F118" s="196" t="s">
        <v>1322</v>
      </c>
      <c r="G118" s="197" t="s">
        <v>252</v>
      </c>
      <c r="H118" s="198">
        <v>40</v>
      </c>
      <c r="I118" s="199"/>
      <c r="J118" s="200">
        <f t="shared" si="20"/>
        <v>0</v>
      </c>
      <c r="K118" s="196" t="s">
        <v>1200</v>
      </c>
      <c r="L118" s="41"/>
      <c r="M118" s="201" t="s">
        <v>79</v>
      </c>
      <c r="N118" s="202" t="s">
        <v>51</v>
      </c>
      <c r="O118" s="66"/>
      <c r="P118" s="203">
        <f t="shared" si="21"/>
        <v>0</v>
      </c>
      <c r="Q118" s="203">
        <v>0</v>
      </c>
      <c r="R118" s="203">
        <f t="shared" si="22"/>
        <v>0</v>
      </c>
      <c r="S118" s="203">
        <v>0</v>
      </c>
      <c r="T118" s="204">
        <f t="shared" si="2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660</v>
      </c>
      <c r="AT118" s="205" t="s">
        <v>170</v>
      </c>
      <c r="AU118" s="205" t="s">
        <v>91</v>
      </c>
      <c r="AY118" s="18" t="s">
        <v>168</v>
      </c>
      <c r="BE118" s="206">
        <f t="shared" si="24"/>
        <v>0</v>
      </c>
      <c r="BF118" s="206">
        <f t="shared" si="25"/>
        <v>0</v>
      </c>
      <c r="BG118" s="206">
        <f t="shared" si="26"/>
        <v>0</v>
      </c>
      <c r="BH118" s="206">
        <f t="shared" si="27"/>
        <v>0</v>
      </c>
      <c r="BI118" s="206">
        <f t="shared" si="28"/>
        <v>0</v>
      </c>
      <c r="BJ118" s="18" t="s">
        <v>89</v>
      </c>
      <c r="BK118" s="206">
        <f t="shared" si="29"/>
        <v>0</v>
      </c>
      <c r="BL118" s="18" t="s">
        <v>660</v>
      </c>
      <c r="BM118" s="205" t="s">
        <v>1641</v>
      </c>
    </row>
    <row r="119" spans="1:65" s="2" customFormat="1" ht="16.5" customHeight="1">
      <c r="A119" s="36"/>
      <c r="B119" s="37"/>
      <c r="C119" s="194" t="s">
        <v>319</v>
      </c>
      <c r="D119" s="194" t="s">
        <v>170</v>
      </c>
      <c r="E119" s="195" t="s">
        <v>1642</v>
      </c>
      <c r="F119" s="196" t="s">
        <v>1643</v>
      </c>
      <c r="G119" s="197" t="s">
        <v>228</v>
      </c>
      <c r="H119" s="198">
        <v>16</v>
      </c>
      <c r="I119" s="199"/>
      <c r="J119" s="200">
        <f t="shared" si="20"/>
        <v>0</v>
      </c>
      <c r="K119" s="196" t="s">
        <v>1200</v>
      </c>
      <c r="L119" s="41"/>
      <c r="M119" s="201" t="s">
        <v>79</v>
      </c>
      <c r="N119" s="202" t="s">
        <v>51</v>
      </c>
      <c r="O119" s="66"/>
      <c r="P119" s="203">
        <f t="shared" si="21"/>
        <v>0</v>
      </c>
      <c r="Q119" s="203">
        <v>0</v>
      </c>
      <c r="R119" s="203">
        <f t="shared" si="22"/>
        <v>0</v>
      </c>
      <c r="S119" s="203">
        <v>0</v>
      </c>
      <c r="T119" s="204">
        <f t="shared" si="2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660</v>
      </c>
      <c r="AT119" s="205" t="s">
        <v>170</v>
      </c>
      <c r="AU119" s="205" t="s">
        <v>91</v>
      </c>
      <c r="AY119" s="18" t="s">
        <v>168</v>
      </c>
      <c r="BE119" s="206">
        <f t="shared" si="24"/>
        <v>0</v>
      </c>
      <c r="BF119" s="206">
        <f t="shared" si="25"/>
        <v>0</v>
      </c>
      <c r="BG119" s="206">
        <f t="shared" si="26"/>
        <v>0</v>
      </c>
      <c r="BH119" s="206">
        <f t="shared" si="27"/>
        <v>0</v>
      </c>
      <c r="BI119" s="206">
        <f t="shared" si="28"/>
        <v>0</v>
      </c>
      <c r="BJ119" s="18" t="s">
        <v>89</v>
      </c>
      <c r="BK119" s="206">
        <f t="shared" si="29"/>
        <v>0</v>
      </c>
      <c r="BL119" s="18" t="s">
        <v>660</v>
      </c>
      <c r="BM119" s="205" t="s">
        <v>1644</v>
      </c>
    </row>
    <row r="120" spans="1:65" s="2" customFormat="1" ht="16.5" customHeight="1">
      <c r="A120" s="36"/>
      <c r="B120" s="37"/>
      <c r="C120" s="194" t="s">
        <v>325</v>
      </c>
      <c r="D120" s="194" t="s">
        <v>170</v>
      </c>
      <c r="E120" s="195" t="s">
        <v>1645</v>
      </c>
      <c r="F120" s="196" t="s">
        <v>1646</v>
      </c>
      <c r="G120" s="197" t="s">
        <v>252</v>
      </c>
      <c r="H120" s="198">
        <v>1085</v>
      </c>
      <c r="I120" s="199"/>
      <c r="J120" s="200">
        <f t="shared" si="20"/>
        <v>0</v>
      </c>
      <c r="K120" s="196" t="s">
        <v>1200</v>
      </c>
      <c r="L120" s="41"/>
      <c r="M120" s="201" t="s">
        <v>79</v>
      </c>
      <c r="N120" s="202" t="s">
        <v>51</v>
      </c>
      <c r="O120" s="66"/>
      <c r="P120" s="203">
        <f t="shared" si="21"/>
        <v>0</v>
      </c>
      <c r="Q120" s="203">
        <v>0</v>
      </c>
      <c r="R120" s="203">
        <f t="shared" si="22"/>
        <v>0</v>
      </c>
      <c r="S120" s="203">
        <v>0</v>
      </c>
      <c r="T120" s="204">
        <f t="shared" si="2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5" t="s">
        <v>660</v>
      </c>
      <c r="AT120" s="205" t="s">
        <v>170</v>
      </c>
      <c r="AU120" s="205" t="s">
        <v>91</v>
      </c>
      <c r="AY120" s="18" t="s">
        <v>168</v>
      </c>
      <c r="BE120" s="206">
        <f t="shared" si="24"/>
        <v>0</v>
      </c>
      <c r="BF120" s="206">
        <f t="shared" si="25"/>
        <v>0</v>
      </c>
      <c r="BG120" s="206">
        <f t="shared" si="26"/>
        <v>0</v>
      </c>
      <c r="BH120" s="206">
        <f t="shared" si="27"/>
        <v>0</v>
      </c>
      <c r="BI120" s="206">
        <f t="shared" si="28"/>
        <v>0</v>
      </c>
      <c r="BJ120" s="18" t="s">
        <v>89</v>
      </c>
      <c r="BK120" s="206">
        <f t="shared" si="29"/>
        <v>0</v>
      </c>
      <c r="BL120" s="18" t="s">
        <v>660</v>
      </c>
      <c r="BM120" s="205" t="s">
        <v>1647</v>
      </c>
    </row>
    <row r="121" spans="1:65" s="2" customFormat="1" ht="16.5" customHeight="1">
      <c r="A121" s="36"/>
      <c r="B121" s="37"/>
      <c r="C121" s="194" t="s">
        <v>330</v>
      </c>
      <c r="D121" s="194" t="s">
        <v>170</v>
      </c>
      <c r="E121" s="195" t="s">
        <v>1648</v>
      </c>
      <c r="F121" s="196" t="s">
        <v>1649</v>
      </c>
      <c r="G121" s="197" t="s">
        <v>252</v>
      </c>
      <c r="H121" s="198">
        <v>15</v>
      </c>
      <c r="I121" s="199"/>
      <c r="J121" s="200">
        <f t="shared" si="20"/>
        <v>0</v>
      </c>
      <c r="K121" s="196" t="s">
        <v>1200</v>
      </c>
      <c r="L121" s="41"/>
      <c r="M121" s="201" t="s">
        <v>79</v>
      </c>
      <c r="N121" s="202" t="s">
        <v>51</v>
      </c>
      <c r="O121" s="66"/>
      <c r="P121" s="203">
        <f t="shared" si="21"/>
        <v>0</v>
      </c>
      <c r="Q121" s="203">
        <v>0</v>
      </c>
      <c r="R121" s="203">
        <f t="shared" si="22"/>
        <v>0</v>
      </c>
      <c r="S121" s="203">
        <v>0</v>
      </c>
      <c r="T121" s="204">
        <f t="shared" si="2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660</v>
      </c>
      <c r="AT121" s="205" t="s">
        <v>170</v>
      </c>
      <c r="AU121" s="205" t="s">
        <v>91</v>
      </c>
      <c r="AY121" s="18" t="s">
        <v>168</v>
      </c>
      <c r="BE121" s="206">
        <f t="shared" si="24"/>
        <v>0</v>
      </c>
      <c r="BF121" s="206">
        <f t="shared" si="25"/>
        <v>0</v>
      </c>
      <c r="BG121" s="206">
        <f t="shared" si="26"/>
        <v>0</v>
      </c>
      <c r="BH121" s="206">
        <f t="shared" si="27"/>
        <v>0</v>
      </c>
      <c r="BI121" s="206">
        <f t="shared" si="28"/>
        <v>0</v>
      </c>
      <c r="BJ121" s="18" t="s">
        <v>89</v>
      </c>
      <c r="BK121" s="206">
        <f t="shared" si="29"/>
        <v>0</v>
      </c>
      <c r="BL121" s="18" t="s">
        <v>660</v>
      </c>
      <c r="BM121" s="205" t="s">
        <v>1650</v>
      </c>
    </row>
    <row r="122" spans="1:65" s="2" customFormat="1" ht="16.5" customHeight="1">
      <c r="A122" s="36"/>
      <c r="B122" s="37"/>
      <c r="C122" s="194" t="s">
        <v>334</v>
      </c>
      <c r="D122" s="194" t="s">
        <v>170</v>
      </c>
      <c r="E122" s="195" t="s">
        <v>1327</v>
      </c>
      <c r="F122" s="196" t="s">
        <v>1328</v>
      </c>
      <c r="G122" s="197" t="s">
        <v>228</v>
      </c>
      <c r="H122" s="198">
        <v>26</v>
      </c>
      <c r="I122" s="199"/>
      <c r="J122" s="200">
        <f t="shared" si="20"/>
        <v>0</v>
      </c>
      <c r="K122" s="196" t="s">
        <v>1200</v>
      </c>
      <c r="L122" s="41"/>
      <c r="M122" s="201" t="s">
        <v>79</v>
      </c>
      <c r="N122" s="202" t="s">
        <v>51</v>
      </c>
      <c r="O122" s="66"/>
      <c r="P122" s="203">
        <f t="shared" si="21"/>
        <v>0</v>
      </c>
      <c r="Q122" s="203">
        <v>0</v>
      </c>
      <c r="R122" s="203">
        <f t="shared" si="22"/>
        <v>0</v>
      </c>
      <c r="S122" s="203">
        <v>0</v>
      </c>
      <c r="T122" s="204">
        <f t="shared" si="2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660</v>
      </c>
      <c r="AT122" s="205" t="s">
        <v>170</v>
      </c>
      <c r="AU122" s="205" t="s">
        <v>91</v>
      </c>
      <c r="AY122" s="18" t="s">
        <v>168</v>
      </c>
      <c r="BE122" s="206">
        <f t="shared" si="24"/>
        <v>0</v>
      </c>
      <c r="BF122" s="206">
        <f t="shared" si="25"/>
        <v>0</v>
      </c>
      <c r="BG122" s="206">
        <f t="shared" si="26"/>
        <v>0</v>
      </c>
      <c r="BH122" s="206">
        <f t="shared" si="27"/>
        <v>0</v>
      </c>
      <c r="BI122" s="206">
        <f t="shared" si="28"/>
        <v>0</v>
      </c>
      <c r="BJ122" s="18" t="s">
        <v>89</v>
      </c>
      <c r="BK122" s="206">
        <f t="shared" si="29"/>
        <v>0</v>
      </c>
      <c r="BL122" s="18" t="s">
        <v>660</v>
      </c>
      <c r="BM122" s="205" t="s">
        <v>1651</v>
      </c>
    </row>
    <row r="123" spans="2:63" s="12" customFormat="1" ht="22.95" customHeight="1">
      <c r="B123" s="178"/>
      <c r="C123" s="179"/>
      <c r="D123" s="180" t="s">
        <v>80</v>
      </c>
      <c r="E123" s="192" t="s">
        <v>1350</v>
      </c>
      <c r="F123" s="192" t="s">
        <v>169</v>
      </c>
      <c r="G123" s="179"/>
      <c r="H123" s="179"/>
      <c r="I123" s="182"/>
      <c r="J123" s="193">
        <f>BK123</f>
        <v>0</v>
      </c>
      <c r="K123" s="179"/>
      <c r="L123" s="184"/>
      <c r="M123" s="185"/>
      <c r="N123" s="186"/>
      <c r="O123" s="186"/>
      <c r="P123" s="187">
        <f>SUM(P124:P147)</f>
        <v>0</v>
      </c>
      <c r="Q123" s="186"/>
      <c r="R123" s="187">
        <f>SUM(R124:R147)</f>
        <v>0</v>
      </c>
      <c r="S123" s="186"/>
      <c r="T123" s="188">
        <f>SUM(T124:T147)</f>
        <v>0</v>
      </c>
      <c r="AR123" s="189" t="s">
        <v>89</v>
      </c>
      <c r="AT123" s="190" t="s">
        <v>80</v>
      </c>
      <c r="AU123" s="190" t="s">
        <v>89</v>
      </c>
      <c r="AY123" s="189" t="s">
        <v>168</v>
      </c>
      <c r="BK123" s="191">
        <f>SUM(BK124:BK147)</f>
        <v>0</v>
      </c>
    </row>
    <row r="124" spans="1:65" s="2" customFormat="1" ht="16.5" customHeight="1">
      <c r="A124" s="36"/>
      <c r="B124" s="37"/>
      <c r="C124" s="194" t="s">
        <v>339</v>
      </c>
      <c r="D124" s="194" t="s">
        <v>170</v>
      </c>
      <c r="E124" s="195" t="s">
        <v>1379</v>
      </c>
      <c r="F124" s="196" t="s">
        <v>1380</v>
      </c>
      <c r="G124" s="197" t="s">
        <v>1381</v>
      </c>
      <c r="H124" s="198">
        <v>0.35</v>
      </c>
      <c r="I124" s="199"/>
      <c r="J124" s="200">
        <f aca="true" t="shared" si="30" ref="J124:J147">ROUND(I124*H124,2)</f>
        <v>0</v>
      </c>
      <c r="K124" s="196" t="s">
        <v>1200</v>
      </c>
      <c r="L124" s="41"/>
      <c r="M124" s="201" t="s">
        <v>79</v>
      </c>
      <c r="N124" s="202" t="s">
        <v>51</v>
      </c>
      <c r="O124" s="66"/>
      <c r="P124" s="203">
        <f aca="true" t="shared" si="31" ref="P124:P147">O124*H124</f>
        <v>0</v>
      </c>
      <c r="Q124" s="203">
        <v>0</v>
      </c>
      <c r="R124" s="203">
        <f aca="true" t="shared" si="32" ref="R124:R147">Q124*H124</f>
        <v>0</v>
      </c>
      <c r="S124" s="203">
        <v>0</v>
      </c>
      <c r="T124" s="204">
        <f aca="true" t="shared" si="33" ref="T124:T147"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660</v>
      </c>
      <c r="AT124" s="205" t="s">
        <v>170</v>
      </c>
      <c r="AU124" s="205" t="s">
        <v>91</v>
      </c>
      <c r="AY124" s="18" t="s">
        <v>168</v>
      </c>
      <c r="BE124" s="206">
        <f aca="true" t="shared" si="34" ref="BE124:BE147">IF(N124="základní",J124,0)</f>
        <v>0</v>
      </c>
      <c r="BF124" s="206">
        <f aca="true" t="shared" si="35" ref="BF124:BF147">IF(N124="snížená",J124,0)</f>
        <v>0</v>
      </c>
      <c r="BG124" s="206">
        <f aca="true" t="shared" si="36" ref="BG124:BG147">IF(N124="zákl. přenesená",J124,0)</f>
        <v>0</v>
      </c>
      <c r="BH124" s="206">
        <f aca="true" t="shared" si="37" ref="BH124:BH147">IF(N124="sníž. přenesená",J124,0)</f>
        <v>0</v>
      </c>
      <c r="BI124" s="206">
        <f aca="true" t="shared" si="38" ref="BI124:BI147">IF(N124="nulová",J124,0)</f>
        <v>0</v>
      </c>
      <c r="BJ124" s="18" t="s">
        <v>89</v>
      </c>
      <c r="BK124" s="206">
        <f aca="true" t="shared" si="39" ref="BK124:BK147">ROUND(I124*H124,2)</f>
        <v>0</v>
      </c>
      <c r="BL124" s="18" t="s">
        <v>660</v>
      </c>
      <c r="BM124" s="205" t="s">
        <v>1652</v>
      </c>
    </row>
    <row r="125" spans="1:65" s="2" customFormat="1" ht="16.5" customHeight="1">
      <c r="A125" s="36"/>
      <c r="B125" s="37"/>
      <c r="C125" s="194" t="s">
        <v>494</v>
      </c>
      <c r="D125" s="194" t="s">
        <v>170</v>
      </c>
      <c r="E125" s="195" t="s">
        <v>1418</v>
      </c>
      <c r="F125" s="196" t="s">
        <v>1419</v>
      </c>
      <c r="G125" s="197" t="s">
        <v>346</v>
      </c>
      <c r="H125" s="198">
        <v>9.6</v>
      </c>
      <c r="I125" s="199"/>
      <c r="J125" s="200">
        <f t="shared" si="30"/>
        <v>0</v>
      </c>
      <c r="K125" s="196" t="s">
        <v>1200</v>
      </c>
      <c r="L125" s="41"/>
      <c r="M125" s="201" t="s">
        <v>79</v>
      </c>
      <c r="N125" s="202" t="s">
        <v>51</v>
      </c>
      <c r="O125" s="66"/>
      <c r="P125" s="203">
        <f t="shared" si="31"/>
        <v>0</v>
      </c>
      <c r="Q125" s="203">
        <v>0</v>
      </c>
      <c r="R125" s="203">
        <f t="shared" si="32"/>
        <v>0</v>
      </c>
      <c r="S125" s="203">
        <v>0</v>
      </c>
      <c r="T125" s="204">
        <f t="shared" si="3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660</v>
      </c>
      <c r="AT125" s="205" t="s">
        <v>170</v>
      </c>
      <c r="AU125" s="205" t="s">
        <v>91</v>
      </c>
      <c r="AY125" s="18" t="s">
        <v>168</v>
      </c>
      <c r="BE125" s="206">
        <f t="shared" si="34"/>
        <v>0</v>
      </c>
      <c r="BF125" s="206">
        <f t="shared" si="35"/>
        <v>0</v>
      </c>
      <c r="BG125" s="206">
        <f t="shared" si="36"/>
        <v>0</v>
      </c>
      <c r="BH125" s="206">
        <f t="shared" si="37"/>
        <v>0</v>
      </c>
      <c r="BI125" s="206">
        <f t="shared" si="38"/>
        <v>0</v>
      </c>
      <c r="BJ125" s="18" t="s">
        <v>89</v>
      </c>
      <c r="BK125" s="206">
        <f t="shared" si="39"/>
        <v>0</v>
      </c>
      <c r="BL125" s="18" t="s">
        <v>660</v>
      </c>
      <c r="BM125" s="205" t="s">
        <v>1653</v>
      </c>
    </row>
    <row r="126" spans="1:65" s="2" customFormat="1" ht="16.5" customHeight="1">
      <c r="A126" s="36"/>
      <c r="B126" s="37"/>
      <c r="C126" s="194" t="s">
        <v>500</v>
      </c>
      <c r="D126" s="194" t="s">
        <v>170</v>
      </c>
      <c r="E126" s="195" t="s">
        <v>1421</v>
      </c>
      <c r="F126" s="196" t="s">
        <v>1422</v>
      </c>
      <c r="G126" s="197" t="s">
        <v>252</v>
      </c>
      <c r="H126" s="198">
        <v>24</v>
      </c>
      <c r="I126" s="199"/>
      <c r="J126" s="200">
        <f t="shared" si="30"/>
        <v>0</v>
      </c>
      <c r="K126" s="196" t="s">
        <v>1200</v>
      </c>
      <c r="L126" s="41"/>
      <c r="M126" s="201" t="s">
        <v>79</v>
      </c>
      <c r="N126" s="202" t="s">
        <v>51</v>
      </c>
      <c r="O126" s="66"/>
      <c r="P126" s="203">
        <f t="shared" si="31"/>
        <v>0</v>
      </c>
      <c r="Q126" s="203">
        <v>0</v>
      </c>
      <c r="R126" s="203">
        <f t="shared" si="32"/>
        <v>0</v>
      </c>
      <c r="S126" s="203">
        <v>0</v>
      </c>
      <c r="T126" s="204">
        <f t="shared" si="3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5" t="s">
        <v>660</v>
      </c>
      <c r="AT126" s="205" t="s">
        <v>170</v>
      </c>
      <c r="AU126" s="205" t="s">
        <v>91</v>
      </c>
      <c r="AY126" s="18" t="s">
        <v>168</v>
      </c>
      <c r="BE126" s="206">
        <f t="shared" si="34"/>
        <v>0</v>
      </c>
      <c r="BF126" s="206">
        <f t="shared" si="35"/>
        <v>0</v>
      </c>
      <c r="BG126" s="206">
        <f t="shared" si="36"/>
        <v>0</v>
      </c>
      <c r="BH126" s="206">
        <f t="shared" si="37"/>
        <v>0</v>
      </c>
      <c r="BI126" s="206">
        <f t="shared" si="38"/>
        <v>0</v>
      </c>
      <c r="BJ126" s="18" t="s">
        <v>89</v>
      </c>
      <c r="BK126" s="206">
        <f t="shared" si="39"/>
        <v>0</v>
      </c>
      <c r="BL126" s="18" t="s">
        <v>660</v>
      </c>
      <c r="BM126" s="205" t="s">
        <v>1654</v>
      </c>
    </row>
    <row r="127" spans="1:65" s="2" customFormat="1" ht="16.5" customHeight="1">
      <c r="A127" s="36"/>
      <c r="B127" s="37"/>
      <c r="C127" s="194" t="s">
        <v>505</v>
      </c>
      <c r="D127" s="194" t="s">
        <v>170</v>
      </c>
      <c r="E127" s="195" t="s">
        <v>1655</v>
      </c>
      <c r="F127" s="196" t="s">
        <v>1656</v>
      </c>
      <c r="G127" s="197" t="s">
        <v>173</v>
      </c>
      <c r="H127" s="198">
        <v>6</v>
      </c>
      <c r="I127" s="199"/>
      <c r="J127" s="200">
        <f t="shared" si="30"/>
        <v>0</v>
      </c>
      <c r="K127" s="196" t="s">
        <v>1200</v>
      </c>
      <c r="L127" s="41"/>
      <c r="M127" s="201" t="s">
        <v>79</v>
      </c>
      <c r="N127" s="202" t="s">
        <v>51</v>
      </c>
      <c r="O127" s="66"/>
      <c r="P127" s="203">
        <f t="shared" si="31"/>
        <v>0</v>
      </c>
      <c r="Q127" s="203">
        <v>0</v>
      </c>
      <c r="R127" s="203">
        <f t="shared" si="32"/>
        <v>0</v>
      </c>
      <c r="S127" s="203">
        <v>0</v>
      </c>
      <c r="T127" s="204">
        <f t="shared" si="3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660</v>
      </c>
      <c r="AT127" s="205" t="s">
        <v>170</v>
      </c>
      <c r="AU127" s="205" t="s">
        <v>91</v>
      </c>
      <c r="AY127" s="18" t="s">
        <v>168</v>
      </c>
      <c r="BE127" s="206">
        <f t="shared" si="34"/>
        <v>0</v>
      </c>
      <c r="BF127" s="206">
        <f t="shared" si="35"/>
        <v>0</v>
      </c>
      <c r="BG127" s="206">
        <f t="shared" si="36"/>
        <v>0</v>
      </c>
      <c r="BH127" s="206">
        <f t="shared" si="37"/>
        <v>0</v>
      </c>
      <c r="BI127" s="206">
        <f t="shared" si="38"/>
        <v>0</v>
      </c>
      <c r="BJ127" s="18" t="s">
        <v>89</v>
      </c>
      <c r="BK127" s="206">
        <f t="shared" si="39"/>
        <v>0</v>
      </c>
      <c r="BL127" s="18" t="s">
        <v>660</v>
      </c>
      <c r="BM127" s="205" t="s">
        <v>1657</v>
      </c>
    </row>
    <row r="128" spans="1:65" s="2" customFormat="1" ht="16.5" customHeight="1">
      <c r="A128" s="36"/>
      <c r="B128" s="37"/>
      <c r="C128" s="194" t="s">
        <v>509</v>
      </c>
      <c r="D128" s="194" t="s">
        <v>170</v>
      </c>
      <c r="E128" s="195" t="s">
        <v>1425</v>
      </c>
      <c r="F128" s="196" t="s">
        <v>1426</v>
      </c>
      <c r="G128" s="197" t="s">
        <v>346</v>
      </c>
      <c r="H128" s="198">
        <v>9.6</v>
      </c>
      <c r="I128" s="199"/>
      <c r="J128" s="200">
        <f t="shared" si="30"/>
        <v>0</v>
      </c>
      <c r="K128" s="196" t="s">
        <v>1200</v>
      </c>
      <c r="L128" s="41"/>
      <c r="M128" s="201" t="s">
        <v>79</v>
      </c>
      <c r="N128" s="202" t="s">
        <v>51</v>
      </c>
      <c r="O128" s="66"/>
      <c r="P128" s="203">
        <f t="shared" si="31"/>
        <v>0</v>
      </c>
      <c r="Q128" s="203">
        <v>0</v>
      </c>
      <c r="R128" s="203">
        <f t="shared" si="32"/>
        <v>0</v>
      </c>
      <c r="S128" s="203">
        <v>0</v>
      </c>
      <c r="T128" s="204">
        <f t="shared" si="3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5" t="s">
        <v>660</v>
      </c>
      <c r="AT128" s="205" t="s">
        <v>170</v>
      </c>
      <c r="AU128" s="205" t="s">
        <v>91</v>
      </c>
      <c r="AY128" s="18" t="s">
        <v>168</v>
      </c>
      <c r="BE128" s="206">
        <f t="shared" si="34"/>
        <v>0</v>
      </c>
      <c r="BF128" s="206">
        <f t="shared" si="35"/>
        <v>0</v>
      </c>
      <c r="BG128" s="206">
        <f t="shared" si="36"/>
        <v>0</v>
      </c>
      <c r="BH128" s="206">
        <f t="shared" si="37"/>
        <v>0</v>
      </c>
      <c r="BI128" s="206">
        <f t="shared" si="38"/>
        <v>0</v>
      </c>
      <c r="BJ128" s="18" t="s">
        <v>89</v>
      </c>
      <c r="BK128" s="206">
        <f t="shared" si="39"/>
        <v>0</v>
      </c>
      <c r="BL128" s="18" t="s">
        <v>660</v>
      </c>
      <c r="BM128" s="205" t="s">
        <v>1658</v>
      </c>
    </row>
    <row r="129" spans="1:65" s="2" customFormat="1" ht="16.5" customHeight="1">
      <c r="A129" s="36"/>
      <c r="B129" s="37"/>
      <c r="C129" s="194" t="s">
        <v>514</v>
      </c>
      <c r="D129" s="194" t="s">
        <v>170</v>
      </c>
      <c r="E129" s="195" t="s">
        <v>1659</v>
      </c>
      <c r="F129" s="196" t="s">
        <v>1660</v>
      </c>
      <c r="G129" s="197" t="s">
        <v>173</v>
      </c>
      <c r="H129" s="198">
        <v>2</v>
      </c>
      <c r="I129" s="199"/>
      <c r="J129" s="200">
        <f t="shared" si="30"/>
        <v>0</v>
      </c>
      <c r="K129" s="196" t="s">
        <v>1200</v>
      </c>
      <c r="L129" s="41"/>
      <c r="M129" s="201" t="s">
        <v>79</v>
      </c>
      <c r="N129" s="202" t="s">
        <v>51</v>
      </c>
      <c r="O129" s="66"/>
      <c r="P129" s="203">
        <f t="shared" si="31"/>
        <v>0</v>
      </c>
      <c r="Q129" s="203">
        <v>0</v>
      </c>
      <c r="R129" s="203">
        <f t="shared" si="32"/>
        <v>0</v>
      </c>
      <c r="S129" s="203">
        <v>0</v>
      </c>
      <c r="T129" s="204">
        <f t="shared" si="3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660</v>
      </c>
      <c r="AT129" s="205" t="s">
        <v>170</v>
      </c>
      <c r="AU129" s="205" t="s">
        <v>91</v>
      </c>
      <c r="AY129" s="18" t="s">
        <v>168</v>
      </c>
      <c r="BE129" s="206">
        <f t="shared" si="34"/>
        <v>0</v>
      </c>
      <c r="BF129" s="206">
        <f t="shared" si="35"/>
        <v>0</v>
      </c>
      <c r="BG129" s="206">
        <f t="shared" si="36"/>
        <v>0</v>
      </c>
      <c r="BH129" s="206">
        <f t="shared" si="37"/>
        <v>0</v>
      </c>
      <c r="BI129" s="206">
        <f t="shared" si="38"/>
        <v>0</v>
      </c>
      <c r="BJ129" s="18" t="s">
        <v>89</v>
      </c>
      <c r="BK129" s="206">
        <f t="shared" si="39"/>
        <v>0</v>
      </c>
      <c r="BL129" s="18" t="s">
        <v>660</v>
      </c>
      <c r="BM129" s="205" t="s">
        <v>1661</v>
      </c>
    </row>
    <row r="130" spans="1:65" s="2" customFormat="1" ht="16.5" customHeight="1">
      <c r="A130" s="36"/>
      <c r="B130" s="37"/>
      <c r="C130" s="194" t="s">
        <v>520</v>
      </c>
      <c r="D130" s="194" t="s">
        <v>170</v>
      </c>
      <c r="E130" s="195" t="s">
        <v>1404</v>
      </c>
      <c r="F130" s="196" t="s">
        <v>1662</v>
      </c>
      <c r="G130" s="197" t="s">
        <v>252</v>
      </c>
      <c r="H130" s="198">
        <v>55</v>
      </c>
      <c r="I130" s="199"/>
      <c r="J130" s="200">
        <f t="shared" si="30"/>
        <v>0</v>
      </c>
      <c r="K130" s="196" t="s">
        <v>1200</v>
      </c>
      <c r="L130" s="41"/>
      <c r="M130" s="201" t="s">
        <v>79</v>
      </c>
      <c r="N130" s="202" t="s">
        <v>51</v>
      </c>
      <c r="O130" s="66"/>
      <c r="P130" s="203">
        <f t="shared" si="31"/>
        <v>0</v>
      </c>
      <c r="Q130" s="203">
        <v>0</v>
      </c>
      <c r="R130" s="203">
        <f t="shared" si="32"/>
        <v>0</v>
      </c>
      <c r="S130" s="203">
        <v>0</v>
      </c>
      <c r="T130" s="204">
        <f t="shared" si="3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5" t="s">
        <v>660</v>
      </c>
      <c r="AT130" s="205" t="s">
        <v>170</v>
      </c>
      <c r="AU130" s="205" t="s">
        <v>91</v>
      </c>
      <c r="AY130" s="18" t="s">
        <v>168</v>
      </c>
      <c r="BE130" s="206">
        <f t="shared" si="34"/>
        <v>0</v>
      </c>
      <c r="BF130" s="206">
        <f t="shared" si="35"/>
        <v>0</v>
      </c>
      <c r="BG130" s="206">
        <f t="shared" si="36"/>
        <v>0</v>
      </c>
      <c r="BH130" s="206">
        <f t="shared" si="37"/>
        <v>0</v>
      </c>
      <c r="BI130" s="206">
        <f t="shared" si="38"/>
        <v>0</v>
      </c>
      <c r="BJ130" s="18" t="s">
        <v>89</v>
      </c>
      <c r="BK130" s="206">
        <f t="shared" si="39"/>
        <v>0</v>
      </c>
      <c r="BL130" s="18" t="s">
        <v>660</v>
      </c>
      <c r="BM130" s="205" t="s">
        <v>1663</v>
      </c>
    </row>
    <row r="131" spans="1:65" s="2" customFormat="1" ht="16.5" customHeight="1">
      <c r="A131" s="36"/>
      <c r="B131" s="37"/>
      <c r="C131" s="194" t="s">
        <v>525</v>
      </c>
      <c r="D131" s="194" t="s">
        <v>170</v>
      </c>
      <c r="E131" s="195" t="s">
        <v>1664</v>
      </c>
      <c r="F131" s="196" t="s">
        <v>1665</v>
      </c>
      <c r="G131" s="197" t="s">
        <v>252</v>
      </c>
      <c r="H131" s="198">
        <v>235</v>
      </c>
      <c r="I131" s="199"/>
      <c r="J131" s="200">
        <f t="shared" si="30"/>
        <v>0</v>
      </c>
      <c r="K131" s="196" t="s">
        <v>1200</v>
      </c>
      <c r="L131" s="41"/>
      <c r="M131" s="201" t="s">
        <v>79</v>
      </c>
      <c r="N131" s="202" t="s">
        <v>51</v>
      </c>
      <c r="O131" s="66"/>
      <c r="P131" s="203">
        <f t="shared" si="31"/>
        <v>0</v>
      </c>
      <c r="Q131" s="203">
        <v>0</v>
      </c>
      <c r="R131" s="203">
        <f t="shared" si="32"/>
        <v>0</v>
      </c>
      <c r="S131" s="203">
        <v>0</v>
      </c>
      <c r="T131" s="204">
        <f t="shared" si="3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660</v>
      </c>
      <c r="AT131" s="205" t="s">
        <v>170</v>
      </c>
      <c r="AU131" s="205" t="s">
        <v>91</v>
      </c>
      <c r="AY131" s="18" t="s">
        <v>168</v>
      </c>
      <c r="BE131" s="206">
        <f t="shared" si="34"/>
        <v>0</v>
      </c>
      <c r="BF131" s="206">
        <f t="shared" si="35"/>
        <v>0</v>
      </c>
      <c r="BG131" s="206">
        <f t="shared" si="36"/>
        <v>0</v>
      </c>
      <c r="BH131" s="206">
        <f t="shared" si="37"/>
        <v>0</v>
      </c>
      <c r="BI131" s="206">
        <f t="shared" si="38"/>
        <v>0</v>
      </c>
      <c r="BJ131" s="18" t="s">
        <v>89</v>
      </c>
      <c r="BK131" s="206">
        <f t="shared" si="39"/>
        <v>0</v>
      </c>
      <c r="BL131" s="18" t="s">
        <v>660</v>
      </c>
      <c r="BM131" s="205" t="s">
        <v>1666</v>
      </c>
    </row>
    <row r="132" spans="1:65" s="2" customFormat="1" ht="16.5" customHeight="1">
      <c r="A132" s="36"/>
      <c r="B132" s="37"/>
      <c r="C132" s="194" t="s">
        <v>533</v>
      </c>
      <c r="D132" s="194" t="s">
        <v>170</v>
      </c>
      <c r="E132" s="195" t="s">
        <v>1667</v>
      </c>
      <c r="F132" s="196" t="s">
        <v>1668</v>
      </c>
      <c r="G132" s="197" t="s">
        <v>252</v>
      </c>
      <c r="H132" s="198">
        <v>15</v>
      </c>
      <c r="I132" s="199"/>
      <c r="J132" s="200">
        <f t="shared" si="30"/>
        <v>0</v>
      </c>
      <c r="K132" s="196" t="s">
        <v>1200</v>
      </c>
      <c r="L132" s="41"/>
      <c r="M132" s="201" t="s">
        <v>79</v>
      </c>
      <c r="N132" s="202" t="s">
        <v>51</v>
      </c>
      <c r="O132" s="66"/>
      <c r="P132" s="203">
        <f t="shared" si="31"/>
        <v>0</v>
      </c>
      <c r="Q132" s="203">
        <v>0</v>
      </c>
      <c r="R132" s="203">
        <f t="shared" si="32"/>
        <v>0</v>
      </c>
      <c r="S132" s="203">
        <v>0</v>
      </c>
      <c r="T132" s="204">
        <f t="shared" si="3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660</v>
      </c>
      <c r="AT132" s="205" t="s">
        <v>170</v>
      </c>
      <c r="AU132" s="205" t="s">
        <v>91</v>
      </c>
      <c r="AY132" s="18" t="s">
        <v>168</v>
      </c>
      <c r="BE132" s="206">
        <f t="shared" si="34"/>
        <v>0</v>
      </c>
      <c r="BF132" s="206">
        <f t="shared" si="35"/>
        <v>0</v>
      </c>
      <c r="BG132" s="206">
        <f t="shared" si="36"/>
        <v>0</v>
      </c>
      <c r="BH132" s="206">
        <f t="shared" si="37"/>
        <v>0</v>
      </c>
      <c r="BI132" s="206">
        <f t="shared" si="38"/>
        <v>0</v>
      </c>
      <c r="BJ132" s="18" t="s">
        <v>89</v>
      </c>
      <c r="BK132" s="206">
        <f t="shared" si="39"/>
        <v>0</v>
      </c>
      <c r="BL132" s="18" t="s">
        <v>660</v>
      </c>
      <c r="BM132" s="205" t="s">
        <v>1669</v>
      </c>
    </row>
    <row r="133" spans="1:65" s="2" customFormat="1" ht="16.5" customHeight="1">
      <c r="A133" s="36"/>
      <c r="B133" s="37"/>
      <c r="C133" s="194" t="s">
        <v>537</v>
      </c>
      <c r="D133" s="194" t="s">
        <v>170</v>
      </c>
      <c r="E133" s="195" t="s">
        <v>1670</v>
      </c>
      <c r="F133" s="196" t="s">
        <v>1671</v>
      </c>
      <c r="G133" s="197" t="s">
        <v>252</v>
      </c>
      <c r="H133" s="198">
        <v>12</v>
      </c>
      <c r="I133" s="199"/>
      <c r="J133" s="200">
        <f t="shared" si="30"/>
        <v>0</v>
      </c>
      <c r="K133" s="196" t="s">
        <v>1200</v>
      </c>
      <c r="L133" s="41"/>
      <c r="M133" s="201" t="s">
        <v>79</v>
      </c>
      <c r="N133" s="202" t="s">
        <v>51</v>
      </c>
      <c r="O133" s="66"/>
      <c r="P133" s="203">
        <f t="shared" si="31"/>
        <v>0</v>
      </c>
      <c r="Q133" s="203">
        <v>0</v>
      </c>
      <c r="R133" s="203">
        <f t="shared" si="32"/>
        <v>0</v>
      </c>
      <c r="S133" s="203">
        <v>0</v>
      </c>
      <c r="T133" s="204">
        <f t="shared" si="3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660</v>
      </c>
      <c r="AT133" s="205" t="s">
        <v>170</v>
      </c>
      <c r="AU133" s="205" t="s">
        <v>91</v>
      </c>
      <c r="AY133" s="18" t="s">
        <v>168</v>
      </c>
      <c r="BE133" s="206">
        <f t="shared" si="34"/>
        <v>0</v>
      </c>
      <c r="BF133" s="206">
        <f t="shared" si="35"/>
        <v>0</v>
      </c>
      <c r="BG133" s="206">
        <f t="shared" si="36"/>
        <v>0</v>
      </c>
      <c r="BH133" s="206">
        <f t="shared" si="37"/>
        <v>0</v>
      </c>
      <c r="BI133" s="206">
        <f t="shared" si="38"/>
        <v>0</v>
      </c>
      <c r="BJ133" s="18" t="s">
        <v>89</v>
      </c>
      <c r="BK133" s="206">
        <f t="shared" si="39"/>
        <v>0</v>
      </c>
      <c r="BL133" s="18" t="s">
        <v>660</v>
      </c>
      <c r="BM133" s="205" t="s">
        <v>1672</v>
      </c>
    </row>
    <row r="134" spans="1:65" s="2" customFormat="1" ht="16.5" customHeight="1">
      <c r="A134" s="36"/>
      <c r="B134" s="37"/>
      <c r="C134" s="194" t="s">
        <v>542</v>
      </c>
      <c r="D134" s="194" t="s">
        <v>170</v>
      </c>
      <c r="E134" s="195" t="s">
        <v>1673</v>
      </c>
      <c r="F134" s="196" t="s">
        <v>1674</v>
      </c>
      <c r="G134" s="197" t="s">
        <v>252</v>
      </c>
      <c r="H134" s="198">
        <v>10</v>
      </c>
      <c r="I134" s="199"/>
      <c r="J134" s="200">
        <f t="shared" si="30"/>
        <v>0</v>
      </c>
      <c r="K134" s="196" t="s">
        <v>1200</v>
      </c>
      <c r="L134" s="41"/>
      <c r="M134" s="201" t="s">
        <v>79</v>
      </c>
      <c r="N134" s="202" t="s">
        <v>51</v>
      </c>
      <c r="O134" s="66"/>
      <c r="P134" s="203">
        <f t="shared" si="31"/>
        <v>0</v>
      </c>
      <c r="Q134" s="203">
        <v>0</v>
      </c>
      <c r="R134" s="203">
        <f t="shared" si="32"/>
        <v>0</v>
      </c>
      <c r="S134" s="203">
        <v>0</v>
      </c>
      <c r="T134" s="204">
        <f t="shared" si="3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660</v>
      </c>
      <c r="AT134" s="205" t="s">
        <v>170</v>
      </c>
      <c r="AU134" s="205" t="s">
        <v>91</v>
      </c>
      <c r="AY134" s="18" t="s">
        <v>168</v>
      </c>
      <c r="BE134" s="206">
        <f t="shared" si="34"/>
        <v>0</v>
      </c>
      <c r="BF134" s="206">
        <f t="shared" si="35"/>
        <v>0</v>
      </c>
      <c r="BG134" s="206">
        <f t="shared" si="36"/>
        <v>0</v>
      </c>
      <c r="BH134" s="206">
        <f t="shared" si="37"/>
        <v>0</v>
      </c>
      <c r="BI134" s="206">
        <f t="shared" si="38"/>
        <v>0</v>
      </c>
      <c r="BJ134" s="18" t="s">
        <v>89</v>
      </c>
      <c r="BK134" s="206">
        <f t="shared" si="39"/>
        <v>0</v>
      </c>
      <c r="BL134" s="18" t="s">
        <v>660</v>
      </c>
      <c r="BM134" s="205" t="s">
        <v>1675</v>
      </c>
    </row>
    <row r="135" spans="1:65" s="2" customFormat="1" ht="16.5" customHeight="1">
      <c r="A135" s="36"/>
      <c r="B135" s="37"/>
      <c r="C135" s="194" t="s">
        <v>546</v>
      </c>
      <c r="D135" s="194" t="s">
        <v>170</v>
      </c>
      <c r="E135" s="195" t="s">
        <v>1676</v>
      </c>
      <c r="F135" s="196" t="s">
        <v>1677</v>
      </c>
      <c r="G135" s="197" t="s">
        <v>252</v>
      </c>
      <c r="H135" s="198">
        <v>280</v>
      </c>
      <c r="I135" s="199"/>
      <c r="J135" s="200">
        <f t="shared" si="30"/>
        <v>0</v>
      </c>
      <c r="K135" s="196" t="s">
        <v>1200</v>
      </c>
      <c r="L135" s="41"/>
      <c r="M135" s="201" t="s">
        <v>79</v>
      </c>
      <c r="N135" s="202" t="s">
        <v>51</v>
      </c>
      <c r="O135" s="66"/>
      <c r="P135" s="203">
        <f t="shared" si="31"/>
        <v>0</v>
      </c>
      <c r="Q135" s="203">
        <v>0</v>
      </c>
      <c r="R135" s="203">
        <f t="shared" si="32"/>
        <v>0</v>
      </c>
      <c r="S135" s="203">
        <v>0</v>
      </c>
      <c r="T135" s="204">
        <f t="shared" si="3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5" t="s">
        <v>660</v>
      </c>
      <c r="AT135" s="205" t="s">
        <v>170</v>
      </c>
      <c r="AU135" s="205" t="s">
        <v>91</v>
      </c>
      <c r="AY135" s="18" t="s">
        <v>168</v>
      </c>
      <c r="BE135" s="206">
        <f t="shared" si="34"/>
        <v>0</v>
      </c>
      <c r="BF135" s="206">
        <f t="shared" si="35"/>
        <v>0</v>
      </c>
      <c r="BG135" s="206">
        <f t="shared" si="36"/>
        <v>0</v>
      </c>
      <c r="BH135" s="206">
        <f t="shared" si="37"/>
        <v>0</v>
      </c>
      <c r="BI135" s="206">
        <f t="shared" si="38"/>
        <v>0</v>
      </c>
      <c r="BJ135" s="18" t="s">
        <v>89</v>
      </c>
      <c r="BK135" s="206">
        <f t="shared" si="39"/>
        <v>0</v>
      </c>
      <c r="BL135" s="18" t="s">
        <v>660</v>
      </c>
      <c r="BM135" s="205" t="s">
        <v>1678</v>
      </c>
    </row>
    <row r="136" spans="1:65" s="2" customFormat="1" ht="16.5" customHeight="1">
      <c r="A136" s="36"/>
      <c r="B136" s="37"/>
      <c r="C136" s="194" t="s">
        <v>550</v>
      </c>
      <c r="D136" s="194" t="s">
        <v>170</v>
      </c>
      <c r="E136" s="195" t="s">
        <v>1679</v>
      </c>
      <c r="F136" s="196" t="s">
        <v>1680</v>
      </c>
      <c r="G136" s="197" t="s">
        <v>252</v>
      </c>
      <c r="H136" s="198">
        <v>280</v>
      </c>
      <c r="I136" s="199"/>
      <c r="J136" s="200">
        <f t="shared" si="30"/>
        <v>0</v>
      </c>
      <c r="K136" s="196" t="s">
        <v>1200</v>
      </c>
      <c r="L136" s="41"/>
      <c r="M136" s="201" t="s">
        <v>79</v>
      </c>
      <c r="N136" s="202" t="s">
        <v>51</v>
      </c>
      <c r="O136" s="66"/>
      <c r="P136" s="203">
        <f t="shared" si="31"/>
        <v>0</v>
      </c>
      <c r="Q136" s="203">
        <v>0</v>
      </c>
      <c r="R136" s="203">
        <f t="shared" si="32"/>
        <v>0</v>
      </c>
      <c r="S136" s="203">
        <v>0</v>
      </c>
      <c r="T136" s="204">
        <f t="shared" si="3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5" t="s">
        <v>660</v>
      </c>
      <c r="AT136" s="205" t="s">
        <v>170</v>
      </c>
      <c r="AU136" s="205" t="s">
        <v>91</v>
      </c>
      <c r="AY136" s="18" t="s">
        <v>168</v>
      </c>
      <c r="BE136" s="206">
        <f t="shared" si="34"/>
        <v>0</v>
      </c>
      <c r="BF136" s="206">
        <f t="shared" si="35"/>
        <v>0</v>
      </c>
      <c r="BG136" s="206">
        <f t="shared" si="36"/>
        <v>0</v>
      </c>
      <c r="BH136" s="206">
        <f t="shared" si="37"/>
        <v>0</v>
      </c>
      <c r="BI136" s="206">
        <f t="shared" si="38"/>
        <v>0</v>
      </c>
      <c r="BJ136" s="18" t="s">
        <v>89</v>
      </c>
      <c r="BK136" s="206">
        <f t="shared" si="39"/>
        <v>0</v>
      </c>
      <c r="BL136" s="18" t="s">
        <v>660</v>
      </c>
      <c r="BM136" s="205" t="s">
        <v>1681</v>
      </c>
    </row>
    <row r="137" spans="1:65" s="2" customFormat="1" ht="16.5" customHeight="1">
      <c r="A137" s="36"/>
      <c r="B137" s="37"/>
      <c r="C137" s="194" t="s">
        <v>555</v>
      </c>
      <c r="D137" s="194" t="s">
        <v>170</v>
      </c>
      <c r="E137" s="195" t="s">
        <v>1411</v>
      </c>
      <c r="F137" s="196" t="s">
        <v>1412</v>
      </c>
      <c r="G137" s="197" t="s">
        <v>252</v>
      </c>
      <c r="H137" s="198">
        <v>192</v>
      </c>
      <c r="I137" s="199"/>
      <c r="J137" s="200">
        <f t="shared" si="30"/>
        <v>0</v>
      </c>
      <c r="K137" s="196" t="s">
        <v>1200</v>
      </c>
      <c r="L137" s="41"/>
      <c r="M137" s="201" t="s">
        <v>79</v>
      </c>
      <c r="N137" s="202" t="s">
        <v>51</v>
      </c>
      <c r="O137" s="66"/>
      <c r="P137" s="203">
        <f t="shared" si="31"/>
        <v>0</v>
      </c>
      <c r="Q137" s="203">
        <v>0</v>
      </c>
      <c r="R137" s="203">
        <f t="shared" si="32"/>
        <v>0</v>
      </c>
      <c r="S137" s="203">
        <v>0</v>
      </c>
      <c r="T137" s="204">
        <f t="shared" si="3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660</v>
      </c>
      <c r="AT137" s="205" t="s">
        <v>170</v>
      </c>
      <c r="AU137" s="205" t="s">
        <v>91</v>
      </c>
      <c r="AY137" s="18" t="s">
        <v>168</v>
      </c>
      <c r="BE137" s="206">
        <f t="shared" si="34"/>
        <v>0</v>
      </c>
      <c r="BF137" s="206">
        <f t="shared" si="35"/>
        <v>0</v>
      </c>
      <c r="BG137" s="206">
        <f t="shared" si="36"/>
        <v>0</v>
      </c>
      <c r="BH137" s="206">
        <f t="shared" si="37"/>
        <v>0</v>
      </c>
      <c r="BI137" s="206">
        <f t="shared" si="38"/>
        <v>0</v>
      </c>
      <c r="BJ137" s="18" t="s">
        <v>89</v>
      </c>
      <c r="BK137" s="206">
        <f t="shared" si="39"/>
        <v>0</v>
      </c>
      <c r="BL137" s="18" t="s">
        <v>660</v>
      </c>
      <c r="BM137" s="205" t="s">
        <v>1682</v>
      </c>
    </row>
    <row r="138" spans="1:65" s="2" customFormat="1" ht="16.5" customHeight="1">
      <c r="A138" s="36"/>
      <c r="B138" s="37"/>
      <c r="C138" s="194" t="s">
        <v>559</v>
      </c>
      <c r="D138" s="194" t="s">
        <v>170</v>
      </c>
      <c r="E138" s="195" t="s">
        <v>1407</v>
      </c>
      <c r="F138" s="196" t="s">
        <v>1408</v>
      </c>
      <c r="G138" s="197" t="s">
        <v>252</v>
      </c>
      <c r="H138" s="198">
        <v>55</v>
      </c>
      <c r="I138" s="199"/>
      <c r="J138" s="200">
        <f t="shared" si="30"/>
        <v>0</v>
      </c>
      <c r="K138" s="196" t="s">
        <v>1200</v>
      </c>
      <c r="L138" s="41"/>
      <c r="M138" s="201" t="s">
        <v>79</v>
      </c>
      <c r="N138" s="202" t="s">
        <v>51</v>
      </c>
      <c r="O138" s="66"/>
      <c r="P138" s="203">
        <f t="shared" si="31"/>
        <v>0</v>
      </c>
      <c r="Q138" s="203">
        <v>0</v>
      </c>
      <c r="R138" s="203">
        <f t="shared" si="32"/>
        <v>0</v>
      </c>
      <c r="S138" s="203">
        <v>0</v>
      </c>
      <c r="T138" s="204">
        <f t="shared" si="3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5" t="s">
        <v>660</v>
      </c>
      <c r="AT138" s="205" t="s">
        <v>170</v>
      </c>
      <c r="AU138" s="205" t="s">
        <v>91</v>
      </c>
      <c r="AY138" s="18" t="s">
        <v>168</v>
      </c>
      <c r="BE138" s="206">
        <f t="shared" si="34"/>
        <v>0</v>
      </c>
      <c r="BF138" s="206">
        <f t="shared" si="35"/>
        <v>0</v>
      </c>
      <c r="BG138" s="206">
        <f t="shared" si="36"/>
        <v>0</v>
      </c>
      <c r="BH138" s="206">
        <f t="shared" si="37"/>
        <v>0</v>
      </c>
      <c r="BI138" s="206">
        <f t="shared" si="38"/>
        <v>0</v>
      </c>
      <c r="BJ138" s="18" t="s">
        <v>89</v>
      </c>
      <c r="BK138" s="206">
        <f t="shared" si="39"/>
        <v>0</v>
      </c>
      <c r="BL138" s="18" t="s">
        <v>660</v>
      </c>
      <c r="BM138" s="205" t="s">
        <v>1683</v>
      </c>
    </row>
    <row r="139" spans="1:65" s="2" customFormat="1" ht="16.5" customHeight="1">
      <c r="A139" s="36"/>
      <c r="B139" s="37"/>
      <c r="C139" s="194" t="s">
        <v>566</v>
      </c>
      <c r="D139" s="194" t="s">
        <v>170</v>
      </c>
      <c r="E139" s="195" t="s">
        <v>1684</v>
      </c>
      <c r="F139" s="196" t="s">
        <v>1685</v>
      </c>
      <c r="G139" s="197" t="s">
        <v>252</v>
      </c>
      <c r="H139" s="198">
        <v>235</v>
      </c>
      <c r="I139" s="199"/>
      <c r="J139" s="200">
        <f t="shared" si="30"/>
        <v>0</v>
      </c>
      <c r="K139" s="196" t="s">
        <v>1200</v>
      </c>
      <c r="L139" s="41"/>
      <c r="M139" s="201" t="s">
        <v>79</v>
      </c>
      <c r="N139" s="202" t="s">
        <v>51</v>
      </c>
      <c r="O139" s="66"/>
      <c r="P139" s="203">
        <f t="shared" si="31"/>
        <v>0</v>
      </c>
      <c r="Q139" s="203">
        <v>0</v>
      </c>
      <c r="R139" s="203">
        <f t="shared" si="32"/>
        <v>0</v>
      </c>
      <c r="S139" s="203">
        <v>0</v>
      </c>
      <c r="T139" s="204">
        <f t="shared" si="3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660</v>
      </c>
      <c r="AT139" s="205" t="s">
        <v>170</v>
      </c>
      <c r="AU139" s="205" t="s">
        <v>91</v>
      </c>
      <c r="AY139" s="18" t="s">
        <v>168</v>
      </c>
      <c r="BE139" s="206">
        <f t="shared" si="34"/>
        <v>0</v>
      </c>
      <c r="BF139" s="206">
        <f t="shared" si="35"/>
        <v>0</v>
      </c>
      <c r="BG139" s="206">
        <f t="shared" si="36"/>
        <v>0</v>
      </c>
      <c r="BH139" s="206">
        <f t="shared" si="37"/>
        <v>0</v>
      </c>
      <c r="BI139" s="206">
        <f t="shared" si="38"/>
        <v>0</v>
      </c>
      <c r="BJ139" s="18" t="s">
        <v>89</v>
      </c>
      <c r="BK139" s="206">
        <f t="shared" si="39"/>
        <v>0</v>
      </c>
      <c r="BL139" s="18" t="s">
        <v>660</v>
      </c>
      <c r="BM139" s="205" t="s">
        <v>1686</v>
      </c>
    </row>
    <row r="140" spans="1:65" s="2" customFormat="1" ht="16.5" customHeight="1">
      <c r="A140" s="36"/>
      <c r="B140" s="37"/>
      <c r="C140" s="194" t="s">
        <v>570</v>
      </c>
      <c r="D140" s="194" t="s">
        <v>170</v>
      </c>
      <c r="E140" s="195" t="s">
        <v>1398</v>
      </c>
      <c r="F140" s="196" t="s">
        <v>1399</v>
      </c>
      <c r="G140" s="197" t="s">
        <v>173</v>
      </c>
      <c r="H140" s="198">
        <v>70</v>
      </c>
      <c r="I140" s="199"/>
      <c r="J140" s="200">
        <f t="shared" si="30"/>
        <v>0</v>
      </c>
      <c r="K140" s="196" t="s">
        <v>1200</v>
      </c>
      <c r="L140" s="41"/>
      <c r="M140" s="201" t="s">
        <v>79</v>
      </c>
      <c r="N140" s="202" t="s">
        <v>51</v>
      </c>
      <c r="O140" s="66"/>
      <c r="P140" s="203">
        <f t="shared" si="31"/>
        <v>0</v>
      </c>
      <c r="Q140" s="203">
        <v>0</v>
      </c>
      <c r="R140" s="203">
        <f t="shared" si="32"/>
        <v>0</v>
      </c>
      <c r="S140" s="203">
        <v>0</v>
      </c>
      <c r="T140" s="204">
        <f t="shared" si="3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660</v>
      </c>
      <c r="AT140" s="205" t="s">
        <v>170</v>
      </c>
      <c r="AU140" s="205" t="s">
        <v>91</v>
      </c>
      <c r="AY140" s="18" t="s">
        <v>168</v>
      </c>
      <c r="BE140" s="206">
        <f t="shared" si="34"/>
        <v>0</v>
      </c>
      <c r="BF140" s="206">
        <f t="shared" si="35"/>
        <v>0</v>
      </c>
      <c r="BG140" s="206">
        <f t="shared" si="36"/>
        <v>0</v>
      </c>
      <c r="BH140" s="206">
        <f t="shared" si="37"/>
        <v>0</v>
      </c>
      <c r="BI140" s="206">
        <f t="shared" si="38"/>
        <v>0</v>
      </c>
      <c r="BJ140" s="18" t="s">
        <v>89</v>
      </c>
      <c r="BK140" s="206">
        <f t="shared" si="39"/>
        <v>0</v>
      </c>
      <c r="BL140" s="18" t="s">
        <v>660</v>
      </c>
      <c r="BM140" s="205" t="s">
        <v>1687</v>
      </c>
    </row>
    <row r="141" spans="1:65" s="2" customFormat="1" ht="16.5" customHeight="1">
      <c r="A141" s="36"/>
      <c r="B141" s="37"/>
      <c r="C141" s="194" t="s">
        <v>574</v>
      </c>
      <c r="D141" s="194" t="s">
        <v>170</v>
      </c>
      <c r="E141" s="195" t="s">
        <v>1688</v>
      </c>
      <c r="F141" s="196" t="s">
        <v>1689</v>
      </c>
      <c r="G141" s="197" t="s">
        <v>346</v>
      </c>
      <c r="H141" s="198">
        <v>154.5</v>
      </c>
      <c r="I141" s="199"/>
      <c r="J141" s="200">
        <f t="shared" si="30"/>
        <v>0</v>
      </c>
      <c r="K141" s="196" t="s">
        <v>1200</v>
      </c>
      <c r="L141" s="41"/>
      <c r="M141" s="201" t="s">
        <v>79</v>
      </c>
      <c r="N141" s="202" t="s">
        <v>51</v>
      </c>
      <c r="O141" s="66"/>
      <c r="P141" s="203">
        <f t="shared" si="31"/>
        <v>0</v>
      </c>
      <c r="Q141" s="203">
        <v>0</v>
      </c>
      <c r="R141" s="203">
        <f t="shared" si="32"/>
        <v>0</v>
      </c>
      <c r="S141" s="203">
        <v>0</v>
      </c>
      <c r="T141" s="204">
        <f t="shared" si="3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660</v>
      </c>
      <c r="AT141" s="205" t="s">
        <v>170</v>
      </c>
      <c r="AU141" s="205" t="s">
        <v>91</v>
      </c>
      <c r="AY141" s="18" t="s">
        <v>168</v>
      </c>
      <c r="BE141" s="206">
        <f t="shared" si="34"/>
        <v>0</v>
      </c>
      <c r="BF141" s="206">
        <f t="shared" si="35"/>
        <v>0</v>
      </c>
      <c r="BG141" s="206">
        <f t="shared" si="36"/>
        <v>0</v>
      </c>
      <c r="BH141" s="206">
        <f t="shared" si="37"/>
        <v>0</v>
      </c>
      <c r="BI141" s="206">
        <f t="shared" si="38"/>
        <v>0</v>
      </c>
      <c r="BJ141" s="18" t="s">
        <v>89</v>
      </c>
      <c r="BK141" s="206">
        <f t="shared" si="39"/>
        <v>0</v>
      </c>
      <c r="BL141" s="18" t="s">
        <v>660</v>
      </c>
      <c r="BM141" s="205" t="s">
        <v>1690</v>
      </c>
    </row>
    <row r="142" spans="1:65" s="2" customFormat="1" ht="16.5" customHeight="1">
      <c r="A142" s="36"/>
      <c r="B142" s="37"/>
      <c r="C142" s="194" t="s">
        <v>579</v>
      </c>
      <c r="D142" s="194" t="s">
        <v>170</v>
      </c>
      <c r="E142" s="195" t="s">
        <v>1428</v>
      </c>
      <c r="F142" s="196" t="s">
        <v>1429</v>
      </c>
      <c r="G142" s="197" t="s">
        <v>173</v>
      </c>
      <c r="H142" s="198">
        <v>33</v>
      </c>
      <c r="I142" s="199"/>
      <c r="J142" s="200">
        <f t="shared" si="30"/>
        <v>0</v>
      </c>
      <c r="K142" s="196" t="s">
        <v>1200</v>
      </c>
      <c r="L142" s="41"/>
      <c r="M142" s="201" t="s">
        <v>79</v>
      </c>
      <c r="N142" s="202" t="s">
        <v>51</v>
      </c>
      <c r="O142" s="66"/>
      <c r="P142" s="203">
        <f t="shared" si="31"/>
        <v>0</v>
      </c>
      <c r="Q142" s="203">
        <v>0</v>
      </c>
      <c r="R142" s="203">
        <f t="shared" si="32"/>
        <v>0</v>
      </c>
      <c r="S142" s="203">
        <v>0</v>
      </c>
      <c r="T142" s="204">
        <f t="shared" si="3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660</v>
      </c>
      <c r="AT142" s="205" t="s">
        <v>170</v>
      </c>
      <c r="AU142" s="205" t="s">
        <v>91</v>
      </c>
      <c r="AY142" s="18" t="s">
        <v>168</v>
      </c>
      <c r="BE142" s="206">
        <f t="shared" si="34"/>
        <v>0</v>
      </c>
      <c r="BF142" s="206">
        <f t="shared" si="35"/>
        <v>0</v>
      </c>
      <c r="BG142" s="206">
        <f t="shared" si="36"/>
        <v>0</v>
      </c>
      <c r="BH142" s="206">
        <f t="shared" si="37"/>
        <v>0</v>
      </c>
      <c r="BI142" s="206">
        <f t="shared" si="38"/>
        <v>0</v>
      </c>
      <c r="BJ142" s="18" t="s">
        <v>89</v>
      </c>
      <c r="BK142" s="206">
        <f t="shared" si="39"/>
        <v>0</v>
      </c>
      <c r="BL142" s="18" t="s">
        <v>660</v>
      </c>
      <c r="BM142" s="205" t="s">
        <v>1691</v>
      </c>
    </row>
    <row r="143" spans="1:65" s="2" customFormat="1" ht="16.5" customHeight="1">
      <c r="A143" s="36"/>
      <c r="B143" s="37"/>
      <c r="C143" s="194" t="s">
        <v>584</v>
      </c>
      <c r="D143" s="194" t="s">
        <v>170</v>
      </c>
      <c r="E143" s="195" t="s">
        <v>1432</v>
      </c>
      <c r="F143" s="196" t="s">
        <v>1433</v>
      </c>
      <c r="G143" s="197" t="s">
        <v>173</v>
      </c>
      <c r="H143" s="198">
        <v>6.24</v>
      </c>
      <c r="I143" s="199"/>
      <c r="J143" s="200">
        <f t="shared" si="30"/>
        <v>0</v>
      </c>
      <c r="K143" s="196" t="s">
        <v>1200</v>
      </c>
      <c r="L143" s="41"/>
      <c r="M143" s="201" t="s">
        <v>79</v>
      </c>
      <c r="N143" s="202" t="s">
        <v>51</v>
      </c>
      <c r="O143" s="66"/>
      <c r="P143" s="203">
        <f t="shared" si="31"/>
        <v>0</v>
      </c>
      <c r="Q143" s="203">
        <v>0</v>
      </c>
      <c r="R143" s="203">
        <f t="shared" si="32"/>
        <v>0</v>
      </c>
      <c r="S143" s="203">
        <v>0</v>
      </c>
      <c r="T143" s="204">
        <f t="shared" si="3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660</v>
      </c>
      <c r="AT143" s="205" t="s">
        <v>170</v>
      </c>
      <c r="AU143" s="205" t="s">
        <v>91</v>
      </c>
      <c r="AY143" s="18" t="s">
        <v>168</v>
      </c>
      <c r="BE143" s="206">
        <f t="shared" si="34"/>
        <v>0</v>
      </c>
      <c r="BF143" s="206">
        <f t="shared" si="35"/>
        <v>0</v>
      </c>
      <c r="BG143" s="206">
        <f t="shared" si="36"/>
        <v>0</v>
      </c>
      <c r="BH143" s="206">
        <f t="shared" si="37"/>
        <v>0</v>
      </c>
      <c r="BI143" s="206">
        <f t="shared" si="38"/>
        <v>0</v>
      </c>
      <c r="BJ143" s="18" t="s">
        <v>89</v>
      </c>
      <c r="BK143" s="206">
        <f t="shared" si="39"/>
        <v>0</v>
      </c>
      <c r="BL143" s="18" t="s">
        <v>660</v>
      </c>
      <c r="BM143" s="205" t="s">
        <v>1692</v>
      </c>
    </row>
    <row r="144" spans="1:65" s="2" customFormat="1" ht="16.5" customHeight="1">
      <c r="A144" s="36"/>
      <c r="B144" s="37"/>
      <c r="C144" s="194" t="s">
        <v>589</v>
      </c>
      <c r="D144" s="194" t="s">
        <v>170</v>
      </c>
      <c r="E144" s="195" t="s">
        <v>1435</v>
      </c>
      <c r="F144" s="196" t="s">
        <v>1436</v>
      </c>
      <c r="G144" s="197" t="s">
        <v>346</v>
      </c>
      <c r="H144" s="198">
        <v>9.6</v>
      </c>
      <c r="I144" s="199"/>
      <c r="J144" s="200">
        <f t="shared" si="30"/>
        <v>0</v>
      </c>
      <c r="K144" s="196" t="s">
        <v>1200</v>
      </c>
      <c r="L144" s="41"/>
      <c r="M144" s="201" t="s">
        <v>79</v>
      </c>
      <c r="N144" s="202" t="s">
        <v>51</v>
      </c>
      <c r="O144" s="66"/>
      <c r="P144" s="203">
        <f t="shared" si="31"/>
        <v>0</v>
      </c>
      <c r="Q144" s="203">
        <v>0</v>
      </c>
      <c r="R144" s="203">
        <f t="shared" si="32"/>
        <v>0</v>
      </c>
      <c r="S144" s="203">
        <v>0</v>
      </c>
      <c r="T144" s="204">
        <f t="shared" si="3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660</v>
      </c>
      <c r="AT144" s="205" t="s">
        <v>170</v>
      </c>
      <c r="AU144" s="205" t="s">
        <v>91</v>
      </c>
      <c r="AY144" s="18" t="s">
        <v>168</v>
      </c>
      <c r="BE144" s="206">
        <f t="shared" si="34"/>
        <v>0</v>
      </c>
      <c r="BF144" s="206">
        <f t="shared" si="35"/>
        <v>0</v>
      </c>
      <c r="BG144" s="206">
        <f t="shared" si="36"/>
        <v>0</v>
      </c>
      <c r="BH144" s="206">
        <f t="shared" si="37"/>
        <v>0</v>
      </c>
      <c r="BI144" s="206">
        <f t="shared" si="38"/>
        <v>0</v>
      </c>
      <c r="BJ144" s="18" t="s">
        <v>89</v>
      </c>
      <c r="BK144" s="206">
        <f t="shared" si="39"/>
        <v>0</v>
      </c>
      <c r="BL144" s="18" t="s">
        <v>660</v>
      </c>
      <c r="BM144" s="205" t="s">
        <v>1693</v>
      </c>
    </row>
    <row r="145" spans="1:65" s="2" customFormat="1" ht="16.5" customHeight="1">
      <c r="A145" s="36"/>
      <c r="B145" s="37"/>
      <c r="C145" s="194" t="s">
        <v>594</v>
      </c>
      <c r="D145" s="194" t="s">
        <v>170</v>
      </c>
      <c r="E145" s="195" t="s">
        <v>1438</v>
      </c>
      <c r="F145" s="196" t="s">
        <v>1439</v>
      </c>
      <c r="G145" s="197" t="s">
        <v>346</v>
      </c>
      <c r="H145" s="198">
        <v>9.6</v>
      </c>
      <c r="I145" s="199"/>
      <c r="J145" s="200">
        <f t="shared" si="30"/>
        <v>0</v>
      </c>
      <c r="K145" s="196" t="s">
        <v>1200</v>
      </c>
      <c r="L145" s="41"/>
      <c r="M145" s="201" t="s">
        <v>79</v>
      </c>
      <c r="N145" s="202" t="s">
        <v>51</v>
      </c>
      <c r="O145" s="66"/>
      <c r="P145" s="203">
        <f t="shared" si="31"/>
        <v>0</v>
      </c>
      <c r="Q145" s="203">
        <v>0</v>
      </c>
      <c r="R145" s="203">
        <f t="shared" si="32"/>
        <v>0</v>
      </c>
      <c r="S145" s="203">
        <v>0</v>
      </c>
      <c r="T145" s="204">
        <f t="shared" si="3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660</v>
      </c>
      <c r="AT145" s="205" t="s">
        <v>170</v>
      </c>
      <c r="AU145" s="205" t="s">
        <v>91</v>
      </c>
      <c r="AY145" s="18" t="s">
        <v>168</v>
      </c>
      <c r="BE145" s="206">
        <f t="shared" si="34"/>
        <v>0</v>
      </c>
      <c r="BF145" s="206">
        <f t="shared" si="35"/>
        <v>0</v>
      </c>
      <c r="BG145" s="206">
        <f t="shared" si="36"/>
        <v>0</v>
      </c>
      <c r="BH145" s="206">
        <f t="shared" si="37"/>
        <v>0</v>
      </c>
      <c r="BI145" s="206">
        <f t="shared" si="38"/>
        <v>0</v>
      </c>
      <c r="BJ145" s="18" t="s">
        <v>89</v>
      </c>
      <c r="BK145" s="206">
        <f t="shared" si="39"/>
        <v>0</v>
      </c>
      <c r="BL145" s="18" t="s">
        <v>660</v>
      </c>
      <c r="BM145" s="205" t="s">
        <v>1694</v>
      </c>
    </row>
    <row r="146" spans="1:65" s="2" customFormat="1" ht="16.5" customHeight="1">
      <c r="A146" s="36"/>
      <c r="B146" s="37"/>
      <c r="C146" s="194" t="s">
        <v>599</v>
      </c>
      <c r="D146" s="194" t="s">
        <v>170</v>
      </c>
      <c r="E146" s="195" t="s">
        <v>1383</v>
      </c>
      <c r="F146" s="196" t="s">
        <v>1384</v>
      </c>
      <c r="G146" s="197" t="s">
        <v>252</v>
      </c>
      <c r="H146" s="198">
        <v>350</v>
      </c>
      <c r="I146" s="199"/>
      <c r="J146" s="200">
        <f t="shared" si="30"/>
        <v>0</v>
      </c>
      <c r="K146" s="196" t="s">
        <v>1200</v>
      </c>
      <c r="L146" s="41"/>
      <c r="M146" s="201" t="s">
        <v>79</v>
      </c>
      <c r="N146" s="202" t="s">
        <v>51</v>
      </c>
      <c r="O146" s="66"/>
      <c r="P146" s="203">
        <f t="shared" si="31"/>
        <v>0</v>
      </c>
      <c r="Q146" s="203">
        <v>0</v>
      </c>
      <c r="R146" s="203">
        <f t="shared" si="32"/>
        <v>0</v>
      </c>
      <c r="S146" s="203">
        <v>0</v>
      </c>
      <c r="T146" s="204">
        <f t="shared" si="3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660</v>
      </c>
      <c r="AT146" s="205" t="s">
        <v>170</v>
      </c>
      <c r="AU146" s="205" t="s">
        <v>91</v>
      </c>
      <c r="AY146" s="18" t="s">
        <v>168</v>
      </c>
      <c r="BE146" s="206">
        <f t="shared" si="34"/>
        <v>0</v>
      </c>
      <c r="BF146" s="206">
        <f t="shared" si="35"/>
        <v>0</v>
      </c>
      <c r="BG146" s="206">
        <f t="shared" si="36"/>
        <v>0</v>
      </c>
      <c r="BH146" s="206">
        <f t="shared" si="37"/>
        <v>0</v>
      </c>
      <c r="BI146" s="206">
        <f t="shared" si="38"/>
        <v>0</v>
      </c>
      <c r="BJ146" s="18" t="s">
        <v>89</v>
      </c>
      <c r="BK146" s="206">
        <f t="shared" si="39"/>
        <v>0</v>
      </c>
      <c r="BL146" s="18" t="s">
        <v>660</v>
      </c>
      <c r="BM146" s="205" t="s">
        <v>1695</v>
      </c>
    </row>
    <row r="147" spans="1:65" s="2" customFormat="1" ht="16.5" customHeight="1">
      <c r="A147" s="36"/>
      <c r="B147" s="37"/>
      <c r="C147" s="194" t="s">
        <v>604</v>
      </c>
      <c r="D147" s="194" t="s">
        <v>170</v>
      </c>
      <c r="E147" s="195" t="s">
        <v>1696</v>
      </c>
      <c r="F147" s="196" t="s">
        <v>1697</v>
      </c>
      <c r="G147" s="197" t="s">
        <v>228</v>
      </c>
      <c r="H147" s="198">
        <v>3</v>
      </c>
      <c r="I147" s="199"/>
      <c r="J147" s="200">
        <f t="shared" si="30"/>
        <v>0</v>
      </c>
      <c r="K147" s="196" t="s">
        <v>1200</v>
      </c>
      <c r="L147" s="41"/>
      <c r="M147" s="201" t="s">
        <v>79</v>
      </c>
      <c r="N147" s="202" t="s">
        <v>51</v>
      </c>
      <c r="O147" s="66"/>
      <c r="P147" s="203">
        <f t="shared" si="31"/>
        <v>0</v>
      </c>
      <c r="Q147" s="203">
        <v>0</v>
      </c>
      <c r="R147" s="203">
        <f t="shared" si="32"/>
        <v>0</v>
      </c>
      <c r="S147" s="203">
        <v>0</v>
      </c>
      <c r="T147" s="204">
        <f t="shared" si="3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660</v>
      </c>
      <c r="AT147" s="205" t="s">
        <v>170</v>
      </c>
      <c r="AU147" s="205" t="s">
        <v>91</v>
      </c>
      <c r="AY147" s="18" t="s">
        <v>168</v>
      </c>
      <c r="BE147" s="206">
        <f t="shared" si="34"/>
        <v>0</v>
      </c>
      <c r="BF147" s="206">
        <f t="shared" si="35"/>
        <v>0</v>
      </c>
      <c r="BG147" s="206">
        <f t="shared" si="36"/>
        <v>0</v>
      </c>
      <c r="BH147" s="206">
        <f t="shared" si="37"/>
        <v>0</v>
      </c>
      <c r="BI147" s="206">
        <f t="shared" si="38"/>
        <v>0</v>
      </c>
      <c r="BJ147" s="18" t="s">
        <v>89</v>
      </c>
      <c r="BK147" s="206">
        <f t="shared" si="39"/>
        <v>0</v>
      </c>
      <c r="BL147" s="18" t="s">
        <v>660</v>
      </c>
      <c r="BM147" s="205" t="s">
        <v>1698</v>
      </c>
    </row>
    <row r="148" spans="2:63" s="12" customFormat="1" ht="22.95" customHeight="1">
      <c r="B148" s="178"/>
      <c r="C148" s="179"/>
      <c r="D148" s="180" t="s">
        <v>80</v>
      </c>
      <c r="E148" s="192" t="s">
        <v>1448</v>
      </c>
      <c r="F148" s="192" t="s">
        <v>1449</v>
      </c>
      <c r="G148" s="179"/>
      <c r="H148" s="179"/>
      <c r="I148" s="182"/>
      <c r="J148" s="193">
        <f>BK148</f>
        <v>0</v>
      </c>
      <c r="K148" s="179"/>
      <c r="L148" s="184"/>
      <c r="M148" s="185"/>
      <c r="N148" s="186"/>
      <c r="O148" s="186"/>
      <c r="P148" s="187">
        <f>SUM(P149:P151)</f>
        <v>0</v>
      </c>
      <c r="Q148" s="186"/>
      <c r="R148" s="187">
        <f>SUM(R149:R151)</f>
        <v>0</v>
      </c>
      <c r="S148" s="186"/>
      <c r="T148" s="188">
        <f>SUM(T149:T151)</f>
        <v>0</v>
      </c>
      <c r="AR148" s="189" t="s">
        <v>89</v>
      </c>
      <c r="AT148" s="190" t="s">
        <v>80</v>
      </c>
      <c r="AU148" s="190" t="s">
        <v>89</v>
      </c>
      <c r="AY148" s="189" t="s">
        <v>168</v>
      </c>
      <c r="BK148" s="191">
        <f>SUM(BK149:BK151)</f>
        <v>0</v>
      </c>
    </row>
    <row r="149" spans="1:65" s="2" customFormat="1" ht="16.5" customHeight="1">
      <c r="A149" s="36"/>
      <c r="B149" s="37"/>
      <c r="C149" s="194" t="s">
        <v>609</v>
      </c>
      <c r="D149" s="194" t="s">
        <v>170</v>
      </c>
      <c r="E149" s="195" t="s">
        <v>1469</v>
      </c>
      <c r="F149" s="196" t="s">
        <v>1699</v>
      </c>
      <c r="G149" s="197" t="s">
        <v>228</v>
      </c>
      <c r="H149" s="198">
        <v>1</v>
      </c>
      <c r="I149" s="199"/>
      <c r="J149" s="200">
        <f>ROUND(I149*H149,2)</f>
        <v>0</v>
      </c>
      <c r="K149" s="196" t="s">
        <v>1200</v>
      </c>
      <c r="L149" s="41"/>
      <c r="M149" s="201" t="s">
        <v>79</v>
      </c>
      <c r="N149" s="202" t="s">
        <v>51</v>
      </c>
      <c r="O149" s="66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5" t="s">
        <v>660</v>
      </c>
      <c r="AT149" s="205" t="s">
        <v>170</v>
      </c>
      <c r="AU149" s="205" t="s">
        <v>91</v>
      </c>
      <c r="AY149" s="18" t="s">
        <v>168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8" t="s">
        <v>89</v>
      </c>
      <c r="BK149" s="206">
        <f>ROUND(I149*H149,2)</f>
        <v>0</v>
      </c>
      <c r="BL149" s="18" t="s">
        <v>660</v>
      </c>
      <c r="BM149" s="205" t="s">
        <v>1700</v>
      </c>
    </row>
    <row r="150" spans="1:65" s="2" customFormat="1" ht="16.5" customHeight="1">
      <c r="A150" s="36"/>
      <c r="B150" s="37"/>
      <c r="C150" s="194" t="s">
        <v>614</v>
      </c>
      <c r="D150" s="194" t="s">
        <v>170</v>
      </c>
      <c r="E150" s="195" t="s">
        <v>1462</v>
      </c>
      <c r="F150" s="196" t="s">
        <v>1463</v>
      </c>
      <c r="G150" s="197" t="s">
        <v>1456</v>
      </c>
      <c r="H150" s="198">
        <v>30</v>
      </c>
      <c r="I150" s="199"/>
      <c r="J150" s="200">
        <f>ROUND(I150*H150,2)</f>
        <v>0</v>
      </c>
      <c r="K150" s="196" t="s">
        <v>1200</v>
      </c>
      <c r="L150" s="41"/>
      <c r="M150" s="201" t="s">
        <v>79</v>
      </c>
      <c r="N150" s="202" t="s">
        <v>51</v>
      </c>
      <c r="O150" s="66"/>
      <c r="P150" s="203">
        <f>O150*H150</f>
        <v>0</v>
      </c>
      <c r="Q150" s="203">
        <v>0</v>
      </c>
      <c r="R150" s="203">
        <f>Q150*H150</f>
        <v>0</v>
      </c>
      <c r="S150" s="203">
        <v>0</v>
      </c>
      <c r="T150" s="204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660</v>
      </c>
      <c r="AT150" s="205" t="s">
        <v>170</v>
      </c>
      <c r="AU150" s="205" t="s">
        <v>91</v>
      </c>
      <c r="AY150" s="18" t="s">
        <v>168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8" t="s">
        <v>89</v>
      </c>
      <c r="BK150" s="206">
        <f>ROUND(I150*H150,2)</f>
        <v>0</v>
      </c>
      <c r="BL150" s="18" t="s">
        <v>660</v>
      </c>
      <c r="BM150" s="205" t="s">
        <v>1701</v>
      </c>
    </row>
    <row r="151" spans="1:65" s="2" customFormat="1" ht="16.5" customHeight="1">
      <c r="A151" s="36"/>
      <c r="B151" s="37"/>
      <c r="C151" s="194" t="s">
        <v>618</v>
      </c>
      <c r="D151" s="194" t="s">
        <v>170</v>
      </c>
      <c r="E151" s="195" t="s">
        <v>1465</v>
      </c>
      <c r="F151" s="196" t="s">
        <v>1466</v>
      </c>
      <c r="G151" s="197" t="s">
        <v>1456</v>
      </c>
      <c r="H151" s="198">
        <v>10</v>
      </c>
      <c r="I151" s="199"/>
      <c r="J151" s="200">
        <f>ROUND(I151*H151,2)</f>
        <v>0</v>
      </c>
      <c r="K151" s="196" t="s">
        <v>1200</v>
      </c>
      <c r="L151" s="41"/>
      <c r="M151" s="268" t="s">
        <v>79</v>
      </c>
      <c r="N151" s="269" t="s">
        <v>51</v>
      </c>
      <c r="O151" s="270"/>
      <c r="P151" s="271">
        <f>O151*H151</f>
        <v>0</v>
      </c>
      <c r="Q151" s="271">
        <v>0</v>
      </c>
      <c r="R151" s="271">
        <f>Q151*H151</f>
        <v>0</v>
      </c>
      <c r="S151" s="271">
        <v>0</v>
      </c>
      <c r="T151" s="272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660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660</v>
      </c>
      <c r="BM151" s="205" t="s">
        <v>1702</v>
      </c>
    </row>
    <row r="152" spans="1:31" s="2" customFormat="1" ht="6.9" customHeight="1">
      <c r="A152" s="36"/>
      <c r="B152" s="49"/>
      <c r="C152" s="50"/>
      <c r="D152" s="50"/>
      <c r="E152" s="50"/>
      <c r="F152" s="50"/>
      <c r="G152" s="50"/>
      <c r="H152" s="50"/>
      <c r="I152" s="144"/>
      <c r="J152" s="50"/>
      <c r="K152" s="50"/>
      <c r="L152" s="41"/>
      <c r="M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</row>
  </sheetData>
  <sheetProtection algorithmName="SHA-512" hashValue="LGZGdja/CfRNWhjTS5Aj8RoLDSytjVeesWfkGI3/9mVyAGC7HerfN3p5pTWcyDMraiNUSoqCaygTLhh3eh/NzQ==" saltValue="IXJdKdQDX8E7dmjbM2DXP7FwkBVsEk61N+zie8/51fUBfKG/IcEeFcFm9TmF5s/wsRiVSLH16XY+eTSrO0dFOw==" spinCount="100000" sheet="1" objects="1" scenarios="1" formatColumns="0" formatRows="0" autoFilter="0"/>
  <autoFilter ref="C86:K151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125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2:12" s="1" customFormat="1" ht="12" customHeight="1">
      <c r="B8" s="21"/>
      <c r="D8" s="116" t="s">
        <v>143</v>
      </c>
      <c r="I8" s="110"/>
      <c r="L8" s="21"/>
    </row>
    <row r="9" spans="1:31" s="2" customFormat="1" ht="16.5" customHeight="1">
      <c r="A9" s="36"/>
      <c r="B9" s="41"/>
      <c r="C9" s="36"/>
      <c r="D9" s="36"/>
      <c r="E9" s="337" t="s">
        <v>1703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6" t="s">
        <v>1704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39" t="s">
        <v>1705</v>
      </c>
      <c r="F11" s="340"/>
      <c r="G11" s="340"/>
      <c r="H11" s="340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6" t="s">
        <v>18</v>
      </c>
      <c r="E13" s="36"/>
      <c r="F13" s="105" t="s">
        <v>79</v>
      </c>
      <c r="G13" s="36"/>
      <c r="H13" s="36"/>
      <c r="I13" s="119" t="s">
        <v>20</v>
      </c>
      <c r="J13" s="105" t="s">
        <v>79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22</v>
      </c>
      <c r="E14" s="36"/>
      <c r="F14" s="105" t="s">
        <v>23</v>
      </c>
      <c r="G14" s="36"/>
      <c r="H14" s="36"/>
      <c r="I14" s="119" t="s">
        <v>24</v>
      </c>
      <c r="J14" s="120" t="str">
        <f>'Rekapitulace stavby'!AN8</f>
        <v>10. 3. 2020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5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6" t="s">
        <v>30</v>
      </c>
      <c r="E16" s="36"/>
      <c r="F16" s="36"/>
      <c r="G16" s="36"/>
      <c r="H16" s="36"/>
      <c r="I16" s="119" t="s">
        <v>31</v>
      </c>
      <c r="J16" s="105" t="s">
        <v>32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33</v>
      </c>
      <c r="F17" s="36"/>
      <c r="G17" s="36"/>
      <c r="H17" s="36"/>
      <c r="I17" s="119" t="s">
        <v>34</v>
      </c>
      <c r="J17" s="105" t="s">
        <v>35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36</v>
      </c>
      <c r="E19" s="36"/>
      <c r="F19" s="36"/>
      <c r="G19" s="36"/>
      <c r="H19" s="36"/>
      <c r="I19" s="119" t="s">
        <v>31</v>
      </c>
      <c r="J19" s="31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41" t="str">
        <f>'Rekapitulace stavby'!E14</f>
        <v>Vyplň údaj</v>
      </c>
      <c r="F20" s="342"/>
      <c r="G20" s="342"/>
      <c r="H20" s="342"/>
      <c r="I20" s="119" t="s">
        <v>34</v>
      </c>
      <c r="J20" s="31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38</v>
      </c>
      <c r="E22" s="36"/>
      <c r="F22" s="36"/>
      <c r="G22" s="36"/>
      <c r="H22" s="36"/>
      <c r="I22" s="119" t="s">
        <v>31</v>
      </c>
      <c r="J22" s="105" t="s">
        <v>79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1706</v>
      </c>
      <c r="F23" s="36"/>
      <c r="G23" s="36"/>
      <c r="H23" s="36"/>
      <c r="I23" s="119" t="s">
        <v>34</v>
      </c>
      <c r="J23" s="105" t="s">
        <v>79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43</v>
      </c>
      <c r="E25" s="36"/>
      <c r="F25" s="36"/>
      <c r="G25" s="36"/>
      <c r="H25" s="36"/>
      <c r="I25" s="119" t="s">
        <v>31</v>
      </c>
      <c r="J25" s="105" t="s">
        <v>79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1706</v>
      </c>
      <c r="F26" s="36"/>
      <c r="G26" s="36"/>
      <c r="H26" s="36"/>
      <c r="I26" s="119" t="s">
        <v>34</v>
      </c>
      <c r="J26" s="105" t="s">
        <v>79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44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16.5" customHeight="1">
      <c r="A29" s="121"/>
      <c r="B29" s="122"/>
      <c r="C29" s="121"/>
      <c r="D29" s="121"/>
      <c r="E29" s="343" t="s">
        <v>79</v>
      </c>
      <c r="F29" s="343"/>
      <c r="G29" s="343"/>
      <c r="H29" s="343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46</v>
      </c>
      <c r="E32" s="36"/>
      <c r="F32" s="36"/>
      <c r="G32" s="36"/>
      <c r="H32" s="36"/>
      <c r="I32" s="117"/>
      <c r="J32" s="128">
        <f>ROUND(J88,2)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9" t="s">
        <v>48</v>
      </c>
      <c r="G34" s="36"/>
      <c r="H34" s="36"/>
      <c r="I34" s="130" t="s">
        <v>47</v>
      </c>
      <c r="J34" s="129" t="s">
        <v>49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31" t="s">
        <v>50</v>
      </c>
      <c r="E35" s="116" t="s">
        <v>51</v>
      </c>
      <c r="F35" s="132">
        <f>ROUND((SUM(BE88:BE158)),2)</f>
        <v>0</v>
      </c>
      <c r="G35" s="36"/>
      <c r="H35" s="36"/>
      <c r="I35" s="133">
        <v>0.21</v>
      </c>
      <c r="J35" s="132">
        <f>ROUND(((SUM(BE88:BE158))*I35),2)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6" t="s">
        <v>52</v>
      </c>
      <c r="F36" s="132">
        <f>ROUND((SUM(BF88:BF158)),2)</f>
        <v>0</v>
      </c>
      <c r="G36" s="36"/>
      <c r="H36" s="36"/>
      <c r="I36" s="133">
        <v>0.15</v>
      </c>
      <c r="J36" s="132">
        <f>ROUND(((SUM(BF88:BF158))*I36),2)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53</v>
      </c>
      <c r="F37" s="132">
        <f>ROUND((SUM(BG88:BG158)),2)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1"/>
      <c r="C38" s="36"/>
      <c r="D38" s="36"/>
      <c r="E38" s="116" t="s">
        <v>54</v>
      </c>
      <c r="F38" s="132">
        <f>ROUND((SUM(BH88:BH158)),2)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6" t="s">
        <v>55</v>
      </c>
      <c r="F39" s="132">
        <f>ROUND((SUM(BI88:BI158)),2)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56</v>
      </c>
      <c r="E41" s="136"/>
      <c r="F41" s="136"/>
      <c r="G41" s="137" t="s">
        <v>57</v>
      </c>
      <c r="H41" s="138" t="s">
        <v>58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" customHeight="1">
      <c r="A47" s="36"/>
      <c r="B47" s="37"/>
      <c r="C47" s="24" t="s">
        <v>145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5" t="str">
        <f>E7</f>
        <v>Výstavba dopravního terminálu města Litvínov</v>
      </c>
      <c r="F50" s="336"/>
      <c r="G50" s="336"/>
      <c r="H50" s="336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143</v>
      </c>
      <c r="D51" s="23"/>
      <c r="E51" s="23"/>
      <c r="F51" s="23"/>
      <c r="G51" s="23"/>
      <c r="H51" s="23"/>
      <c r="I51" s="110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35" t="s">
        <v>1703</v>
      </c>
      <c r="F52" s="334"/>
      <c r="G52" s="334"/>
      <c r="H52" s="334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1704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30" t="str">
        <f>E11</f>
        <v>SO 801.1 - Sadové úpravy - kácení</v>
      </c>
      <c r="F54" s="334"/>
      <c r="G54" s="334"/>
      <c r="H54" s="334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22</v>
      </c>
      <c r="D56" s="38"/>
      <c r="E56" s="38"/>
      <c r="F56" s="28" t="str">
        <f>F14</f>
        <v>Litvínov</v>
      </c>
      <c r="G56" s="38"/>
      <c r="H56" s="38"/>
      <c r="I56" s="119" t="s">
        <v>24</v>
      </c>
      <c r="J56" s="61" t="str">
        <f>IF(J14="","",J14)</f>
        <v>10. 3. 2020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65" customHeight="1">
      <c r="A58" s="36"/>
      <c r="B58" s="37"/>
      <c r="C58" s="30" t="s">
        <v>30</v>
      </c>
      <c r="D58" s="38"/>
      <c r="E58" s="38"/>
      <c r="F58" s="28" t="str">
        <f>E17</f>
        <v>Město Litvínov</v>
      </c>
      <c r="G58" s="38"/>
      <c r="H58" s="38"/>
      <c r="I58" s="119" t="s">
        <v>38</v>
      </c>
      <c r="J58" s="34" t="str">
        <f>E23</f>
        <v>JENA zelená architektura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5.65" customHeight="1">
      <c r="A59" s="36"/>
      <c r="B59" s="37"/>
      <c r="C59" s="30" t="s">
        <v>36</v>
      </c>
      <c r="D59" s="38"/>
      <c r="E59" s="38"/>
      <c r="F59" s="28" t="str">
        <f>IF(E20="","",E20)</f>
        <v>Vyplň údaj</v>
      </c>
      <c r="G59" s="38"/>
      <c r="H59" s="38"/>
      <c r="I59" s="119" t="s">
        <v>43</v>
      </c>
      <c r="J59" s="34" t="str">
        <f>E26</f>
        <v>JENA zelená architektura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8" t="s">
        <v>146</v>
      </c>
      <c r="D61" s="149"/>
      <c r="E61" s="149"/>
      <c r="F61" s="149"/>
      <c r="G61" s="149"/>
      <c r="H61" s="149"/>
      <c r="I61" s="150"/>
      <c r="J61" s="151" t="s">
        <v>147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5" customHeight="1">
      <c r="A63" s="36"/>
      <c r="B63" s="37"/>
      <c r="C63" s="152" t="s">
        <v>78</v>
      </c>
      <c r="D63" s="38"/>
      <c r="E63" s="38"/>
      <c r="F63" s="38"/>
      <c r="G63" s="38"/>
      <c r="H63" s="38"/>
      <c r="I63" s="117"/>
      <c r="J63" s="79">
        <f>J88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148</v>
      </c>
    </row>
    <row r="64" spans="2:12" s="9" customFormat="1" ht="24.9" customHeight="1">
      <c r="B64" s="153"/>
      <c r="C64" s="154"/>
      <c r="D64" s="155" t="s">
        <v>149</v>
      </c>
      <c r="E64" s="156"/>
      <c r="F64" s="156"/>
      <c r="G64" s="156"/>
      <c r="H64" s="156"/>
      <c r="I64" s="157"/>
      <c r="J64" s="158">
        <f>J89</f>
        <v>0</v>
      </c>
      <c r="K64" s="154"/>
      <c r="L64" s="159"/>
    </row>
    <row r="65" spans="2:12" s="10" customFormat="1" ht="19.95" customHeight="1">
      <c r="B65" s="160"/>
      <c r="C65" s="99"/>
      <c r="D65" s="161" t="s">
        <v>150</v>
      </c>
      <c r="E65" s="162"/>
      <c r="F65" s="162"/>
      <c r="G65" s="162"/>
      <c r="H65" s="162"/>
      <c r="I65" s="163"/>
      <c r="J65" s="164">
        <f>J90</f>
        <v>0</v>
      </c>
      <c r="K65" s="99"/>
      <c r="L65" s="165"/>
    </row>
    <row r="66" spans="2:12" s="10" customFormat="1" ht="19.95" customHeight="1">
      <c r="B66" s="160"/>
      <c r="C66" s="99"/>
      <c r="D66" s="161" t="s">
        <v>372</v>
      </c>
      <c r="E66" s="162"/>
      <c r="F66" s="162"/>
      <c r="G66" s="162"/>
      <c r="H66" s="162"/>
      <c r="I66" s="163"/>
      <c r="J66" s="164">
        <f>J157</f>
        <v>0</v>
      </c>
      <c r="K66" s="99"/>
      <c r="L66" s="165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7"/>
      <c r="J67" s="38"/>
      <c r="K67" s="38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" customHeight="1">
      <c r="A68" s="36"/>
      <c r="B68" s="49"/>
      <c r="C68" s="50"/>
      <c r="D68" s="50"/>
      <c r="E68" s="50"/>
      <c r="F68" s="50"/>
      <c r="G68" s="50"/>
      <c r="H68" s="50"/>
      <c r="I68" s="144"/>
      <c r="J68" s="50"/>
      <c r="K68" s="50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" customHeight="1">
      <c r="A72" s="36"/>
      <c r="B72" s="51"/>
      <c r="C72" s="52"/>
      <c r="D72" s="52"/>
      <c r="E72" s="52"/>
      <c r="F72" s="52"/>
      <c r="G72" s="52"/>
      <c r="H72" s="52"/>
      <c r="I72" s="147"/>
      <c r="J72" s="52"/>
      <c r="K72" s="52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" customHeight="1">
      <c r="A73" s="36"/>
      <c r="B73" s="37"/>
      <c r="C73" s="24" t="s">
        <v>153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5" t="str">
        <f>E7</f>
        <v>Výstavba dopravního terminálu města Litvínov</v>
      </c>
      <c r="F76" s="336"/>
      <c r="G76" s="336"/>
      <c r="H76" s="336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2"/>
      <c r="C77" s="30" t="s">
        <v>143</v>
      </c>
      <c r="D77" s="23"/>
      <c r="E77" s="23"/>
      <c r="F77" s="23"/>
      <c r="G77" s="23"/>
      <c r="H77" s="23"/>
      <c r="I77" s="110"/>
      <c r="J77" s="23"/>
      <c r="K77" s="23"/>
      <c r="L77" s="21"/>
    </row>
    <row r="78" spans="1:31" s="2" customFormat="1" ht="16.5" customHeight="1">
      <c r="A78" s="36"/>
      <c r="B78" s="37"/>
      <c r="C78" s="38"/>
      <c r="D78" s="38"/>
      <c r="E78" s="335" t="s">
        <v>1703</v>
      </c>
      <c r="F78" s="334"/>
      <c r="G78" s="334"/>
      <c r="H78" s="334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1704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30" t="str">
        <f>E11</f>
        <v>SO 801.1 - Sadové úpravy - kácení</v>
      </c>
      <c r="F80" s="334"/>
      <c r="G80" s="334"/>
      <c r="H80" s="334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22</v>
      </c>
      <c r="D82" s="38"/>
      <c r="E82" s="38"/>
      <c r="F82" s="28" t="str">
        <f>F14</f>
        <v>Litvínov</v>
      </c>
      <c r="G82" s="38"/>
      <c r="H82" s="38"/>
      <c r="I82" s="119" t="s">
        <v>24</v>
      </c>
      <c r="J82" s="61" t="str">
        <f>IF(J14="","",J14)</f>
        <v>10. 3. 2020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65" customHeight="1">
      <c r="A84" s="36"/>
      <c r="B84" s="37"/>
      <c r="C84" s="30" t="s">
        <v>30</v>
      </c>
      <c r="D84" s="38"/>
      <c r="E84" s="38"/>
      <c r="F84" s="28" t="str">
        <f>E17</f>
        <v>Město Litvínov</v>
      </c>
      <c r="G84" s="38"/>
      <c r="H84" s="38"/>
      <c r="I84" s="119" t="s">
        <v>38</v>
      </c>
      <c r="J84" s="34" t="str">
        <f>E23</f>
        <v>JENA zelená architektura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65" customHeight="1">
      <c r="A85" s="36"/>
      <c r="B85" s="37"/>
      <c r="C85" s="30" t="s">
        <v>36</v>
      </c>
      <c r="D85" s="38"/>
      <c r="E85" s="38"/>
      <c r="F85" s="28" t="str">
        <f>IF(E20="","",E20)</f>
        <v>Vyplň údaj</v>
      </c>
      <c r="G85" s="38"/>
      <c r="H85" s="38"/>
      <c r="I85" s="119" t="s">
        <v>43</v>
      </c>
      <c r="J85" s="34" t="str">
        <f>E26</f>
        <v>JENA zelená architektura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7"/>
      <c r="J86" s="38"/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66"/>
      <c r="B87" s="167"/>
      <c r="C87" s="168" t="s">
        <v>154</v>
      </c>
      <c r="D87" s="169" t="s">
        <v>65</v>
      </c>
      <c r="E87" s="169" t="s">
        <v>61</v>
      </c>
      <c r="F87" s="169" t="s">
        <v>62</v>
      </c>
      <c r="G87" s="169" t="s">
        <v>155</v>
      </c>
      <c r="H87" s="169" t="s">
        <v>156</v>
      </c>
      <c r="I87" s="170" t="s">
        <v>157</v>
      </c>
      <c r="J87" s="169" t="s">
        <v>147</v>
      </c>
      <c r="K87" s="171" t="s">
        <v>158</v>
      </c>
      <c r="L87" s="172"/>
      <c r="M87" s="70" t="s">
        <v>79</v>
      </c>
      <c r="N87" s="71" t="s">
        <v>50</v>
      </c>
      <c r="O87" s="71" t="s">
        <v>159</v>
      </c>
      <c r="P87" s="71" t="s">
        <v>160</v>
      </c>
      <c r="Q87" s="71" t="s">
        <v>161</v>
      </c>
      <c r="R87" s="71" t="s">
        <v>162</v>
      </c>
      <c r="S87" s="71" t="s">
        <v>163</v>
      </c>
      <c r="T87" s="72" t="s">
        <v>164</v>
      </c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</row>
    <row r="88" spans="1:63" s="2" customFormat="1" ht="22.95" customHeight="1">
      <c r="A88" s="36"/>
      <c r="B88" s="37"/>
      <c r="C88" s="77" t="s">
        <v>165</v>
      </c>
      <c r="D88" s="38"/>
      <c r="E88" s="38"/>
      <c r="F88" s="38"/>
      <c r="G88" s="38"/>
      <c r="H88" s="38"/>
      <c r="I88" s="117"/>
      <c r="J88" s="173">
        <f>BK88</f>
        <v>0</v>
      </c>
      <c r="K88" s="38"/>
      <c r="L88" s="41"/>
      <c r="M88" s="73"/>
      <c r="N88" s="174"/>
      <c r="O88" s="74"/>
      <c r="P88" s="175">
        <f>P89</f>
        <v>0</v>
      </c>
      <c r="Q88" s="74"/>
      <c r="R88" s="175">
        <f>R89</f>
        <v>0.35441</v>
      </c>
      <c r="S88" s="74"/>
      <c r="T88" s="176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80</v>
      </c>
      <c r="AU88" s="18" t="s">
        <v>148</v>
      </c>
      <c r="BK88" s="177">
        <f>BK89</f>
        <v>0</v>
      </c>
    </row>
    <row r="89" spans="2:63" s="12" customFormat="1" ht="25.95" customHeight="1">
      <c r="B89" s="178"/>
      <c r="C89" s="179"/>
      <c r="D89" s="180" t="s">
        <v>80</v>
      </c>
      <c r="E89" s="181" t="s">
        <v>166</v>
      </c>
      <c r="F89" s="181" t="s">
        <v>167</v>
      </c>
      <c r="G89" s="179"/>
      <c r="H89" s="179"/>
      <c r="I89" s="182"/>
      <c r="J89" s="183">
        <f>BK89</f>
        <v>0</v>
      </c>
      <c r="K89" s="179"/>
      <c r="L89" s="184"/>
      <c r="M89" s="185"/>
      <c r="N89" s="186"/>
      <c r="O89" s="186"/>
      <c r="P89" s="187">
        <f>P90+P157</f>
        <v>0</v>
      </c>
      <c r="Q89" s="186"/>
      <c r="R89" s="187">
        <f>R90+R157</f>
        <v>0.35441</v>
      </c>
      <c r="S89" s="186"/>
      <c r="T89" s="188">
        <f>T90+T157</f>
        <v>0</v>
      </c>
      <c r="AR89" s="189" t="s">
        <v>89</v>
      </c>
      <c r="AT89" s="190" t="s">
        <v>80</v>
      </c>
      <c r="AU89" s="190" t="s">
        <v>81</v>
      </c>
      <c r="AY89" s="189" t="s">
        <v>168</v>
      </c>
      <c r="BK89" s="191">
        <f>BK90+BK157</f>
        <v>0</v>
      </c>
    </row>
    <row r="90" spans="2:63" s="12" customFormat="1" ht="22.95" customHeight="1">
      <c r="B90" s="178"/>
      <c r="C90" s="179"/>
      <c r="D90" s="180" t="s">
        <v>80</v>
      </c>
      <c r="E90" s="192" t="s">
        <v>89</v>
      </c>
      <c r="F90" s="192" t="s">
        <v>169</v>
      </c>
      <c r="G90" s="179"/>
      <c r="H90" s="179"/>
      <c r="I90" s="182"/>
      <c r="J90" s="193">
        <f>BK90</f>
        <v>0</v>
      </c>
      <c r="K90" s="179"/>
      <c r="L90" s="184"/>
      <c r="M90" s="185"/>
      <c r="N90" s="186"/>
      <c r="O90" s="186"/>
      <c r="P90" s="187">
        <f>SUM(P91:P156)</f>
        <v>0</v>
      </c>
      <c r="Q90" s="186"/>
      <c r="R90" s="187">
        <f>SUM(R91:R156)</f>
        <v>0.35441</v>
      </c>
      <c r="S90" s="186"/>
      <c r="T90" s="188">
        <f>SUM(T91:T156)</f>
        <v>0</v>
      </c>
      <c r="AR90" s="189" t="s">
        <v>89</v>
      </c>
      <c r="AT90" s="190" t="s">
        <v>80</v>
      </c>
      <c r="AU90" s="190" t="s">
        <v>89</v>
      </c>
      <c r="AY90" s="189" t="s">
        <v>168</v>
      </c>
      <c r="BK90" s="191">
        <f>SUM(BK91:BK156)</f>
        <v>0</v>
      </c>
    </row>
    <row r="91" spans="1:65" s="2" customFormat="1" ht="21.75" customHeight="1">
      <c r="A91" s="36"/>
      <c r="B91" s="37"/>
      <c r="C91" s="194" t="s">
        <v>89</v>
      </c>
      <c r="D91" s="194" t="s">
        <v>170</v>
      </c>
      <c r="E91" s="195" t="s">
        <v>1707</v>
      </c>
      <c r="F91" s="196" t="s">
        <v>1708</v>
      </c>
      <c r="G91" s="197" t="s">
        <v>346</v>
      </c>
      <c r="H91" s="198">
        <v>19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239</v>
      </c>
    </row>
    <row r="92" spans="2:51" s="13" customFormat="1" ht="12">
      <c r="B92" s="207"/>
      <c r="C92" s="208"/>
      <c r="D92" s="209" t="s">
        <v>177</v>
      </c>
      <c r="E92" s="210" t="s">
        <v>79</v>
      </c>
      <c r="F92" s="211" t="s">
        <v>1709</v>
      </c>
      <c r="G92" s="208"/>
      <c r="H92" s="212">
        <v>19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1:65" s="2" customFormat="1" ht="21.75" customHeight="1">
      <c r="A93" s="36"/>
      <c r="B93" s="37"/>
      <c r="C93" s="194" t="s">
        <v>91</v>
      </c>
      <c r="D93" s="194" t="s">
        <v>170</v>
      </c>
      <c r="E93" s="195" t="s">
        <v>1710</v>
      </c>
      <c r="F93" s="196" t="s">
        <v>1711</v>
      </c>
      <c r="G93" s="197" t="s">
        <v>346</v>
      </c>
      <c r="H93" s="198">
        <v>131</v>
      </c>
      <c r="I93" s="199"/>
      <c r="J93" s="200">
        <f>ROUND(I93*H93,2)</f>
        <v>0</v>
      </c>
      <c r="K93" s="196" t="s">
        <v>174</v>
      </c>
      <c r="L93" s="41"/>
      <c r="M93" s="201" t="s">
        <v>79</v>
      </c>
      <c r="N93" s="202" t="s">
        <v>51</v>
      </c>
      <c r="O93" s="6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175</v>
      </c>
      <c r="AT93" s="205" t="s">
        <v>170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175</v>
      </c>
      <c r="BM93" s="205" t="s">
        <v>249</v>
      </c>
    </row>
    <row r="94" spans="2:51" s="13" customFormat="1" ht="12">
      <c r="B94" s="207"/>
      <c r="C94" s="208"/>
      <c r="D94" s="209" t="s">
        <v>177</v>
      </c>
      <c r="E94" s="210" t="s">
        <v>79</v>
      </c>
      <c r="F94" s="211" t="s">
        <v>1712</v>
      </c>
      <c r="G94" s="208"/>
      <c r="H94" s="212">
        <v>131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42</v>
      </c>
      <c r="AX94" s="13" t="s">
        <v>89</v>
      </c>
      <c r="AY94" s="218" t="s">
        <v>168</v>
      </c>
    </row>
    <row r="95" spans="1:65" s="2" customFormat="1" ht="21.75" customHeight="1">
      <c r="A95" s="36"/>
      <c r="B95" s="37"/>
      <c r="C95" s="194" t="s">
        <v>186</v>
      </c>
      <c r="D95" s="194" t="s">
        <v>170</v>
      </c>
      <c r="E95" s="195" t="s">
        <v>1713</v>
      </c>
      <c r="F95" s="196" t="s">
        <v>1714</v>
      </c>
      <c r="G95" s="197" t="s">
        <v>228</v>
      </c>
      <c r="H95" s="198">
        <v>1</v>
      </c>
      <c r="I95" s="199"/>
      <c r="J95" s="200">
        <f>ROUND(I95*H95,2)</f>
        <v>0</v>
      </c>
      <c r="K95" s="196" t="s">
        <v>174</v>
      </c>
      <c r="L95" s="41"/>
      <c r="M95" s="201" t="s">
        <v>79</v>
      </c>
      <c r="N95" s="202" t="s">
        <v>51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175</v>
      </c>
      <c r="AT95" s="205" t="s">
        <v>170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91</v>
      </c>
    </row>
    <row r="96" spans="2:51" s="13" customFormat="1" ht="12">
      <c r="B96" s="207"/>
      <c r="C96" s="208"/>
      <c r="D96" s="209" t="s">
        <v>177</v>
      </c>
      <c r="E96" s="210" t="s">
        <v>79</v>
      </c>
      <c r="F96" s="211" t="s">
        <v>1715</v>
      </c>
      <c r="G96" s="208"/>
      <c r="H96" s="212">
        <v>1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177</v>
      </c>
      <c r="AU96" s="218" t="s">
        <v>91</v>
      </c>
      <c r="AV96" s="13" t="s">
        <v>91</v>
      </c>
      <c r="AW96" s="13" t="s">
        <v>42</v>
      </c>
      <c r="AX96" s="13" t="s">
        <v>89</v>
      </c>
      <c r="AY96" s="218" t="s">
        <v>168</v>
      </c>
    </row>
    <row r="97" spans="1:65" s="2" customFormat="1" ht="21.75" customHeight="1">
      <c r="A97" s="36"/>
      <c r="B97" s="37"/>
      <c r="C97" s="194" t="s">
        <v>175</v>
      </c>
      <c r="D97" s="194" t="s">
        <v>170</v>
      </c>
      <c r="E97" s="195" t="s">
        <v>1716</v>
      </c>
      <c r="F97" s="196" t="s">
        <v>1717</v>
      </c>
      <c r="G97" s="197" t="s">
        <v>228</v>
      </c>
      <c r="H97" s="198">
        <v>5</v>
      </c>
      <c r="I97" s="199"/>
      <c r="J97" s="200">
        <f>ROUND(I97*H97,2)</f>
        <v>0</v>
      </c>
      <c r="K97" s="196" t="s">
        <v>174</v>
      </c>
      <c r="L97" s="41"/>
      <c r="M97" s="201" t="s">
        <v>79</v>
      </c>
      <c r="N97" s="202" t="s">
        <v>51</v>
      </c>
      <c r="O97" s="6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175</v>
      </c>
      <c r="AT97" s="205" t="s">
        <v>170</v>
      </c>
      <c r="AU97" s="205" t="s">
        <v>91</v>
      </c>
      <c r="AY97" s="18" t="s">
        <v>168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8" t="s">
        <v>89</v>
      </c>
      <c r="BK97" s="206">
        <f>ROUND(I97*H97,2)</f>
        <v>0</v>
      </c>
      <c r="BL97" s="18" t="s">
        <v>175</v>
      </c>
      <c r="BM97" s="205" t="s">
        <v>175</v>
      </c>
    </row>
    <row r="98" spans="2:51" s="13" customFormat="1" ht="12">
      <c r="B98" s="207"/>
      <c r="C98" s="208"/>
      <c r="D98" s="209" t="s">
        <v>177</v>
      </c>
      <c r="E98" s="210" t="s">
        <v>79</v>
      </c>
      <c r="F98" s="211" t="s">
        <v>1718</v>
      </c>
      <c r="G98" s="208"/>
      <c r="H98" s="212">
        <v>5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89</v>
      </c>
      <c r="AY98" s="218" t="s">
        <v>168</v>
      </c>
    </row>
    <row r="99" spans="1:65" s="2" customFormat="1" ht="21.75" customHeight="1">
      <c r="A99" s="36"/>
      <c r="B99" s="37"/>
      <c r="C99" s="194" t="s">
        <v>195</v>
      </c>
      <c r="D99" s="194" t="s">
        <v>170</v>
      </c>
      <c r="E99" s="195" t="s">
        <v>1719</v>
      </c>
      <c r="F99" s="196" t="s">
        <v>1720</v>
      </c>
      <c r="G99" s="197" t="s">
        <v>228</v>
      </c>
      <c r="H99" s="198">
        <v>4</v>
      </c>
      <c r="I99" s="199"/>
      <c r="J99" s="200">
        <f>ROUND(I99*H99,2)</f>
        <v>0</v>
      </c>
      <c r="K99" s="196" t="s">
        <v>174</v>
      </c>
      <c r="L99" s="41"/>
      <c r="M99" s="201" t="s">
        <v>79</v>
      </c>
      <c r="N99" s="202" t="s">
        <v>51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175</v>
      </c>
      <c r="AT99" s="205" t="s">
        <v>170</v>
      </c>
      <c r="AU99" s="205" t="s">
        <v>91</v>
      </c>
      <c r="AY99" s="18" t="s">
        <v>168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8" t="s">
        <v>89</v>
      </c>
      <c r="BK99" s="206">
        <f>ROUND(I99*H99,2)</f>
        <v>0</v>
      </c>
      <c r="BL99" s="18" t="s">
        <v>175</v>
      </c>
      <c r="BM99" s="205" t="s">
        <v>200</v>
      </c>
    </row>
    <row r="100" spans="2:51" s="13" customFormat="1" ht="12">
      <c r="B100" s="207"/>
      <c r="C100" s="208"/>
      <c r="D100" s="209" t="s">
        <v>177</v>
      </c>
      <c r="E100" s="210" t="s">
        <v>79</v>
      </c>
      <c r="F100" s="211" t="s">
        <v>1721</v>
      </c>
      <c r="G100" s="208"/>
      <c r="H100" s="212">
        <v>4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177</v>
      </c>
      <c r="AU100" s="218" t="s">
        <v>91</v>
      </c>
      <c r="AV100" s="13" t="s">
        <v>91</v>
      </c>
      <c r="AW100" s="13" t="s">
        <v>42</v>
      </c>
      <c r="AX100" s="13" t="s">
        <v>89</v>
      </c>
      <c r="AY100" s="218" t="s">
        <v>168</v>
      </c>
    </row>
    <row r="101" spans="1:65" s="2" customFormat="1" ht="21.75" customHeight="1">
      <c r="A101" s="36"/>
      <c r="B101" s="37"/>
      <c r="C101" s="194" t="s">
        <v>200</v>
      </c>
      <c r="D101" s="194" t="s">
        <v>170</v>
      </c>
      <c r="E101" s="195" t="s">
        <v>1722</v>
      </c>
      <c r="F101" s="196" t="s">
        <v>1723</v>
      </c>
      <c r="G101" s="197" t="s">
        <v>228</v>
      </c>
      <c r="H101" s="198">
        <v>3</v>
      </c>
      <c r="I101" s="199"/>
      <c r="J101" s="200">
        <f>ROUND(I101*H101,2)</f>
        <v>0</v>
      </c>
      <c r="K101" s="196" t="s">
        <v>174</v>
      </c>
      <c r="L101" s="41"/>
      <c r="M101" s="201" t="s">
        <v>79</v>
      </c>
      <c r="N101" s="202" t="s">
        <v>51</v>
      </c>
      <c r="O101" s="6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175</v>
      </c>
      <c r="AT101" s="205" t="s">
        <v>170</v>
      </c>
      <c r="AU101" s="205" t="s">
        <v>91</v>
      </c>
      <c r="AY101" s="18" t="s">
        <v>168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8" t="s">
        <v>89</v>
      </c>
      <c r="BK101" s="206">
        <f>ROUND(I101*H101,2)</f>
        <v>0</v>
      </c>
      <c r="BL101" s="18" t="s">
        <v>175</v>
      </c>
      <c r="BM101" s="205" t="s">
        <v>211</v>
      </c>
    </row>
    <row r="102" spans="2:51" s="13" customFormat="1" ht="12">
      <c r="B102" s="207"/>
      <c r="C102" s="208"/>
      <c r="D102" s="209" t="s">
        <v>177</v>
      </c>
      <c r="E102" s="210" t="s">
        <v>79</v>
      </c>
      <c r="F102" s="211" t="s">
        <v>1724</v>
      </c>
      <c r="G102" s="208"/>
      <c r="H102" s="212">
        <v>3</v>
      </c>
      <c r="I102" s="213"/>
      <c r="J102" s="208"/>
      <c r="K102" s="208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177</v>
      </c>
      <c r="AU102" s="218" t="s">
        <v>91</v>
      </c>
      <c r="AV102" s="13" t="s">
        <v>91</v>
      </c>
      <c r="AW102" s="13" t="s">
        <v>42</v>
      </c>
      <c r="AX102" s="13" t="s">
        <v>89</v>
      </c>
      <c r="AY102" s="218" t="s">
        <v>168</v>
      </c>
    </row>
    <row r="103" spans="1:65" s="2" customFormat="1" ht="21.75" customHeight="1">
      <c r="A103" s="36"/>
      <c r="B103" s="37"/>
      <c r="C103" s="194" t="s">
        <v>205</v>
      </c>
      <c r="D103" s="194" t="s">
        <v>170</v>
      </c>
      <c r="E103" s="195" t="s">
        <v>1725</v>
      </c>
      <c r="F103" s="196" t="s">
        <v>1726</v>
      </c>
      <c r="G103" s="197" t="s">
        <v>228</v>
      </c>
      <c r="H103" s="198">
        <v>2</v>
      </c>
      <c r="I103" s="199"/>
      <c r="J103" s="200">
        <f>ROUND(I103*H103,2)</f>
        <v>0</v>
      </c>
      <c r="K103" s="196" t="s">
        <v>174</v>
      </c>
      <c r="L103" s="41"/>
      <c r="M103" s="201" t="s">
        <v>79</v>
      </c>
      <c r="N103" s="202" t="s">
        <v>51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175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175</v>
      </c>
      <c r="BM103" s="205" t="s">
        <v>225</v>
      </c>
    </row>
    <row r="104" spans="2:51" s="13" customFormat="1" ht="12">
      <c r="B104" s="207"/>
      <c r="C104" s="208"/>
      <c r="D104" s="209" t="s">
        <v>177</v>
      </c>
      <c r="E104" s="210" t="s">
        <v>79</v>
      </c>
      <c r="F104" s="211" t="s">
        <v>1727</v>
      </c>
      <c r="G104" s="208"/>
      <c r="H104" s="212">
        <v>2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177</v>
      </c>
      <c r="AU104" s="218" t="s">
        <v>91</v>
      </c>
      <c r="AV104" s="13" t="s">
        <v>91</v>
      </c>
      <c r="AW104" s="13" t="s">
        <v>42</v>
      </c>
      <c r="AX104" s="13" t="s">
        <v>89</v>
      </c>
      <c r="AY104" s="218" t="s">
        <v>168</v>
      </c>
    </row>
    <row r="105" spans="1:65" s="2" customFormat="1" ht="16.5" customHeight="1">
      <c r="A105" s="36"/>
      <c r="B105" s="37"/>
      <c r="C105" s="194" t="s">
        <v>211</v>
      </c>
      <c r="D105" s="194" t="s">
        <v>170</v>
      </c>
      <c r="E105" s="195" t="s">
        <v>1728</v>
      </c>
      <c r="F105" s="196" t="s">
        <v>1729</v>
      </c>
      <c r="G105" s="197" t="s">
        <v>228</v>
      </c>
      <c r="H105" s="198">
        <v>1</v>
      </c>
      <c r="I105" s="199"/>
      <c r="J105" s="200">
        <f aca="true" t="shared" si="0" ref="J105:J110">ROUND(I105*H105,2)</f>
        <v>0</v>
      </c>
      <c r="K105" s="196" t="s">
        <v>174</v>
      </c>
      <c r="L105" s="41"/>
      <c r="M105" s="201" t="s">
        <v>79</v>
      </c>
      <c r="N105" s="202" t="s">
        <v>51</v>
      </c>
      <c r="O105" s="66"/>
      <c r="P105" s="203">
        <f aca="true" t="shared" si="1" ref="P105:P110">O105*H105</f>
        <v>0</v>
      </c>
      <c r="Q105" s="203">
        <v>0</v>
      </c>
      <c r="R105" s="203">
        <f aca="true" t="shared" si="2" ref="R105:R110">Q105*H105</f>
        <v>0</v>
      </c>
      <c r="S105" s="203">
        <v>0</v>
      </c>
      <c r="T105" s="204">
        <f aca="true" t="shared" si="3" ref="T105:T110"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175</v>
      </c>
      <c r="AT105" s="205" t="s">
        <v>170</v>
      </c>
      <c r="AU105" s="205" t="s">
        <v>91</v>
      </c>
      <c r="AY105" s="18" t="s">
        <v>168</v>
      </c>
      <c r="BE105" s="206">
        <f aca="true" t="shared" si="4" ref="BE105:BE110">IF(N105="základní",J105,0)</f>
        <v>0</v>
      </c>
      <c r="BF105" s="206">
        <f aca="true" t="shared" si="5" ref="BF105:BF110">IF(N105="snížená",J105,0)</f>
        <v>0</v>
      </c>
      <c r="BG105" s="206">
        <f aca="true" t="shared" si="6" ref="BG105:BG110">IF(N105="zákl. přenesená",J105,0)</f>
        <v>0</v>
      </c>
      <c r="BH105" s="206">
        <f aca="true" t="shared" si="7" ref="BH105:BH110">IF(N105="sníž. přenesená",J105,0)</f>
        <v>0</v>
      </c>
      <c r="BI105" s="206">
        <f aca="true" t="shared" si="8" ref="BI105:BI110">IF(N105="nulová",J105,0)</f>
        <v>0</v>
      </c>
      <c r="BJ105" s="18" t="s">
        <v>89</v>
      </c>
      <c r="BK105" s="206">
        <f aca="true" t="shared" si="9" ref="BK105:BK110">ROUND(I105*H105,2)</f>
        <v>0</v>
      </c>
      <c r="BL105" s="18" t="s">
        <v>175</v>
      </c>
      <c r="BM105" s="205" t="s">
        <v>1730</v>
      </c>
    </row>
    <row r="106" spans="1:65" s="2" customFormat="1" ht="16.5" customHeight="1">
      <c r="A106" s="36"/>
      <c r="B106" s="37"/>
      <c r="C106" s="194" t="s">
        <v>218</v>
      </c>
      <c r="D106" s="194" t="s">
        <v>170</v>
      </c>
      <c r="E106" s="195" t="s">
        <v>1731</v>
      </c>
      <c r="F106" s="196" t="s">
        <v>1732</v>
      </c>
      <c r="G106" s="197" t="s">
        <v>228</v>
      </c>
      <c r="H106" s="198">
        <v>5</v>
      </c>
      <c r="I106" s="199"/>
      <c r="J106" s="200">
        <f t="shared" si="0"/>
        <v>0</v>
      </c>
      <c r="K106" s="196" t="s">
        <v>174</v>
      </c>
      <c r="L106" s="41"/>
      <c r="M106" s="201" t="s">
        <v>79</v>
      </c>
      <c r="N106" s="202" t="s">
        <v>51</v>
      </c>
      <c r="O106" s="66"/>
      <c r="P106" s="203">
        <f t="shared" si="1"/>
        <v>0</v>
      </c>
      <c r="Q106" s="203">
        <v>0</v>
      </c>
      <c r="R106" s="203">
        <f t="shared" si="2"/>
        <v>0</v>
      </c>
      <c r="S106" s="203">
        <v>0</v>
      </c>
      <c r="T106" s="204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175</v>
      </c>
      <c r="AT106" s="205" t="s">
        <v>170</v>
      </c>
      <c r="AU106" s="205" t="s">
        <v>91</v>
      </c>
      <c r="AY106" s="18" t="s">
        <v>168</v>
      </c>
      <c r="BE106" s="206">
        <f t="shared" si="4"/>
        <v>0</v>
      </c>
      <c r="BF106" s="206">
        <f t="shared" si="5"/>
        <v>0</v>
      </c>
      <c r="BG106" s="206">
        <f t="shared" si="6"/>
        <v>0</v>
      </c>
      <c r="BH106" s="206">
        <f t="shared" si="7"/>
        <v>0</v>
      </c>
      <c r="BI106" s="206">
        <f t="shared" si="8"/>
        <v>0</v>
      </c>
      <c r="BJ106" s="18" t="s">
        <v>89</v>
      </c>
      <c r="BK106" s="206">
        <f t="shared" si="9"/>
        <v>0</v>
      </c>
      <c r="BL106" s="18" t="s">
        <v>175</v>
      </c>
      <c r="BM106" s="205" t="s">
        <v>1733</v>
      </c>
    </row>
    <row r="107" spans="1:65" s="2" customFormat="1" ht="16.5" customHeight="1">
      <c r="A107" s="36"/>
      <c r="B107" s="37"/>
      <c r="C107" s="194" t="s">
        <v>225</v>
      </c>
      <c r="D107" s="194" t="s">
        <v>170</v>
      </c>
      <c r="E107" s="195" t="s">
        <v>1734</v>
      </c>
      <c r="F107" s="196" t="s">
        <v>1735</v>
      </c>
      <c r="G107" s="197" t="s">
        <v>228</v>
      </c>
      <c r="H107" s="198">
        <v>4</v>
      </c>
      <c r="I107" s="199"/>
      <c r="J107" s="200">
        <f t="shared" si="0"/>
        <v>0</v>
      </c>
      <c r="K107" s="196" t="s">
        <v>174</v>
      </c>
      <c r="L107" s="41"/>
      <c r="M107" s="201" t="s">
        <v>79</v>
      </c>
      <c r="N107" s="202" t="s">
        <v>51</v>
      </c>
      <c r="O107" s="66"/>
      <c r="P107" s="203">
        <f t="shared" si="1"/>
        <v>0</v>
      </c>
      <c r="Q107" s="203">
        <v>0</v>
      </c>
      <c r="R107" s="203">
        <f t="shared" si="2"/>
        <v>0</v>
      </c>
      <c r="S107" s="203">
        <v>0</v>
      </c>
      <c r="T107" s="204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175</v>
      </c>
      <c r="AT107" s="205" t="s">
        <v>170</v>
      </c>
      <c r="AU107" s="205" t="s">
        <v>91</v>
      </c>
      <c r="AY107" s="18" t="s">
        <v>168</v>
      </c>
      <c r="BE107" s="206">
        <f t="shared" si="4"/>
        <v>0</v>
      </c>
      <c r="BF107" s="206">
        <f t="shared" si="5"/>
        <v>0</v>
      </c>
      <c r="BG107" s="206">
        <f t="shared" si="6"/>
        <v>0</v>
      </c>
      <c r="BH107" s="206">
        <f t="shared" si="7"/>
        <v>0</v>
      </c>
      <c r="BI107" s="206">
        <f t="shared" si="8"/>
        <v>0</v>
      </c>
      <c r="BJ107" s="18" t="s">
        <v>89</v>
      </c>
      <c r="BK107" s="206">
        <f t="shared" si="9"/>
        <v>0</v>
      </c>
      <c r="BL107" s="18" t="s">
        <v>175</v>
      </c>
      <c r="BM107" s="205" t="s">
        <v>1736</v>
      </c>
    </row>
    <row r="108" spans="1:65" s="2" customFormat="1" ht="16.5" customHeight="1">
      <c r="A108" s="36"/>
      <c r="B108" s="37"/>
      <c r="C108" s="194" t="s">
        <v>231</v>
      </c>
      <c r="D108" s="194" t="s">
        <v>170</v>
      </c>
      <c r="E108" s="195" t="s">
        <v>1737</v>
      </c>
      <c r="F108" s="196" t="s">
        <v>1738</v>
      </c>
      <c r="G108" s="197" t="s">
        <v>228</v>
      </c>
      <c r="H108" s="198">
        <v>3</v>
      </c>
      <c r="I108" s="199"/>
      <c r="J108" s="200">
        <f t="shared" si="0"/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 t="shared" si="1"/>
        <v>0</v>
      </c>
      <c r="Q108" s="203">
        <v>0</v>
      </c>
      <c r="R108" s="203">
        <f t="shared" si="2"/>
        <v>0</v>
      </c>
      <c r="S108" s="203">
        <v>0</v>
      </c>
      <c r="T108" s="204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 t="shared" si="4"/>
        <v>0</v>
      </c>
      <c r="BF108" s="206">
        <f t="shared" si="5"/>
        <v>0</v>
      </c>
      <c r="BG108" s="206">
        <f t="shared" si="6"/>
        <v>0</v>
      </c>
      <c r="BH108" s="206">
        <f t="shared" si="7"/>
        <v>0</v>
      </c>
      <c r="BI108" s="206">
        <f t="shared" si="8"/>
        <v>0</v>
      </c>
      <c r="BJ108" s="18" t="s">
        <v>89</v>
      </c>
      <c r="BK108" s="206">
        <f t="shared" si="9"/>
        <v>0</v>
      </c>
      <c r="BL108" s="18" t="s">
        <v>175</v>
      </c>
      <c r="BM108" s="205" t="s">
        <v>1739</v>
      </c>
    </row>
    <row r="109" spans="1:65" s="2" customFormat="1" ht="16.5" customHeight="1">
      <c r="A109" s="36"/>
      <c r="B109" s="37"/>
      <c r="C109" s="194" t="s">
        <v>239</v>
      </c>
      <c r="D109" s="194" t="s">
        <v>170</v>
      </c>
      <c r="E109" s="195" t="s">
        <v>1740</v>
      </c>
      <c r="F109" s="196" t="s">
        <v>1741</v>
      </c>
      <c r="G109" s="197" t="s">
        <v>228</v>
      </c>
      <c r="H109" s="198">
        <v>2</v>
      </c>
      <c r="I109" s="199"/>
      <c r="J109" s="200">
        <f t="shared" si="0"/>
        <v>0</v>
      </c>
      <c r="K109" s="196" t="s">
        <v>174</v>
      </c>
      <c r="L109" s="41"/>
      <c r="M109" s="201" t="s">
        <v>79</v>
      </c>
      <c r="N109" s="202" t="s">
        <v>51</v>
      </c>
      <c r="O109" s="66"/>
      <c r="P109" s="203">
        <f t="shared" si="1"/>
        <v>0</v>
      </c>
      <c r="Q109" s="203">
        <v>0</v>
      </c>
      <c r="R109" s="203">
        <f t="shared" si="2"/>
        <v>0</v>
      </c>
      <c r="S109" s="203">
        <v>0</v>
      </c>
      <c r="T109" s="204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175</v>
      </c>
      <c r="AT109" s="205" t="s">
        <v>170</v>
      </c>
      <c r="AU109" s="205" t="s">
        <v>91</v>
      </c>
      <c r="AY109" s="18" t="s">
        <v>168</v>
      </c>
      <c r="BE109" s="206">
        <f t="shared" si="4"/>
        <v>0</v>
      </c>
      <c r="BF109" s="206">
        <f t="shared" si="5"/>
        <v>0</v>
      </c>
      <c r="BG109" s="206">
        <f t="shared" si="6"/>
        <v>0</v>
      </c>
      <c r="BH109" s="206">
        <f t="shared" si="7"/>
        <v>0</v>
      </c>
      <c r="BI109" s="206">
        <f t="shared" si="8"/>
        <v>0</v>
      </c>
      <c r="BJ109" s="18" t="s">
        <v>89</v>
      </c>
      <c r="BK109" s="206">
        <f t="shared" si="9"/>
        <v>0</v>
      </c>
      <c r="BL109" s="18" t="s">
        <v>175</v>
      </c>
      <c r="BM109" s="205" t="s">
        <v>1742</v>
      </c>
    </row>
    <row r="110" spans="1:65" s="2" customFormat="1" ht="21.75" customHeight="1">
      <c r="A110" s="36"/>
      <c r="B110" s="37"/>
      <c r="C110" s="194" t="s">
        <v>244</v>
      </c>
      <c r="D110" s="194" t="s">
        <v>170</v>
      </c>
      <c r="E110" s="195" t="s">
        <v>1743</v>
      </c>
      <c r="F110" s="196" t="s">
        <v>1744</v>
      </c>
      <c r="G110" s="197" t="s">
        <v>228</v>
      </c>
      <c r="H110" s="198">
        <v>6</v>
      </c>
      <c r="I110" s="199"/>
      <c r="J110" s="200">
        <f t="shared" si="0"/>
        <v>0</v>
      </c>
      <c r="K110" s="196" t="s">
        <v>174</v>
      </c>
      <c r="L110" s="41"/>
      <c r="M110" s="201" t="s">
        <v>79</v>
      </c>
      <c r="N110" s="202" t="s">
        <v>51</v>
      </c>
      <c r="O110" s="66"/>
      <c r="P110" s="203">
        <f t="shared" si="1"/>
        <v>0</v>
      </c>
      <c r="Q110" s="203">
        <v>0</v>
      </c>
      <c r="R110" s="203">
        <f t="shared" si="2"/>
        <v>0</v>
      </c>
      <c r="S110" s="203">
        <v>0</v>
      </c>
      <c r="T110" s="204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175</v>
      </c>
      <c r="AT110" s="205" t="s">
        <v>170</v>
      </c>
      <c r="AU110" s="205" t="s">
        <v>91</v>
      </c>
      <c r="AY110" s="18" t="s">
        <v>168</v>
      </c>
      <c r="BE110" s="206">
        <f t="shared" si="4"/>
        <v>0</v>
      </c>
      <c r="BF110" s="206">
        <f t="shared" si="5"/>
        <v>0</v>
      </c>
      <c r="BG110" s="206">
        <f t="shared" si="6"/>
        <v>0</v>
      </c>
      <c r="BH110" s="206">
        <f t="shared" si="7"/>
        <v>0</v>
      </c>
      <c r="BI110" s="206">
        <f t="shared" si="8"/>
        <v>0</v>
      </c>
      <c r="BJ110" s="18" t="s">
        <v>89</v>
      </c>
      <c r="BK110" s="206">
        <f t="shared" si="9"/>
        <v>0</v>
      </c>
      <c r="BL110" s="18" t="s">
        <v>175</v>
      </c>
      <c r="BM110" s="205" t="s">
        <v>1745</v>
      </c>
    </row>
    <row r="111" spans="2:51" s="13" customFormat="1" ht="12">
      <c r="B111" s="207"/>
      <c r="C111" s="208"/>
      <c r="D111" s="209" t="s">
        <v>177</v>
      </c>
      <c r="E111" s="210" t="s">
        <v>79</v>
      </c>
      <c r="F111" s="211" t="s">
        <v>1746</v>
      </c>
      <c r="G111" s="208"/>
      <c r="H111" s="212">
        <v>6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89</v>
      </c>
      <c r="AY111" s="218" t="s">
        <v>168</v>
      </c>
    </row>
    <row r="112" spans="1:65" s="2" customFormat="1" ht="21.75" customHeight="1">
      <c r="A112" s="36"/>
      <c r="B112" s="37"/>
      <c r="C112" s="194" t="s">
        <v>249</v>
      </c>
      <c r="D112" s="194" t="s">
        <v>170</v>
      </c>
      <c r="E112" s="195" t="s">
        <v>1747</v>
      </c>
      <c r="F112" s="196" t="s">
        <v>1748</v>
      </c>
      <c r="G112" s="197" t="s">
        <v>228</v>
      </c>
      <c r="H112" s="198">
        <v>7</v>
      </c>
      <c r="I112" s="199"/>
      <c r="J112" s="200">
        <f>ROUND(I112*H112,2)</f>
        <v>0</v>
      </c>
      <c r="K112" s="196" t="s">
        <v>174</v>
      </c>
      <c r="L112" s="41"/>
      <c r="M112" s="201" t="s">
        <v>79</v>
      </c>
      <c r="N112" s="202" t="s">
        <v>51</v>
      </c>
      <c r="O112" s="66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175</v>
      </c>
      <c r="AT112" s="205" t="s">
        <v>170</v>
      </c>
      <c r="AU112" s="205" t="s">
        <v>91</v>
      </c>
      <c r="AY112" s="18" t="s">
        <v>168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18" t="s">
        <v>89</v>
      </c>
      <c r="BK112" s="206">
        <f>ROUND(I112*H112,2)</f>
        <v>0</v>
      </c>
      <c r="BL112" s="18" t="s">
        <v>175</v>
      </c>
      <c r="BM112" s="205" t="s">
        <v>1749</v>
      </c>
    </row>
    <row r="113" spans="2:51" s="13" customFormat="1" ht="12">
      <c r="B113" s="207"/>
      <c r="C113" s="208"/>
      <c r="D113" s="209" t="s">
        <v>177</v>
      </c>
      <c r="E113" s="210" t="s">
        <v>79</v>
      </c>
      <c r="F113" s="211" t="s">
        <v>1750</v>
      </c>
      <c r="G113" s="208"/>
      <c r="H113" s="212">
        <v>7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177</v>
      </c>
      <c r="AU113" s="218" t="s">
        <v>91</v>
      </c>
      <c r="AV113" s="13" t="s">
        <v>91</v>
      </c>
      <c r="AW113" s="13" t="s">
        <v>42</v>
      </c>
      <c r="AX113" s="13" t="s">
        <v>89</v>
      </c>
      <c r="AY113" s="218" t="s">
        <v>168</v>
      </c>
    </row>
    <row r="114" spans="1:65" s="2" customFormat="1" ht="21.75" customHeight="1">
      <c r="A114" s="36"/>
      <c r="B114" s="37"/>
      <c r="C114" s="194" t="s">
        <v>8</v>
      </c>
      <c r="D114" s="194" t="s">
        <v>170</v>
      </c>
      <c r="E114" s="195" t="s">
        <v>1751</v>
      </c>
      <c r="F114" s="196" t="s">
        <v>1752</v>
      </c>
      <c r="G114" s="197" t="s">
        <v>228</v>
      </c>
      <c r="H114" s="198">
        <v>2</v>
      </c>
      <c r="I114" s="199"/>
      <c r="J114" s="200">
        <f>ROUND(I114*H114,2)</f>
        <v>0</v>
      </c>
      <c r="K114" s="196" t="s">
        <v>174</v>
      </c>
      <c r="L114" s="41"/>
      <c r="M114" s="201" t="s">
        <v>79</v>
      </c>
      <c r="N114" s="202" t="s">
        <v>51</v>
      </c>
      <c r="O114" s="66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175</v>
      </c>
      <c r="AT114" s="205" t="s">
        <v>170</v>
      </c>
      <c r="AU114" s="205" t="s">
        <v>91</v>
      </c>
      <c r="AY114" s="18" t="s">
        <v>168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8" t="s">
        <v>89</v>
      </c>
      <c r="BK114" s="206">
        <f>ROUND(I114*H114,2)</f>
        <v>0</v>
      </c>
      <c r="BL114" s="18" t="s">
        <v>175</v>
      </c>
      <c r="BM114" s="205" t="s">
        <v>1753</v>
      </c>
    </row>
    <row r="115" spans="2:51" s="13" customFormat="1" ht="12">
      <c r="B115" s="207"/>
      <c r="C115" s="208"/>
      <c r="D115" s="209" t="s">
        <v>177</v>
      </c>
      <c r="E115" s="210" t="s">
        <v>79</v>
      </c>
      <c r="F115" s="211" t="s">
        <v>1754</v>
      </c>
      <c r="G115" s="208"/>
      <c r="H115" s="212">
        <v>2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177</v>
      </c>
      <c r="AU115" s="218" t="s">
        <v>91</v>
      </c>
      <c r="AV115" s="13" t="s">
        <v>91</v>
      </c>
      <c r="AW115" s="13" t="s">
        <v>42</v>
      </c>
      <c r="AX115" s="13" t="s">
        <v>89</v>
      </c>
      <c r="AY115" s="218" t="s">
        <v>168</v>
      </c>
    </row>
    <row r="116" spans="1:65" s="2" customFormat="1" ht="21.75" customHeight="1">
      <c r="A116" s="36"/>
      <c r="B116" s="37"/>
      <c r="C116" s="194" t="s">
        <v>259</v>
      </c>
      <c r="D116" s="194" t="s">
        <v>170</v>
      </c>
      <c r="E116" s="195" t="s">
        <v>1755</v>
      </c>
      <c r="F116" s="196" t="s">
        <v>1756</v>
      </c>
      <c r="G116" s="197" t="s">
        <v>228</v>
      </c>
      <c r="H116" s="198">
        <v>6</v>
      </c>
      <c r="I116" s="199"/>
      <c r="J116" s="200">
        <f>ROUND(I116*H116,2)</f>
        <v>0</v>
      </c>
      <c r="K116" s="196" t="s">
        <v>174</v>
      </c>
      <c r="L116" s="41"/>
      <c r="M116" s="201" t="s">
        <v>79</v>
      </c>
      <c r="N116" s="202" t="s">
        <v>51</v>
      </c>
      <c r="O116" s="66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175</v>
      </c>
      <c r="AT116" s="205" t="s">
        <v>170</v>
      </c>
      <c r="AU116" s="205" t="s">
        <v>91</v>
      </c>
      <c r="AY116" s="18" t="s">
        <v>168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8" t="s">
        <v>89</v>
      </c>
      <c r="BK116" s="206">
        <f>ROUND(I116*H116,2)</f>
        <v>0</v>
      </c>
      <c r="BL116" s="18" t="s">
        <v>175</v>
      </c>
      <c r="BM116" s="205" t="s">
        <v>1757</v>
      </c>
    </row>
    <row r="117" spans="2:51" s="13" customFormat="1" ht="12">
      <c r="B117" s="207"/>
      <c r="C117" s="208"/>
      <c r="D117" s="209" t="s">
        <v>177</v>
      </c>
      <c r="E117" s="210" t="s">
        <v>79</v>
      </c>
      <c r="F117" s="211" t="s">
        <v>1746</v>
      </c>
      <c r="G117" s="208"/>
      <c r="H117" s="212">
        <v>6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177</v>
      </c>
      <c r="AU117" s="218" t="s">
        <v>91</v>
      </c>
      <c r="AV117" s="13" t="s">
        <v>91</v>
      </c>
      <c r="AW117" s="13" t="s">
        <v>42</v>
      </c>
      <c r="AX117" s="13" t="s">
        <v>89</v>
      </c>
      <c r="AY117" s="218" t="s">
        <v>168</v>
      </c>
    </row>
    <row r="118" spans="1:65" s="2" customFormat="1" ht="21.75" customHeight="1">
      <c r="A118" s="36"/>
      <c r="B118" s="37"/>
      <c r="C118" s="194" t="s">
        <v>267</v>
      </c>
      <c r="D118" s="194" t="s">
        <v>170</v>
      </c>
      <c r="E118" s="195" t="s">
        <v>1758</v>
      </c>
      <c r="F118" s="196" t="s">
        <v>1759</v>
      </c>
      <c r="G118" s="197" t="s">
        <v>228</v>
      </c>
      <c r="H118" s="198">
        <v>7</v>
      </c>
      <c r="I118" s="199"/>
      <c r="J118" s="200">
        <f>ROUND(I118*H118,2)</f>
        <v>0</v>
      </c>
      <c r="K118" s="196" t="s">
        <v>174</v>
      </c>
      <c r="L118" s="41"/>
      <c r="M118" s="201" t="s">
        <v>79</v>
      </c>
      <c r="N118" s="202" t="s">
        <v>51</v>
      </c>
      <c r="O118" s="66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175</v>
      </c>
      <c r="AT118" s="205" t="s">
        <v>170</v>
      </c>
      <c r="AU118" s="205" t="s">
        <v>91</v>
      </c>
      <c r="AY118" s="18" t="s">
        <v>168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8" t="s">
        <v>89</v>
      </c>
      <c r="BK118" s="206">
        <f>ROUND(I118*H118,2)</f>
        <v>0</v>
      </c>
      <c r="BL118" s="18" t="s">
        <v>175</v>
      </c>
      <c r="BM118" s="205" t="s">
        <v>1760</v>
      </c>
    </row>
    <row r="119" spans="2:51" s="13" customFormat="1" ht="12">
      <c r="B119" s="207"/>
      <c r="C119" s="208"/>
      <c r="D119" s="209" t="s">
        <v>177</v>
      </c>
      <c r="E119" s="210" t="s">
        <v>79</v>
      </c>
      <c r="F119" s="211" t="s">
        <v>1750</v>
      </c>
      <c r="G119" s="208"/>
      <c r="H119" s="212">
        <v>7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177</v>
      </c>
      <c r="AU119" s="218" t="s">
        <v>91</v>
      </c>
      <c r="AV119" s="13" t="s">
        <v>91</v>
      </c>
      <c r="AW119" s="13" t="s">
        <v>42</v>
      </c>
      <c r="AX119" s="13" t="s">
        <v>89</v>
      </c>
      <c r="AY119" s="218" t="s">
        <v>168</v>
      </c>
    </row>
    <row r="120" spans="1:65" s="2" customFormat="1" ht="21.75" customHeight="1">
      <c r="A120" s="36"/>
      <c r="B120" s="37"/>
      <c r="C120" s="194" t="s">
        <v>272</v>
      </c>
      <c r="D120" s="194" t="s">
        <v>170</v>
      </c>
      <c r="E120" s="195" t="s">
        <v>1761</v>
      </c>
      <c r="F120" s="196" t="s">
        <v>1762</v>
      </c>
      <c r="G120" s="197" t="s">
        <v>228</v>
      </c>
      <c r="H120" s="198">
        <v>2</v>
      </c>
      <c r="I120" s="199"/>
      <c r="J120" s="200">
        <f>ROUND(I120*H120,2)</f>
        <v>0</v>
      </c>
      <c r="K120" s="196" t="s">
        <v>174</v>
      </c>
      <c r="L120" s="41"/>
      <c r="M120" s="201" t="s">
        <v>79</v>
      </c>
      <c r="N120" s="202" t="s">
        <v>51</v>
      </c>
      <c r="O120" s="66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5" t="s">
        <v>175</v>
      </c>
      <c r="AT120" s="205" t="s">
        <v>170</v>
      </c>
      <c r="AU120" s="205" t="s">
        <v>91</v>
      </c>
      <c r="AY120" s="18" t="s">
        <v>168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18" t="s">
        <v>89</v>
      </c>
      <c r="BK120" s="206">
        <f>ROUND(I120*H120,2)</f>
        <v>0</v>
      </c>
      <c r="BL120" s="18" t="s">
        <v>175</v>
      </c>
      <c r="BM120" s="205" t="s">
        <v>1763</v>
      </c>
    </row>
    <row r="121" spans="2:51" s="13" customFormat="1" ht="12">
      <c r="B121" s="207"/>
      <c r="C121" s="208"/>
      <c r="D121" s="209" t="s">
        <v>177</v>
      </c>
      <c r="E121" s="210" t="s">
        <v>79</v>
      </c>
      <c r="F121" s="211" t="s">
        <v>1754</v>
      </c>
      <c r="G121" s="208"/>
      <c r="H121" s="212">
        <v>2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89</v>
      </c>
      <c r="AY121" s="218" t="s">
        <v>168</v>
      </c>
    </row>
    <row r="122" spans="1:65" s="2" customFormat="1" ht="16.5" customHeight="1">
      <c r="A122" s="36"/>
      <c r="B122" s="37"/>
      <c r="C122" s="194" t="s">
        <v>279</v>
      </c>
      <c r="D122" s="194" t="s">
        <v>170</v>
      </c>
      <c r="E122" s="195" t="s">
        <v>1764</v>
      </c>
      <c r="F122" s="196" t="s">
        <v>1765</v>
      </c>
      <c r="G122" s="197" t="s">
        <v>346</v>
      </c>
      <c r="H122" s="198">
        <v>300</v>
      </c>
      <c r="I122" s="199"/>
      <c r="J122" s="200">
        <f>ROUND(I122*H122,2)</f>
        <v>0</v>
      </c>
      <c r="K122" s="196" t="s">
        <v>174</v>
      </c>
      <c r="L122" s="41"/>
      <c r="M122" s="201" t="s">
        <v>79</v>
      </c>
      <c r="N122" s="202" t="s">
        <v>51</v>
      </c>
      <c r="O122" s="66"/>
      <c r="P122" s="203">
        <f>O122*H122</f>
        <v>0</v>
      </c>
      <c r="Q122" s="203">
        <v>0</v>
      </c>
      <c r="R122" s="203">
        <f>Q122*H122</f>
        <v>0</v>
      </c>
      <c r="S122" s="203">
        <v>0</v>
      </c>
      <c r="T122" s="204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175</v>
      </c>
      <c r="AT122" s="205" t="s">
        <v>170</v>
      </c>
      <c r="AU122" s="205" t="s">
        <v>91</v>
      </c>
      <c r="AY122" s="18" t="s">
        <v>168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8" t="s">
        <v>89</v>
      </c>
      <c r="BK122" s="206">
        <f>ROUND(I122*H122,2)</f>
        <v>0</v>
      </c>
      <c r="BL122" s="18" t="s">
        <v>175</v>
      </c>
      <c r="BM122" s="205" t="s">
        <v>1766</v>
      </c>
    </row>
    <row r="123" spans="1:47" s="2" customFormat="1" ht="19.2">
      <c r="A123" s="36"/>
      <c r="B123" s="37"/>
      <c r="C123" s="38"/>
      <c r="D123" s="209" t="s">
        <v>236</v>
      </c>
      <c r="E123" s="38"/>
      <c r="F123" s="240" t="s">
        <v>1767</v>
      </c>
      <c r="G123" s="38"/>
      <c r="H123" s="38"/>
      <c r="I123" s="117"/>
      <c r="J123" s="38"/>
      <c r="K123" s="38"/>
      <c r="L123" s="41"/>
      <c r="M123" s="241"/>
      <c r="N123" s="24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8" t="s">
        <v>236</v>
      </c>
      <c r="AU123" s="18" t="s">
        <v>91</v>
      </c>
    </row>
    <row r="124" spans="2:51" s="13" customFormat="1" ht="12">
      <c r="B124" s="207"/>
      <c r="C124" s="208"/>
      <c r="D124" s="209" t="s">
        <v>177</v>
      </c>
      <c r="E124" s="208"/>
      <c r="F124" s="211" t="s">
        <v>1768</v>
      </c>
      <c r="G124" s="208"/>
      <c r="H124" s="212">
        <v>300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</v>
      </c>
      <c r="AX124" s="13" t="s">
        <v>89</v>
      </c>
      <c r="AY124" s="218" t="s">
        <v>168</v>
      </c>
    </row>
    <row r="125" spans="1:65" s="2" customFormat="1" ht="33" customHeight="1">
      <c r="A125" s="36"/>
      <c r="B125" s="37"/>
      <c r="C125" s="194" t="s">
        <v>288</v>
      </c>
      <c r="D125" s="194" t="s">
        <v>170</v>
      </c>
      <c r="E125" s="195" t="s">
        <v>1769</v>
      </c>
      <c r="F125" s="196" t="s">
        <v>1770</v>
      </c>
      <c r="G125" s="197" t="s">
        <v>228</v>
      </c>
      <c r="H125" s="198">
        <v>6</v>
      </c>
      <c r="I125" s="199"/>
      <c r="J125" s="200">
        <f aca="true" t="shared" si="10" ref="J125:J131">ROUND(I125*H125,2)</f>
        <v>0</v>
      </c>
      <c r="K125" s="196" t="s">
        <v>174</v>
      </c>
      <c r="L125" s="41"/>
      <c r="M125" s="201" t="s">
        <v>79</v>
      </c>
      <c r="N125" s="202" t="s">
        <v>51</v>
      </c>
      <c r="O125" s="66"/>
      <c r="P125" s="203">
        <f aca="true" t="shared" si="11" ref="P125:P131">O125*H125</f>
        <v>0</v>
      </c>
      <c r="Q125" s="203">
        <v>0</v>
      </c>
      <c r="R125" s="203">
        <f aca="true" t="shared" si="12" ref="R125:R131">Q125*H125</f>
        <v>0</v>
      </c>
      <c r="S125" s="203">
        <v>0</v>
      </c>
      <c r="T125" s="204">
        <f aca="true" t="shared" si="13" ref="T125:T131"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 aca="true" t="shared" si="14" ref="BE125:BE131">IF(N125="základní",J125,0)</f>
        <v>0</v>
      </c>
      <c r="BF125" s="206">
        <f aca="true" t="shared" si="15" ref="BF125:BF131">IF(N125="snížená",J125,0)</f>
        <v>0</v>
      </c>
      <c r="BG125" s="206">
        <f aca="true" t="shared" si="16" ref="BG125:BG131">IF(N125="zákl. přenesená",J125,0)</f>
        <v>0</v>
      </c>
      <c r="BH125" s="206">
        <f aca="true" t="shared" si="17" ref="BH125:BH131">IF(N125="sníž. přenesená",J125,0)</f>
        <v>0</v>
      </c>
      <c r="BI125" s="206">
        <f aca="true" t="shared" si="18" ref="BI125:BI131">IF(N125="nulová",J125,0)</f>
        <v>0</v>
      </c>
      <c r="BJ125" s="18" t="s">
        <v>89</v>
      </c>
      <c r="BK125" s="206">
        <f aca="true" t="shared" si="19" ref="BK125:BK131">ROUND(I125*H125,2)</f>
        <v>0</v>
      </c>
      <c r="BL125" s="18" t="s">
        <v>175</v>
      </c>
      <c r="BM125" s="205" t="s">
        <v>1771</v>
      </c>
    </row>
    <row r="126" spans="1:65" s="2" customFormat="1" ht="33" customHeight="1">
      <c r="A126" s="36"/>
      <c r="B126" s="37"/>
      <c r="C126" s="194" t="s">
        <v>7</v>
      </c>
      <c r="D126" s="194" t="s">
        <v>170</v>
      </c>
      <c r="E126" s="195" t="s">
        <v>1772</v>
      </c>
      <c r="F126" s="196" t="s">
        <v>1773</v>
      </c>
      <c r="G126" s="197" t="s">
        <v>228</v>
      </c>
      <c r="H126" s="198">
        <v>7</v>
      </c>
      <c r="I126" s="199"/>
      <c r="J126" s="200">
        <f t="shared" si="10"/>
        <v>0</v>
      </c>
      <c r="K126" s="196" t="s">
        <v>174</v>
      </c>
      <c r="L126" s="41"/>
      <c r="M126" s="201" t="s">
        <v>79</v>
      </c>
      <c r="N126" s="202" t="s">
        <v>51</v>
      </c>
      <c r="O126" s="66"/>
      <c r="P126" s="203">
        <f t="shared" si="11"/>
        <v>0</v>
      </c>
      <c r="Q126" s="203">
        <v>0</v>
      </c>
      <c r="R126" s="203">
        <f t="shared" si="12"/>
        <v>0</v>
      </c>
      <c r="S126" s="203">
        <v>0</v>
      </c>
      <c r="T126" s="204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5" t="s">
        <v>175</v>
      </c>
      <c r="AT126" s="205" t="s">
        <v>170</v>
      </c>
      <c r="AU126" s="205" t="s">
        <v>91</v>
      </c>
      <c r="AY126" s="18" t="s">
        <v>168</v>
      </c>
      <c r="BE126" s="206">
        <f t="shared" si="14"/>
        <v>0</v>
      </c>
      <c r="BF126" s="206">
        <f t="shared" si="15"/>
        <v>0</v>
      </c>
      <c r="BG126" s="206">
        <f t="shared" si="16"/>
        <v>0</v>
      </c>
      <c r="BH126" s="206">
        <f t="shared" si="17"/>
        <v>0</v>
      </c>
      <c r="BI126" s="206">
        <f t="shared" si="18"/>
        <v>0</v>
      </c>
      <c r="BJ126" s="18" t="s">
        <v>89</v>
      </c>
      <c r="BK126" s="206">
        <f t="shared" si="19"/>
        <v>0</v>
      </c>
      <c r="BL126" s="18" t="s">
        <v>175</v>
      </c>
      <c r="BM126" s="205" t="s">
        <v>1774</v>
      </c>
    </row>
    <row r="127" spans="1:65" s="2" customFormat="1" ht="33" customHeight="1">
      <c r="A127" s="36"/>
      <c r="B127" s="37"/>
      <c r="C127" s="194" t="s">
        <v>296</v>
      </c>
      <c r="D127" s="194" t="s">
        <v>170</v>
      </c>
      <c r="E127" s="195" t="s">
        <v>1775</v>
      </c>
      <c r="F127" s="196" t="s">
        <v>1776</v>
      </c>
      <c r="G127" s="197" t="s">
        <v>228</v>
      </c>
      <c r="H127" s="198">
        <v>2</v>
      </c>
      <c r="I127" s="199"/>
      <c r="J127" s="200">
        <f t="shared" si="10"/>
        <v>0</v>
      </c>
      <c r="K127" s="196" t="s">
        <v>174</v>
      </c>
      <c r="L127" s="41"/>
      <c r="M127" s="201" t="s">
        <v>79</v>
      </c>
      <c r="N127" s="202" t="s">
        <v>51</v>
      </c>
      <c r="O127" s="66"/>
      <c r="P127" s="203">
        <f t="shared" si="11"/>
        <v>0</v>
      </c>
      <c r="Q127" s="203">
        <v>0</v>
      </c>
      <c r="R127" s="203">
        <f t="shared" si="12"/>
        <v>0</v>
      </c>
      <c r="S127" s="203">
        <v>0</v>
      </c>
      <c r="T127" s="204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 t="shared" si="14"/>
        <v>0</v>
      </c>
      <c r="BF127" s="206">
        <f t="shared" si="15"/>
        <v>0</v>
      </c>
      <c r="BG127" s="206">
        <f t="shared" si="16"/>
        <v>0</v>
      </c>
      <c r="BH127" s="206">
        <f t="shared" si="17"/>
        <v>0</v>
      </c>
      <c r="BI127" s="206">
        <f t="shared" si="18"/>
        <v>0</v>
      </c>
      <c r="BJ127" s="18" t="s">
        <v>89</v>
      </c>
      <c r="BK127" s="206">
        <f t="shared" si="19"/>
        <v>0</v>
      </c>
      <c r="BL127" s="18" t="s">
        <v>175</v>
      </c>
      <c r="BM127" s="205" t="s">
        <v>1777</v>
      </c>
    </row>
    <row r="128" spans="1:65" s="2" customFormat="1" ht="21.75" customHeight="1">
      <c r="A128" s="36"/>
      <c r="B128" s="37"/>
      <c r="C128" s="194" t="s">
        <v>304</v>
      </c>
      <c r="D128" s="194" t="s">
        <v>170</v>
      </c>
      <c r="E128" s="195" t="s">
        <v>1778</v>
      </c>
      <c r="F128" s="196" t="s">
        <v>1779</v>
      </c>
      <c r="G128" s="197" t="s">
        <v>228</v>
      </c>
      <c r="H128" s="198">
        <v>6</v>
      </c>
      <c r="I128" s="199"/>
      <c r="J128" s="200">
        <f t="shared" si="10"/>
        <v>0</v>
      </c>
      <c r="K128" s="196" t="s">
        <v>174</v>
      </c>
      <c r="L128" s="41"/>
      <c r="M128" s="201" t="s">
        <v>79</v>
      </c>
      <c r="N128" s="202" t="s">
        <v>51</v>
      </c>
      <c r="O128" s="66"/>
      <c r="P128" s="203">
        <f t="shared" si="11"/>
        <v>0</v>
      </c>
      <c r="Q128" s="203">
        <v>0</v>
      </c>
      <c r="R128" s="203">
        <f t="shared" si="12"/>
        <v>0</v>
      </c>
      <c r="S128" s="203">
        <v>0</v>
      </c>
      <c r="T128" s="204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5" t="s">
        <v>175</v>
      </c>
      <c r="AT128" s="205" t="s">
        <v>170</v>
      </c>
      <c r="AU128" s="205" t="s">
        <v>91</v>
      </c>
      <c r="AY128" s="18" t="s">
        <v>168</v>
      </c>
      <c r="BE128" s="206">
        <f t="shared" si="14"/>
        <v>0</v>
      </c>
      <c r="BF128" s="206">
        <f t="shared" si="15"/>
        <v>0</v>
      </c>
      <c r="BG128" s="206">
        <f t="shared" si="16"/>
        <v>0</v>
      </c>
      <c r="BH128" s="206">
        <f t="shared" si="17"/>
        <v>0</v>
      </c>
      <c r="BI128" s="206">
        <f t="shared" si="18"/>
        <v>0</v>
      </c>
      <c r="BJ128" s="18" t="s">
        <v>89</v>
      </c>
      <c r="BK128" s="206">
        <f t="shared" si="19"/>
        <v>0</v>
      </c>
      <c r="BL128" s="18" t="s">
        <v>175</v>
      </c>
      <c r="BM128" s="205" t="s">
        <v>1780</v>
      </c>
    </row>
    <row r="129" spans="1:65" s="2" customFormat="1" ht="21.75" customHeight="1">
      <c r="A129" s="36"/>
      <c r="B129" s="37"/>
      <c r="C129" s="194" t="s">
        <v>309</v>
      </c>
      <c r="D129" s="194" t="s">
        <v>170</v>
      </c>
      <c r="E129" s="195" t="s">
        <v>1781</v>
      </c>
      <c r="F129" s="196" t="s">
        <v>1782</v>
      </c>
      <c r="G129" s="197" t="s">
        <v>228</v>
      </c>
      <c r="H129" s="198">
        <v>7</v>
      </c>
      <c r="I129" s="199"/>
      <c r="J129" s="200">
        <f t="shared" si="10"/>
        <v>0</v>
      </c>
      <c r="K129" s="196" t="s">
        <v>174</v>
      </c>
      <c r="L129" s="41"/>
      <c r="M129" s="201" t="s">
        <v>79</v>
      </c>
      <c r="N129" s="202" t="s">
        <v>51</v>
      </c>
      <c r="O129" s="66"/>
      <c r="P129" s="203">
        <f t="shared" si="11"/>
        <v>0</v>
      </c>
      <c r="Q129" s="203">
        <v>0</v>
      </c>
      <c r="R129" s="203">
        <f t="shared" si="12"/>
        <v>0</v>
      </c>
      <c r="S129" s="203">
        <v>0</v>
      </c>
      <c r="T129" s="204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175</v>
      </c>
      <c r="AT129" s="205" t="s">
        <v>170</v>
      </c>
      <c r="AU129" s="205" t="s">
        <v>91</v>
      </c>
      <c r="AY129" s="18" t="s">
        <v>168</v>
      </c>
      <c r="BE129" s="206">
        <f t="shared" si="14"/>
        <v>0</v>
      </c>
      <c r="BF129" s="206">
        <f t="shared" si="15"/>
        <v>0</v>
      </c>
      <c r="BG129" s="206">
        <f t="shared" si="16"/>
        <v>0</v>
      </c>
      <c r="BH129" s="206">
        <f t="shared" si="17"/>
        <v>0</v>
      </c>
      <c r="BI129" s="206">
        <f t="shared" si="18"/>
        <v>0</v>
      </c>
      <c r="BJ129" s="18" t="s">
        <v>89</v>
      </c>
      <c r="BK129" s="206">
        <f t="shared" si="19"/>
        <v>0</v>
      </c>
      <c r="BL129" s="18" t="s">
        <v>175</v>
      </c>
      <c r="BM129" s="205" t="s">
        <v>1783</v>
      </c>
    </row>
    <row r="130" spans="1:65" s="2" customFormat="1" ht="21.75" customHeight="1">
      <c r="A130" s="36"/>
      <c r="B130" s="37"/>
      <c r="C130" s="194" t="s">
        <v>314</v>
      </c>
      <c r="D130" s="194" t="s">
        <v>170</v>
      </c>
      <c r="E130" s="195" t="s">
        <v>1784</v>
      </c>
      <c r="F130" s="196" t="s">
        <v>1785</v>
      </c>
      <c r="G130" s="197" t="s">
        <v>228</v>
      </c>
      <c r="H130" s="198">
        <v>2</v>
      </c>
      <c r="I130" s="199"/>
      <c r="J130" s="200">
        <f t="shared" si="10"/>
        <v>0</v>
      </c>
      <c r="K130" s="196" t="s">
        <v>174</v>
      </c>
      <c r="L130" s="41"/>
      <c r="M130" s="201" t="s">
        <v>79</v>
      </c>
      <c r="N130" s="202" t="s">
        <v>51</v>
      </c>
      <c r="O130" s="66"/>
      <c r="P130" s="203">
        <f t="shared" si="11"/>
        <v>0</v>
      </c>
      <c r="Q130" s="203">
        <v>0</v>
      </c>
      <c r="R130" s="203">
        <f t="shared" si="12"/>
        <v>0</v>
      </c>
      <c r="S130" s="203">
        <v>0</v>
      </c>
      <c r="T130" s="204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5" t="s">
        <v>175</v>
      </c>
      <c r="AT130" s="205" t="s">
        <v>170</v>
      </c>
      <c r="AU130" s="205" t="s">
        <v>91</v>
      </c>
      <c r="AY130" s="18" t="s">
        <v>168</v>
      </c>
      <c r="BE130" s="206">
        <f t="shared" si="14"/>
        <v>0</v>
      </c>
      <c r="BF130" s="206">
        <f t="shared" si="15"/>
        <v>0</v>
      </c>
      <c r="BG130" s="206">
        <f t="shared" si="16"/>
        <v>0</v>
      </c>
      <c r="BH130" s="206">
        <f t="shared" si="17"/>
        <v>0</v>
      </c>
      <c r="BI130" s="206">
        <f t="shared" si="18"/>
        <v>0</v>
      </c>
      <c r="BJ130" s="18" t="s">
        <v>89</v>
      </c>
      <c r="BK130" s="206">
        <f t="shared" si="19"/>
        <v>0</v>
      </c>
      <c r="BL130" s="18" t="s">
        <v>175</v>
      </c>
      <c r="BM130" s="205" t="s">
        <v>1786</v>
      </c>
    </row>
    <row r="131" spans="1:65" s="2" customFormat="1" ht="16.5" customHeight="1">
      <c r="A131" s="36"/>
      <c r="B131" s="37"/>
      <c r="C131" s="194" t="s">
        <v>319</v>
      </c>
      <c r="D131" s="194" t="s">
        <v>170</v>
      </c>
      <c r="E131" s="195" t="s">
        <v>1787</v>
      </c>
      <c r="F131" s="196" t="s">
        <v>1788</v>
      </c>
      <c r="G131" s="197" t="s">
        <v>228</v>
      </c>
      <c r="H131" s="198">
        <v>1</v>
      </c>
      <c r="I131" s="199"/>
      <c r="J131" s="200">
        <f t="shared" si="10"/>
        <v>0</v>
      </c>
      <c r="K131" s="196" t="s">
        <v>174</v>
      </c>
      <c r="L131" s="41"/>
      <c r="M131" s="201" t="s">
        <v>79</v>
      </c>
      <c r="N131" s="202" t="s">
        <v>51</v>
      </c>
      <c r="O131" s="66"/>
      <c r="P131" s="203">
        <f t="shared" si="11"/>
        <v>0</v>
      </c>
      <c r="Q131" s="203">
        <v>0</v>
      </c>
      <c r="R131" s="203">
        <f t="shared" si="12"/>
        <v>0</v>
      </c>
      <c r="S131" s="203">
        <v>0</v>
      </c>
      <c r="T131" s="204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 t="shared" si="14"/>
        <v>0</v>
      </c>
      <c r="BF131" s="206">
        <f t="shared" si="15"/>
        <v>0</v>
      </c>
      <c r="BG131" s="206">
        <f t="shared" si="16"/>
        <v>0</v>
      </c>
      <c r="BH131" s="206">
        <f t="shared" si="17"/>
        <v>0</v>
      </c>
      <c r="BI131" s="206">
        <f t="shared" si="18"/>
        <v>0</v>
      </c>
      <c r="BJ131" s="18" t="s">
        <v>89</v>
      </c>
      <c r="BK131" s="206">
        <f t="shared" si="19"/>
        <v>0</v>
      </c>
      <c r="BL131" s="18" t="s">
        <v>175</v>
      </c>
      <c r="BM131" s="205" t="s">
        <v>330</v>
      </c>
    </row>
    <row r="132" spans="2:51" s="13" customFormat="1" ht="12">
      <c r="B132" s="207"/>
      <c r="C132" s="208"/>
      <c r="D132" s="209" t="s">
        <v>177</v>
      </c>
      <c r="E132" s="210" t="s">
        <v>79</v>
      </c>
      <c r="F132" s="211" t="s">
        <v>1715</v>
      </c>
      <c r="G132" s="208"/>
      <c r="H132" s="212">
        <v>1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177</v>
      </c>
      <c r="AU132" s="218" t="s">
        <v>91</v>
      </c>
      <c r="AV132" s="13" t="s">
        <v>91</v>
      </c>
      <c r="AW132" s="13" t="s">
        <v>42</v>
      </c>
      <c r="AX132" s="13" t="s">
        <v>89</v>
      </c>
      <c r="AY132" s="218" t="s">
        <v>168</v>
      </c>
    </row>
    <row r="133" spans="1:65" s="2" customFormat="1" ht="21.75" customHeight="1">
      <c r="A133" s="36"/>
      <c r="B133" s="37"/>
      <c r="C133" s="194" t="s">
        <v>325</v>
      </c>
      <c r="D133" s="194" t="s">
        <v>170</v>
      </c>
      <c r="E133" s="195" t="s">
        <v>1789</v>
      </c>
      <c r="F133" s="196" t="s">
        <v>1790</v>
      </c>
      <c r="G133" s="197" t="s">
        <v>228</v>
      </c>
      <c r="H133" s="198">
        <v>11</v>
      </c>
      <c r="I133" s="199"/>
      <c r="J133" s="200">
        <f>ROUND(I133*H133,2)</f>
        <v>0</v>
      </c>
      <c r="K133" s="196" t="s">
        <v>174</v>
      </c>
      <c r="L133" s="41"/>
      <c r="M133" s="201" t="s">
        <v>79</v>
      </c>
      <c r="N133" s="202" t="s">
        <v>51</v>
      </c>
      <c r="O133" s="66"/>
      <c r="P133" s="203">
        <f>O133*H133</f>
        <v>0</v>
      </c>
      <c r="Q133" s="203">
        <v>0.01281</v>
      </c>
      <c r="R133" s="203">
        <f>Q133*H133</f>
        <v>0.14091</v>
      </c>
      <c r="S133" s="203">
        <v>0</v>
      </c>
      <c r="T133" s="204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175</v>
      </c>
      <c r="AT133" s="205" t="s">
        <v>170</v>
      </c>
      <c r="AU133" s="205" t="s">
        <v>91</v>
      </c>
      <c r="AY133" s="18" t="s">
        <v>168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8" t="s">
        <v>89</v>
      </c>
      <c r="BK133" s="206">
        <f>ROUND(I133*H133,2)</f>
        <v>0</v>
      </c>
      <c r="BL133" s="18" t="s">
        <v>175</v>
      </c>
      <c r="BM133" s="205" t="s">
        <v>339</v>
      </c>
    </row>
    <row r="134" spans="2:51" s="13" customFormat="1" ht="12">
      <c r="B134" s="207"/>
      <c r="C134" s="208"/>
      <c r="D134" s="209" t="s">
        <v>177</v>
      </c>
      <c r="E134" s="210" t="s">
        <v>79</v>
      </c>
      <c r="F134" s="211" t="s">
        <v>1791</v>
      </c>
      <c r="G134" s="208"/>
      <c r="H134" s="212">
        <v>11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177</v>
      </c>
      <c r="AU134" s="218" t="s">
        <v>91</v>
      </c>
      <c r="AV134" s="13" t="s">
        <v>91</v>
      </c>
      <c r="AW134" s="13" t="s">
        <v>42</v>
      </c>
      <c r="AX134" s="13" t="s">
        <v>89</v>
      </c>
      <c r="AY134" s="218" t="s">
        <v>168</v>
      </c>
    </row>
    <row r="135" spans="1:65" s="2" customFormat="1" ht="21.75" customHeight="1">
      <c r="A135" s="36"/>
      <c r="B135" s="37"/>
      <c r="C135" s="194" t="s">
        <v>330</v>
      </c>
      <c r="D135" s="194" t="s">
        <v>170</v>
      </c>
      <c r="E135" s="195" t="s">
        <v>1792</v>
      </c>
      <c r="F135" s="196" t="s">
        <v>1793</v>
      </c>
      <c r="G135" s="197" t="s">
        <v>228</v>
      </c>
      <c r="H135" s="198">
        <v>3</v>
      </c>
      <c r="I135" s="199"/>
      <c r="J135" s="200">
        <f>ROUND(I135*H135,2)</f>
        <v>0</v>
      </c>
      <c r="K135" s="196" t="s">
        <v>174</v>
      </c>
      <c r="L135" s="41"/>
      <c r="M135" s="201" t="s">
        <v>79</v>
      </c>
      <c r="N135" s="202" t="s">
        <v>51</v>
      </c>
      <c r="O135" s="66"/>
      <c r="P135" s="203">
        <f>O135*H135</f>
        <v>0</v>
      </c>
      <c r="Q135" s="203">
        <v>0.02135</v>
      </c>
      <c r="R135" s="203">
        <f>Q135*H135</f>
        <v>0.06405</v>
      </c>
      <c r="S135" s="203">
        <v>0</v>
      </c>
      <c r="T135" s="204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5" t="s">
        <v>175</v>
      </c>
      <c r="AT135" s="205" t="s">
        <v>170</v>
      </c>
      <c r="AU135" s="205" t="s">
        <v>91</v>
      </c>
      <c r="AY135" s="18" t="s">
        <v>168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8" t="s">
        <v>89</v>
      </c>
      <c r="BK135" s="206">
        <f>ROUND(I135*H135,2)</f>
        <v>0</v>
      </c>
      <c r="BL135" s="18" t="s">
        <v>175</v>
      </c>
      <c r="BM135" s="205" t="s">
        <v>500</v>
      </c>
    </row>
    <row r="136" spans="2:51" s="13" customFormat="1" ht="12">
      <c r="B136" s="207"/>
      <c r="C136" s="208"/>
      <c r="D136" s="209" t="s">
        <v>177</v>
      </c>
      <c r="E136" s="210" t="s">
        <v>79</v>
      </c>
      <c r="F136" s="211" t="s">
        <v>1724</v>
      </c>
      <c r="G136" s="208"/>
      <c r="H136" s="212">
        <v>3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89</v>
      </c>
      <c r="AY136" s="218" t="s">
        <v>168</v>
      </c>
    </row>
    <row r="137" spans="1:65" s="2" customFormat="1" ht="21.75" customHeight="1">
      <c r="A137" s="36"/>
      <c r="B137" s="37"/>
      <c r="C137" s="194" t="s">
        <v>334</v>
      </c>
      <c r="D137" s="194" t="s">
        <v>170</v>
      </c>
      <c r="E137" s="195" t="s">
        <v>1794</v>
      </c>
      <c r="F137" s="196" t="s">
        <v>1795</v>
      </c>
      <c r="G137" s="197" t="s">
        <v>228</v>
      </c>
      <c r="H137" s="198">
        <v>1</v>
      </c>
      <c r="I137" s="199"/>
      <c r="J137" s="200">
        <f>ROUND(I137*H137,2)</f>
        <v>0</v>
      </c>
      <c r="K137" s="196" t="s">
        <v>174</v>
      </c>
      <c r="L137" s="41"/>
      <c r="M137" s="201" t="s">
        <v>79</v>
      </c>
      <c r="N137" s="202" t="s">
        <v>51</v>
      </c>
      <c r="O137" s="66"/>
      <c r="P137" s="203">
        <f>O137*H137</f>
        <v>0</v>
      </c>
      <c r="Q137" s="203">
        <v>0.02989</v>
      </c>
      <c r="R137" s="203">
        <f>Q137*H137</f>
        <v>0.02989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175</v>
      </c>
      <c r="AT137" s="205" t="s">
        <v>170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509</v>
      </c>
    </row>
    <row r="138" spans="2:51" s="13" customFormat="1" ht="12">
      <c r="B138" s="207"/>
      <c r="C138" s="208"/>
      <c r="D138" s="209" t="s">
        <v>177</v>
      </c>
      <c r="E138" s="210" t="s">
        <v>79</v>
      </c>
      <c r="F138" s="211" t="s">
        <v>1715</v>
      </c>
      <c r="G138" s="208"/>
      <c r="H138" s="212">
        <v>1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89</v>
      </c>
      <c r="AY138" s="218" t="s">
        <v>168</v>
      </c>
    </row>
    <row r="139" spans="1:65" s="2" customFormat="1" ht="21.75" customHeight="1">
      <c r="A139" s="36"/>
      <c r="B139" s="37"/>
      <c r="C139" s="194" t="s">
        <v>339</v>
      </c>
      <c r="D139" s="194" t="s">
        <v>170</v>
      </c>
      <c r="E139" s="195" t="s">
        <v>1796</v>
      </c>
      <c r="F139" s="196" t="s">
        <v>1797</v>
      </c>
      <c r="G139" s="197" t="s">
        <v>228</v>
      </c>
      <c r="H139" s="198">
        <v>2</v>
      </c>
      <c r="I139" s="199"/>
      <c r="J139" s="200">
        <f>ROUND(I139*H139,2)</f>
        <v>0</v>
      </c>
      <c r="K139" s="196" t="s">
        <v>174</v>
      </c>
      <c r="L139" s="41"/>
      <c r="M139" s="201" t="s">
        <v>79</v>
      </c>
      <c r="N139" s="202" t="s">
        <v>51</v>
      </c>
      <c r="O139" s="66"/>
      <c r="P139" s="203">
        <f>O139*H139</f>
        <v>0</v>
      </c>
      <c r="Q139" s="203">
        <v>0.05978</v>
      </c>
      <c r="R139" s="203">
        <f>Q139*H139</f>
        <v>0.11956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175</v>
      </c>
      <c r="AT139" s="205" t="s">
        <v>170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520</v>
      </c>
    </row>
    <row r="140" spans="2:51" s="13" customFormat="1" ht="12">
      <c r="B140" s="207"/>
      <c r="C140" s="208"/>
      <c r="D140" s="209" t="s">
        <v>177</v>
      </c>
      <c r="E140" s="210" t="s">
        <v>79</v>
      </c>
      <c r="F140" s="211" t="s">
        <v>1727</v>
      </c>
      <c r="G140" s="208"/>
      <c r="H140" s="212">
        <v>2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177</v>
      </c>
      <c r="AU140" s="218" t="s">
        <v>91</v>
      </c>
      <c r="AV140" s="13" t="s">
        <v>91</v>
      </c>
      <c r="AW140" s="13" t="s">
        <v>42</v>
      </c>
      <c r="AX140" s="13" t="s">
        <v>89</v>
      </c>
      <c r="AY140" s="218" t="s">
        <v>168</v>
      </c>
    </row>
    <row r="141" spans="1:65" s="2" customFormat="1" ht="16.5" customHeight="1">
      <c r="A141" s="36"/>
      <c r="B141" s="37"/>
      <c r="C141" s="194" t="s">
        <v>494</v>
      </c>
      <c r="D141" s="194" t="s">
        <v>170</v>
      </c>
      <c r="E141" s="195" t="s">
        <v>1798</v>
      </c>
      <c r="F141" s="196" t="s">
        <v>1799</v>
      </c>
      <c r="G141" s="197" t="s">
        <v>228</v>
      </c>
      <c r="H141" s="198">
        <v>7</v>
      </c>
      <c r="I141" s="199"/>
      <c r="J141" s="200">
        <f>ROUND(I141*H141,2)</f>
        <v>0</v>
      </c>
      <c r="K141" s="196" t="s">
        <v>174</v>
      </c>
      <c r="L141" s="41"/>
      <c r="M141" s="201" t="s">
        <v>79</v>
      </c>
      <c r="N141" s="202" t="s">
        <v>51</v>
      </c>
      <c r="O141" s="66"/>
      <c r="P141" s="203">
        <f>O141*H141</f>
        <v>0</v>
      </c>
      <c r="Q141" s="203">
        <v>0</v>
      </c>
      <c r="R141" s="203">
        <f>Q141*H141</f>
        <v>0</v>
      </c>
      <c r="S141" s="203">
        <v>0</v>
      </c>
      <c r="T141" s="20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175</v>
      </c>
      <c r="AT141" s="205" t="s">
        <v>170</v>
      </c>
      <c r="AU141" s="205" t="s">
        <v>91</v>
      </c>
      <c r="AY141" s="18" t="s">
        <v>168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89</v>
      </c>
      <c r="BK141" s="206">
        <f>ROUND(I141*H141,2)</f>
        <v>0</v>
      </c>
      <c r="BL141" s="18" t="s">
        <v>175</v>
      </c>
      <c r="BM141" s="205" t="s">
        <v>272</v>
      </c>
    </row>
    <row r="142" spans="2:51" s="13" customFormat="1" ht="12">
      <c r="B142" s="207"/>
      <c r="C142" s="208"/>
      <c r="D142" s="209" t="s">
        <v>177</v>
      </c>
      <c r="E142" s="210" t="s">
        <v>79</v>
      </c>
      <c r="F142" s="211" t="s">
        <v>1800</v>
      </c>
      <c r="G142" s="208"/>
      <c r="H142" s="212">
        <v>7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177</v>
      </c>
      <c r="AU142" s="218" t="s">
        <v>91</v>
      </c>
      <c r="AV142" s="13" t="s">
        <v>91</v>
      </c>
      <c r="AW142" s="13" t="s">
        <v>42</v>
      </c>
      <c r="AX142" s="13" t="s">
        <v>89</v>
      </c>
      <c r="AY142" s="218" t="s">
        <v>168</v>
      </c>
    </row>
    <row r="143" spans="1:65" s="2" customFormat="1" ht="16.5" customHeight="1">
      <c r="A143" s="36"/>
      <c r="B143" s="37"/>
      <c r="C143" s="194" t="s">
        <v>500</v>
      </c>
      <c r="D143" s="194" t="s">
        <v>170</v>
      </c>
      <c r="E143" s="195" t="s">
        <v>1801</v>
      </c>
      <c r="F143" s="196" t="s">
        <v>1802</v>
      </c>
      <c r="G143" s="197" t="s">
        <v>228</v>
      </c>
      <c r="H143" s="198">
        <v>2</v>
      </c>
      <c r="I143" s="199"/>
      <c r="J143" s="200">
        <f>ROUND(I143*H143,2)</f>
        <v>0</v>
      </c>
      <c r="K143" s="196" t="s">
        <v>174</v>
      </c>
      <c r="L143" s="41"/>
      <c r="M143" s="201" t="s">
        <v>79</v>
      </c>
      <c r="N143" s="202" t="s">
        <v>51</v>
      </c>
      <c r="O143" s="66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175</v>
      </c>
      <c r="AT143" s="205" t="s">
        <v>170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288</v>
      </c>
    </row>
    <row r="144" spans="2:51" s="13" customFormat="1" ht="12">
      <c r="B144" s="207"/>
      <c r="C144" s="208"/>
      <c r="D144" s="209" t="s">
        <v>177</v>
      </c>
      <c r="E144" s="210" t="s">
        <v>79</v>
      </c>
      <c r="F144" s="211" t="s">
        <v>1727</v>
      </c>
      <c r="G144" s="208"/>
      <c r="H144" s="212">
        <v>2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177</v>
      </c>
      <c r="AU144" s="218" t="s">
        <v>91</v>
      </c>
      <c r="AV144" s="13" t="s">
        <v>91</v>
      </c>
      <c r="AW144" s="13" t="s">
        <v>42</v>
      </c>
      <c r="AX144" s="13" t="s">
        <v>89</v>
      </c>
      <c r="AY144" s="218" t="s">
        <v>168</v>
      </c>
    </row>
    <row r="145" spans="1:65" s="2" customFormat="1" ht="16.5" customHeight="1">
      <c r="A145" s="36"/>
      <c r="B145" s="37"/>
      <c r="C145" s="194" t="s">
        <v>505</v>
      </c>
      <c r="D145" s="194" t="s">
        <v>170</v>
      </c>
      <c r="E145" s="195" t="s">
        <v>1803</v>
      </c>
      <c r="F145" s="196" t="s">
        <v>1804</v>
      </c>
      <c r="G145" s="197" t="s">
        <v>228</v>
      </c>
      <c r="H145" s="198">
        <v>2</v>
      </c>
      <c r="I145" s="199"/>
      <c r="J145" s="200">
        <f>ROUND(I145*H145,2)</f>
        <v>0</v>
      </c>
      <c r="K145" s="196" t="s">
        <v>174</v>
      </c>
      <c r="L145" s="41"/>
      <c r="M145" s="201" t="s">
        <v>79</v>
      </c>
      <c r="N145" s="202" t="s">
        <v>51</v>
      </c>
      <c r="O145" s="66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175</v>
      </c>
      <c r="AT145" s="205" t="s">
        <v>170</v>
      </c>
      <c r="AU145" s="205" t="s">
        <v>91</v>
      </c>
      <c r="AY145" s="18" t="s">
        <v>168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89</v>
      </c>
      <c r="BK145" s="206">
        <f>ROUND(I145*H145,2)</f>
        <v>0</v>
      </c>
      <c r="BL145" s="18" t="s">
        <v>175</v>
      </c>
      <c r="BM145" s="205" t="s">
        <v>296</v>
      </c>
    </row>
    <row r="146" spans="2:51" s="13" customFormat="1" ht="12">
      <c r="B146" s="207"/>
      <c r="C146" s="208"/>
      <c r="D146" s="209" t="s">
        <v>177</v>
      </c>
      <c r="E146" s="210" t="s">
        <v>79</v>
      </c>
      <c r="F146" s="211" t="s">
        <v>1727</v>
      </c>
      <c r="G146" s="208"/>
      <c r="H146" s="212">
        <v>2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177</v>
      </c>
      <c r="AU146" s="218" t="s">
        <v>91</v>
      </c>
      <c r="AV146" s="13" t="s">
        <v>91</v>
      </c>
      <c r="AW146" s="13" t="s">
        <v>42</v>
      </c>
      <c r="AX146" s="13" t="s">
        <v>89</v>
      </c>
      <c r="AY146" s="218" t="s">
        <v>168</v>
      </c>
    </row>
    <row r="147" spans="1:65" s="2" customFormat="1" ht="16.5" customHeight="1">
      <c r="A147" s="36"/>
      <c r="B147" s="37"/>
      <c r="C147" s="194" t="s">
        <v>509</v>
      </c>
      <c r="D147" s="194" t="s">
        <v>170</v>
      </c>
      <c r="E147" s="195" t="s">
        <v>1805</v>
      </c>
      <c r="F147" s="196" t="s">
        <v>1806</v>
      </c>
      <c r="G147" s="197" t="s">
        <v>228</v>
      </c>
      <c r="H147" s="198">
        <v>1</v>
      </c>
      <c r="I147" s="199"/>
      <c r="J147" s="200">
        <f>ROUND(I147*H147,2)</f>
        <v>0</v>
      </c>
      <c r="K147" s="196" t="s">
        <v>174</v>
      </c>
      <c r="L147" s="41"/>
      <c r="M147" s="201" t="s">
        <v>79</v>
      </c>
      <c r="N147" s="202" t="s">
        <v>51</v>
      </c>
      <c r="O147" s="66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175</v>
      </c>
      <c r="AT147" s="205" t="s">
        <v>170</v>
      </c>
      <c r="AU147" s="205" t="s">
        <v>91</v>
      </c>
      <c r="AY147" s="18" t="s">
        <v>168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89</v>
      </c>
      <c r="BK147" s="206">
        <f>ROUND(I147*H147,2)</f>
        <v>0</v>
      </c>
      <c r="BL147" s="18" t="s">
        <v>175</v>
      </c>
      <c r="BM147" s="205" t="s">
        <v>309</v>
      </c>
    </row>
    <row r="148" spans="2:51" s="13" customFormat="1" ht="12">
      <c r="B148" s="207"/>
      <c r="C148" s="208"/>
      <c r="D148" s="209" t="s">
        <v>177</v>
      </c>
      <c r="E148" s="210" t="s">
        <v>79</v>
      </c>
      <c r="F148" s="211" t="s">
        <v>1715</v>
      </c>
      <c r="G148" s="208"/>
      <c r="H148" s="212">
        <v>1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89</v>
      </c>
      <c r="AY148" s="218" t="s">
        <v>168</v>
      </c>
    </row>
    <row r="149" spans="1:65" s="2" customFormat="1" ht="16.5" customHeight="1">
      <c r="A149" s="36"/>
      <c r="B149" s="37"/>
      <c r="C149" s="194" t="s">
        <v>514</v>
      </c>
      <c r="D149" s="194" t="s">
        <v>170</v>
      </c>
      <c r="E149" s="195" t="s">
        <v>1807</v>
      </c>
      <c r="F149" s="196" t="s">
        <v>1808</v>
      </c>
      <c r="G149" s="197" t="s">
        <v>228</v>
      </c>
      <c r="H149" s="198">
        <v>1</v>
      </c>
      <c r="I149" s="199"/>
      <c r="J149" s="200">
        <f>ROUND(I149*H149,2)</f>
        <v>0</v>
      </c>
      <c r="K149" s="196" t="s">
        <v>174</v>
      </c>
      <c r="L149" s="41"/>
      <c r="M149" s="201" t="s">
        <v>79</v>
      </c>
      <c r="N149" s="202" t="s">
        <v>51</v>
      </c>
      <c r="O149" s="66"/>
      <c r="P149" s="203">
        <f>O149*H149</f>
        <v>0</v>
      </c>
      <c r="Q149" s="203">
        <v>0</v>
      </c>
      <c r="R149" s="203">
        <f>Q149*H149</f>
        <v>0</v>
      </c>
      <c r="S149" s="203">
        <v>0</v>
      </c>
      <c r="T149" s="204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5" t="s">
        <v>175</v>
      </c>
      <c r="AT149" s="205" t="s">
        <v>170</v>
      </c>
      <c r="AU149" s="205" t="s">
        <v>91</v>
      </c>
      <c r="AY149" s="18" t="s">
        <v>168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8" t="s">
        <v>89</v>
      </c>
      <c r="BK149" s="206">
        <f>ROUND(I149*H149,2)</f>
        <v>0</v>
      </c>
      <c r="BL149" s="18" t="s">
        <v>175</v>
      </c>
      <c r="BM149" s="205" t="s">
        <v>259</v>
      </c>
    </row>
    <row r="150" spans="2:51" s="13" customFormat="1" ht="12">
      <c r="B150" s="207"/>
      <c r="C150" s="208"/>
      <c r="D150" s="209" t="s">
        <v>177</v>
      </c>
      <c r="E150" s="210" t="s">
        <v>79</v>
      </c>
      <c r="F150" s="211" t="s">
        <v>1715</v>
      </c>
      <c r="G150" s="208"/>
      <c r="H150" s="212">
        <v>1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42</v>
      </c>
      <c r="AX150" s="13" t="s">
        <v>89</v>
      </c>
      <c r="AY150" s="218" t="s">
        <v>168</v>
      </c>
    </row>
    <row r="151" spans="1:65" s="2" customFormat="1" ht="16.5" customHeight="1">
      <c r="A151" s="36"/>
      <c r="B151" s="37"/>
      <c r="C151" s="194" t="s">
        <v>520</v>
      </c>
      <c r="D151" s="194" t="s">
        <v>170</v>
      </c>
      <c r="E151" s="195" t="s">
        <v>1809</v>
      </c>
      <c r="F151" s="196" t="s">
        <v>1810</v>
      </c>
      <c r="G151" s="197" t="s">
        <v>228</v>
      </c>
      <c r="H151" s="198">
        <v>7</v>
      </c>
      <c r="I151" s="199"/>
      <c r="J151" s="200">
        <f>ROUND(I151*H151,2)</f>
        <v>0</v>
      </c>
      <c r="K151" s="196" t="s">
        <v>234</v>
      </c>
      <c r="L151" s="41"/>
      <c r="M151" s="201" t="s">
        <v>79</v>
      </c>
      <c r="N151" s="202" t="s">
        <v>51</v>
      </c>
      <c r="O151" s="66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175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175</v>
      </c>
      <c r="BM151" s="205" t="s">
        <v>319</v>
      </c>
    </row>
    <row r="152" spans="2:51" s="13" customFormat="1" ht="12">
      <c r="B152" s="207"/>
      <c r="C152" s="208"/>
      <c r="D152" s="209" t="s">
        <v>177</v>
      </c>
      <c r="E152" s="210" t="s">
        <v>79</v>
      </c>
      <c r="F152" s="211" t="s">
        <v>1800</v>
      </c>
      <c r="G152" s="208"/>
      <c r="H152" s="212">
        <v>7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89</v>
      </c>
      <c r="AY152" s="218" t="s">
        <v>168</v>
      </c>
    </row>
    <row r="153" spans="1:65" s="2" customFormat="1" ht="16.5" customHeight="1">
      <c r="A153" s="36"/>
      <c r="B153" s="37"/>
      <c r="C153" s="194" t="s">
        <v>525</v>
      </c>
      <c r="D153" s="194" t="s">
        <v>170</v>
      </c>
      <c r="E153" s="195" t="s">
        <v>1811</v>
      </c>
      <c r="F153" s="196" t="s">
        <v>1812</v>
      </c>
      <c r="G153" s="197" t="s">
        <v>1456</v>
      </c>
      <c r="H153" s="198">
        <v>3</v>
      </c>
      <c r="I153" s="199"/>
      <c r="J153" s="200">
        <f>ROUND(I153*H153,2)</f>
        <v>0</v>
      </c>
      <c r="K153" s="196" t="s">
        <v>234</v>
      </c>
      <c r="L153" s="41"/>
      <c r="M153" s="201" t="s">
        <v>79</v>
      </c>
      <c r="N153" s="202" t="s">
        <v>51</v>
      </c>
      <c r="O153" s="66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175</v>
      </c>
      <c r="AT153" s="205" t="s">
        <v>170</v>
      </c>
      <c r="AU153" s="205" t="s">
        <v>91</v>
      </c>
      <c r="AY153" s="18" t="s">
        <v>168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89</v>
      </c>
      <c r="BK153" s="206">
        <f>ROUND(I153*H153,2)</f>
        <v>0</v>
      </c>
      <c r="BL153" s="18" t="s">
        <v>175</v>
      </c>
      <c r="BM153" s="205" t="s">
        <v>533</v>
      </c>
    </row>
    <row r="154" spans="2:51" s="13" customFormat="1" ht="12">
      <c r="B154" s="207"/>
      <c r="C154" s="208"/>
      <c r="D154" s="209" t="s">
        <v>177</v>
      </c>
      <c r="E154" s="210" t="s">
        <v>79</v>
      </c>
      <c r="F154" s="211" t="s">
        <v>1813</v>
      </c>
      <c r="G154" s="208"/>
      <c r="H154" s="212">
        <v>3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42</v>
      </c>
      <c r="AX154" s="13" t="s">
        <v>89</v>
      </c>
      <c r="AY154" s="218" t="s">
        <v>168</v>
      </c>
    </row>
    <row r="155" spans="1:65" s="2" customFormat="1" ht="16.5" customHeight="1">
      <c r="A155" s="36"/>
      <c r="B155" s="37"/>
      <c r="C155" s="194" t="s">
        <v>533</v>
      </c>
      <c r="D155" s="194" t="s">
        <v>170</v>
      </c>
      <c r="E155" s="195" t="s">
        <v>1814</v>
      </c>
      <c r="F155" s="196" t="s">
        <v>1815</v>
      </c>
      <c r="G155" s="197" t="s">
        <v>208</v>
      </c>
      <c r="H155" s="198">
        <v>35</v>
      </c>
      <c r="I155" s="199"/>
      <c r="J155" s="200">
        <f>ROUND(I155*H155,2)</f>
        <v>0</v>
      </c>
      <c r="K155" s="196" t="s">
        <v>234</v>
      </c>
      <c r="L155" s="41"/>
      <c r="M155" s="201" t="s">
        <v>79</v>
      </c>
      <c r="N155" s="202" t="s">
        <v>51</v>
      </c>
      <c r="O155" s="66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5" t="s">
        <v>175</v>
      </c>
      <c r="AT155" s="205" t="s">
        <v>170</v>
      </c>
      <c r="AU155" s="205" t="s">
        <v>91</v>
      </c>
      <c r="AY155" s="18" t="s">
        <v>168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8" t="s">
        <v>89</v>
      </c>
      <c r="BK155" s="206">
        <f>ROUND(I155*H155,2)</f>
        <v>0</v>
      </c>
      <c r="BL155" s="18" t="s">
        <v>175</v>
      </c>
      <c r="BM155" s="205" t="s">
        <v>542</v>
      </c>
    </row>
    <row r="156" spans="2:51" s="13" customFormat="1" ht="12">
      <c r="B156" s="207"/>
      <c r="C156" s="208"/>
      <c r="D156" s="209" t="s">
        <v>177</v>
      </c>
      <c r="E156" s="210" t="s">
        <v>79</v>
      </c>
      <c r="F156" s="211" t="s">
        <v>1816</v>
      </c>
      <c r="G156" s="208"/>
      <c r="H156" s="212">
        <v>35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177</v>
      </c>
      <c r="AU156" s="218" t="s">
        <v>91</v>
      </c>
      <c r="AV156" s="13" t="s">
        <v>91</v>
      </c>
      <c r="AW156" s="13" t="s">
        <v>42</v>
      </c>
      <c r="AX156" s="13" t="s">
        <v>89</v>
      </c>
      <c r="AY156" s="218" t="s">
        <v>168</v>
      </c>
    </row>
    <row r="157" spans="2:63" s="12" customFormat="1" ht="22.95" customHeight="1">
      <c r="B157" s="178"/>
      <c r="C157" s="179"/>
      <c r="D157" s="180" t="s">
        <v>80</v>
      </c>
      <c r="E157" s="192" t="s">
        <v>735</v>
      </c>
      <c r="F157" s="192" t="s">
        <v>736</v>
      </c>
      <c r="G157" s="179"/>
      <c r="H157" s="179"/>
      <c r="I157" s="182"/>
      <c r="J157" s="193">
        <f>BK157</f>
        <v>0</v>
      </c>
      <c r="K157" s="179"/>
      <c r="L157" s="184"/>
      <c r="M157" s="185"/>
      <c r="N157" s="186"/>
      <c r="O157" s="186"/>
      <c r="P157" s="187">
        <f>P158</f>
        <v>0</v>
      </c>
      <c r="Q157" s="186"/>
      <c r="R157" s="187">
        <f>R158</f>
        <v>0</v>
      </c>
      <c r="S157" s="186"/>
      <c r="T157" s="188">
        <f>T158</f>
        <v>0</v>
      </c>
      <c r="AR157" s="189" t="s">
        <v>89</v>
      </c>
      <c r="AT157" s="190" t="s">
        <v>80</v>
      </c>
      <c r="AU157" s="190" t="s">
        <v>89</v>
      </c>
      <c r="AY157" s="189" t="s">
        <v>168</v>
      </c>
      <c r="BK157" s="191">
        <f>BK158</f>
        <v>0</v>
      </c>
    </row>
    <row r="158" spans="1:65" s="2" customFormat="1" ht="16.5" customHeight="1">
      <c r="A158" s="36"/>
      <c r="B158" s="37"/>
      <c r="C158" s="194" t="s">
        <v>537</v>
      </c>
      <c r="D158" s="194" t="s">
        <v>170</v>
      </c>
      <c r="E158" s="195" t="s">
        <v>1817</v>
      </c>
      <c r="F158" s="196" t="s">
        <v>1818</v>
      </c>
      <c r="G158" s="197" t="s">
        <v>208</v>
      </c>
      <c r="H158" s="198">
        <v>0.354</v>
      </c>
      <c r="I158" s="199"/>
      <c r="J158" s="200">
        <f>ROUND(I158*H158,2)</f>
        <v>0</v>
      </c>
      <c r="K158" s="196" t="s">
        <v>174</v>
      </c>
      <c r="L158" s="41"/>
      <c r="M158" s="268" t="s">
        <v>79</v>
      </c>
      <c r="N158" s="269" t="s">
        <v>51</v>
      </c>
      <c r="O158" s="270"/>
      <c r="P158" s="271">
        <f>O158*H158</f>
        <v>0</v>
      </c>
      <c r="Q158" s="271">
        <v>0</v>
      </c>
      <c r="R158" s="271">
        <f>Q158*H158</f>
        <v>0</v>
      </c>
      <c r="S158" s="271">
        <v>0</v>
      </c>
      <c r="T158" s="272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175</v>
      </c>
      <c r="AT158" s="205" t="s">
        <v>170</v>
      </c>
      <c r="AU158" s="205" t="s">
        <v>91</v>
      </c>
      <c r="AY158" s="18" t="s">
        <v>168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8" t="s">
        <v>89</v>
      </c>
      <c r="BK158" s="206">
        <f>ROUND(I158*H158,2)</f>
        <v>0</v>
      </c>
      <c r="BL158" s="18" t="s">
        <v>175</v>
      </c>
      <c r="BM158" s="205" t="s">
        <v>550</v>
      </c>
    </row>
    <row r="159" spans="1:31" s="2" customFormat="1" ht="6.9" customHeight="1">
      <c r="A159" s="36"/>
      <c r="B159" s="49"/>
      <c r="C159" s="50"/>
      <c r="D159" s="50"/>
      <c r="E159" s="50"/>
      <c r="F159" s="50"/>
      <c r="G159" s="50"/>
      <c r="H159" s="50"/>
      <c r="I159" s="144"/>
      <c r="J159" s="50"/>
      <c r="K159" s="50"/>
      <c r="L159" s="41"/>
      <c r="M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</row>
  </sheetData>
  <sheetProtection algorithmName="SHA-512" hashValue="rJaJ06sbxLIEjE3UdEsPOuq6YY37TcXN536YfqggpK5io6F2d52WSQ46GYChUCA7Wkq2KGKUvmiLTNStvMQiBA==" saltValue="wbpR/wNpR9ZigNrd4sd76Qt6w3285uHter3fmu0Zcz6mB3rc6lrBo78bM85NH/5dD8r1QSZ7Tqt0PtGFBquqaw==" spinCount="100000" sheet="1" objects="1" scenarios="1" formatColumns="0" formatRows="0" autoFilter="0"/>
  <autoFilter ref="C87:K158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128</v>
      </c>
      <c r="AZ2" s="246" t="s">
        <v>1819</v>
      </c>
      <c r="BA2" s="246" t="s">
        <v>1820</v>
      </c>
      <c r="BB2" s="246" t="s">
        <v>346</v>
      </c>
      <c r="BC2" s="246" t="s">
        <v>1821</v>
      </c>
      <c r="BD2" s="246" t="s">
        <v>91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2:12" s="1" customFormat="1" ht="12" customHeight="1">
      <c r="B8" s="21"/>
      <c r="D8" s="116" t="s">
        <v>143</v>
      </c>
      <c r="I8" s="110"/>
      <c r="L8" s="21"/>
    </row>
    <row r="9" spans="1:31" s="2" customFormat="1" ht="16.5" customHeight="1">
      <c r="A9" s="36"/>
      <c r="B9" s="41"/>
      <c r="C9" s="36"/>
      <c r="D9" s="36"/>
      <c r="E9" s="337" t="s">
        <v>1703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6" t="s">
        <v>1704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39" t="s">
        <v>1822</v>
      </c>
      <c r="F11" s="340"/>
      <c r="G11" s="340"/>
      <c r="H11" s="340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6" t="s">
        <v>18</v>
      </c>
      <c r="E13" s="36"/>
      <c r="F13" s="105" t="s">
        <v>79</v>
      </c>
      <c r="G13" s="36"/>
      <c r="H13" s="36"/>
      <c r="I13" s="119" t="s">
        <v>20</v>
      </c>
      <c r="J13" s="105" t="s">
        <v>79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22</v>
      </c>
      <c r="E14" s="36"/>
      <c r="F14" s="105" t="s">
        <v>23</v>
      </c>
      <c r="G14" s="36"/>
      <c r="H14" s="36"/>
      <c r="I14" s="119" t="s">
        <v>24</v>
      </c>
      <c r="J14" s="120" t="str">
        <f>'Rekapitulace stavby'!AN8</f>
        <v>10. 3. 2020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5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6" t="s">
        <v>30</v>
      </c>
      <c r="E16" s="36"/>
      <c r="F16" s="36"/>
      <c r="G16" s="36"/>
      <c r="H16" s="36"/>
      <c r="I16" s="119" t="s">
        <v>31</v>
      </c>
      <c r="J16" s="105" t="s">
        <v>32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33</v>
      </c>
      <c r="F17" s="36"/>
      <c r="G17" s="36"/>
      <c r="H17" s="36"/>
      <c r="I17" s="119" t="s">
        <v>34</v>
      </c>
      <c r="J17" s="105" t="s">
        <v>35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36</v>
      </c>
      <c r="E19" s="36"/>
      <c r="F19" s="36"/>
      <c r="G19" s="36"/>
      <c r="H19" s="36"/>
      <c r="I19" s="119" t="s">
        <v>31</v>
      </c>
      <c r="J19" s="31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41" t="str">
        <f>'Rekapitulace stavby'!E14</f>
        <v>Vyplň údaj</v>
      </c>
      <c r="F20" s="342"/>
      <c r="G20" s="342"/>
      <c r="H20" s="342"/>
      <c r="I20" s="119" t="s">
        <v>34</v>
      </c>
      <c r="J20" s="31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38</v>
      </c>
      <c r="E22" s="36"/>
      <c r="F22" s="36"/>
      <c r="G22" s="36"/>
      <c r="H22" s="36"/>
      <c r="I22" s="119" t="s">
        <v>31</v>
      </c>
      <c r="J22" s="105" t="s">
        <v>79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1706</v>
      </c>
      <c r="F23" s="36"/>
      <c r="G23" s="36"/>
      <c r="H23" s="36"/>
      <c r="I23" s="119" t="s">
        <v>34</v>
      </c>
      <c r="J23" s="105" t="s">
        <v>79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43</v>
      </c>
      <c r="E25" s="36"/>
      <c r="F25" s="36"/>
      <c r="G25" s="36"/>
      <c r="H25" s="36"/>
      <c r="I25" s="119" t="s">
        <v>31</v>
      </c>
      <c r="J25" s="105" t="s">
        <v>79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1706</v>
      </c>
      <c r="F26" s="36"/>
      <c r="G26" s="36"/>
      <c r="H26" s="36"/>
      <c r="I26" s="119" t="s">
        <v>34</v>
      </c>
      <c r="J26" s="105" t="s">
        <v>79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44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35.25" customHeight="1">
      <c r="A29" s="121"/>
      <c r="B29" s="122"/>
      <c r="C29" s="121"/>
      <c r="D29" s="121"/>
      <c r="E29" s="343" t="s">
        <v>1823</v>
      </c>
      <c r="F29" s="343"/>
      <c r="G29" s="343"/>
      <c r="H29" s="343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46</v>
      </c>
      <c r="E32" s="36"/>
      <c r="F32" s="36"/>
      <c r="G32" s="36"/>
      <c r="H32" s="36"/>
      <c r="I32" s="117"/>
      <c r="J32" s="128">
        <f>ROUND(J88,2)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9" t="s">
        <v>48</v>
      </c>
      <c r="G34" s="36"/>
      <c r="H34" s="36"/>
      <c r="I34" s="130" t="s">
        <v>47</v>
      </c>
      <c r="J34" s="129" t="s">
        <v>49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31" t="s">
        <v>50</v>
      </c>
      <c r="E35" s="116" t="s">
        <v>51</v>
      </c>
      <c r="F35" s="132">
        <f>ROUND((SUM(BE88:BE217)),2)</f>
        <v>0</v>
      </c>
      <c r="G35" s="36"/>
      <c r="H35" s="36"/>
      <c r="I35" s="133">
        <v>0.21</v>
      </c>
      <c r="J35" s="132">
        <f>ROUND(((SUM(BE88:BE217))*I35),2)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6" t="s">
        <v>52</v>
      </c>
      <c r="F36" s="132">
        <f>ROUND((SUM(BF88:BF217)),2)</f>
        <v>0</v>
      </c>
      <c r="G36" s="36"/>
      <c r="H36" s="36"/>
      <c r="I36" s="133">
        <v>0.15</v>
      </c>
      <c r="J36" s="132">
        <f>ROUND(((SUM(BF88:BF217))*I36),2)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53</v>
      </c>
      <c r="F37" s="132">
        <f>ROUND((SUM(BG88:BG217)),2)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1"/>
      <c r="C38" s="36"/>
      <c r="D38" s="36"/>
      <c r="E38" s="116" t="s">
        <v>54</v>
      </c>
      <c r="F38" s="132">
        <f>ROUND((SUM(BH88:BH217)),2)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6" t="s">
        <v>55</v>
      </c>
      <c r="F39" s="132">
        <f>ROUND((SUM(BI88:BI217)),2)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56</v>
      </c>
      <c r="E41" s="136"/>
      <c r="F41" s="136"/>
      <c r="G41" s="137" t="s">
        <v>57</v>
      </c>
      <c r="H41" s="138" t="s">
        <v>58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" customHeight="1">
      <c r="A47" s="36"/>
      <c r="B47" s="37"/>
      <c r="C47" s="24" t="s">
        <v>145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5" t="str">
        <f>E7</f>
        <v>Výstavba dopravního terminálu města Litvínov</v>
      </c>
      <c r="F50" s="336"/>
      <c r="G50" s="336"/>
      <c r="H50" s="336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143</v>
      </c>
      <c r="D51" s="23"/>
      <c r="E51" s="23"/>
      <c r="F51" s="23"/>
      <c r="G51" s="23"/>
      <c r="H51" s="23"/>
      <c r="I51" s="110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35" t="s">
        <v>1703</v>
      </c>
      <c r="F52" s="334"/>
      <c r="G52" s="334"/>
      <c r="H52" s="334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1704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30" t="str">
        <f>E11</f>
        <v>SO 801.2 - Sadové úpravy - výsadby</v>
      </c>
      <c r="F54" s="334"/>
      <c r="G54" s="334"/>
      <c r="H54" s="334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22</v>
      </c>
      <c r="D56" s="38"/>
      <c r="E56" s="38"/>
      <c r="F56" s="28" t="str">
        <f>F14</f>
        <v>Litvínov</v>
      </c>
      <c r="G56" s="38"/>
      <c r="H56" s="38"/>
      <c r="I56" s="119" t="s">
        <v>24</v>
      </c>
      <c r="J56" s="61" t="str">
        <f>IF(J14="","",J14)</f>
        <v>10. 3. 2020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65" customHeight="1">
      <c r="A58" s="36"/>
      <c r="B58" s="37"/>
      <c r="C58" s="30" t="s">
        <v>30</v>
      </c>
      <c r="D58" s="38"/>
      <c r="E58" s="38"/>
      <c r="F58" s="28" t="str">
        <f>E17</f>
        <v>Město Litvínov</v>
      </c>
      <c r="G58" s="38"/>
      <c r="H58" s="38"/>
      <c r="I58" s="119" t="s">
        <v>38</v>
      </c>
      <c r="J58" s="34" t="str">
        <f>E23</f>
        <v>JENA zelená architektura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5.65" customHeight="1">
      <c r="A59" s="36"/>
      <c r="B59" s="37"/>
      <c r="C59" s="30" t="s">
        <v>36</v>
      </c>
      <c r="D59" s="38"/>
      <c r="E59" s="38"/>
      <c r="F59" s="28" t="str">
        <f>IF(E20="","",E20)</f>
        <v>Vyplň údaj</v>
      </c>
      <c r="G59" s="38"/>
      <c r="H59" s="38"/>
      <c r="I59" s="119" t="s">
        <v>43</v>
      </c>
      <c r="J59" s="34" t="str">
        <f>E26</f>
        <v>JENA zelená architektura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8" t="s">
        <v>146</v>
      </c>
      <c r="D61" s="149"/>
      <c r="E61" s="149"/>
      <c r="F61" s="149"/>
      <c r="G61" s="149"/>
      <c r="H61" s="149"/>
      <c r="I61" s="150"/>
      <c r="J61" s="151" t="s">
        <v>147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5" customHeight="1">
      <c r="A63" s="36"/>
      <c r="B63" s="37"/>
      <c r="C63" s="152" t="s">
        <v>78</v>
      </c>
      <c r="D63" s="38"/>
      <c r="E63" s="38"/>
      <c r="F63" s="38"/>
      <c r="G63" s="38"/>
      <c r="H63" s="38"/>
      <c r="I63" s="117"/>
      <c r="J63" s="79">
        <f>J88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148</v>
      </c>
    </row>
    <row r="64" spans="2:12" s="9" customFormat="1" ht="24.9" customHeight="1">
      <c r="B64" s="153"/>
      <c r="C64" s="154"/>
      <c r="D64" s="155" t="s">
        <v>149</v>
      </c>
      <c r="E64" s="156"/>
      <c r="F64" s="156"/>
      <c r="G64" s="156"/>
      <c r="H64" s="156"/>
      <c r="I64" s="157"/>
      <c r="J64" s="158">
        <f>J89</f>
        <v>0</v>
      </c>
      <c r="K64" s="154"/>
      <c r="L64" s="159"/>
    </row>
    <row r="65" spans="2:12" s="10" customFormat="1" ht="19.95" customHeight="1">
      <c r="B65" s="160"/>
      <c r="C65" s="99"/>
      <c r="D65" s="161" t="s">
        <v>150</v>
      </c>
      <c r="E65" s="162"/>
      <c r="F65" s="162"/>
      <c r="G65" s="162"/>
      <c r="H65" s="162"/>
      <c r="I65" s="163"/>
      <c r="J65" s="164">
        <f>J90</f>
        <v>0</v>
      </c>
      <c r="K65" s="99"/>
      <c r="L65" s="165"/>
    </row>
    <row r="66" spans="2:12" s="10" customFormat="1" ht="19.95" customHeight="1">
      <c r="B66" s="160"/>
      <c r="C66" s="99"/>
      <c r="D66" s="161" t="s">
        <v>372</v>
      </c>
      <c r="E66" s="162"/>
      <c r="F66" s="162"/>
      <c r="G66" s="162"/>
      <c r="H66" s="162"/>
      <c r="I66" s="163"/>
      <c r="J66" s="164">
        <f>J216</f>
        <v>0</v>
      </c>
      <c r="K66" s="99"/>
      <c r="L66" s="165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7"/>
      <c r="J67" s="38"/>
      <c r="K67" s="38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" customHeight="1">
      <c r="A68" s="36"/>
      <c r="B68" s="49"/>
      <c r="C68" s="50"/>
      <c r="D68" s="50"/>
      <c r="E68" s="50"/>
      <c r="F68" s="50"/>
      <c r="G68" s="50"/>
      <c r="H68" s="50"/>
      <c r="I68" s="144"/>
      <c r="J68" s="50"/>
      <c r="K68" s="50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" customHeight="1">
      <c r="A72" s="36"/>
      <c r="B72" s="51"/>
      <c r="C72" s="52"/>
      <c r="D72" s="52"/>
      <c r="E72" s="52"/>
      <c r="F72" s="52"/>
      <c r="G72" s="52"/>
      <c r="H72" s="52"/>
      <c r="I72" s="147"/>
      <c r="J72" s="52"/>
      <c r="K72" s="52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" customHeight="1">
      <c r="A73" s="36"/>
      <c r="B73" s="37"/>
      <c r="C73" s="24" t="s">
        <v>153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5" t="str">
        <f>E7</f>
        <v>Výstavba dopravního terminálu města Litvínov</v>
      </c>
      <c r="F76" s="336"/>
      <c r="G76" s="336"/>
      <c r="H76" s="336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2"/>
      <c r="C77" s="30" t="s">
        <v>143</v>
      </c>
      <c r="D77" s="23"/>
      <c r="E77" s="23"/>
      <c r="F77" s="23"/>
      <c r="G77" s="23"/>
      <c r="H77" s="23"/>
      <c r="I77" s="110"/>
      <c r="J77" s="23"/>
      <c r="K77" s="23"/>
      <c r="L77" s="21"/>
    </row>
    <row r="78" spans="1:31" s="2" customFormat="1" ht="16.5" customHeight="1">
      <c r="A78" s="36"/>
      <c r="B78" s="37"/>
      <c r="C78" s="38"/>
      <c r="D78" s="38"/>
      <c r="E78" s="335" t="s">
        <v>1703</v>
      </c>
      <c r="F78" s="334"/>
      <c r="G78" s="334"/>
      <c r="H78" s="334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1704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30" t="str">
        <f>E11</f>
        <v>SO 801.2 - Sadové úpravy - výsadby</v>
      </c>
      <c r="F80" s="334"/>
      <c r="G80" s="334"/>
      <c r="H80" s="334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22</v>
      </c>
      <c r="D82" s="38"/>
      <c r="E82" s="38"/>
      <c r="F82" s="28" t="str">
        <f>F14</f>
        <v>Litvínov</v>
      </c>
      <c r="G82" s="38"/>
      <c r="H82" s="38"/>
      <c r="I82" s="119" t="s">
        <v>24</v>
      </c>
      <c r="J82" s="61" t="str">
        <f>IF(J14="","",J14)</f>
        <v>10. 3. 2020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65" customHeight="1">
      <c r="A84" s="36"/>
      <c r="B84" s="37"/>
      <c r="C84" s="30" t="s">
        <v>30</v>
      </c>
      <c r="D84" s="38"/>
      <c r="E84" s="38"/>
      <c r="F84" s="28" t="str">
        <f>E17</f>
        <v>Město Litvínov</v>
      </c>
      <c r="G84" s="38"/>
      <c r="H84" s="38"/>
      <c r="I84" s="119" t="s">
        <v>38</v>
      </c>
      <c r="J84" s="34" t="str">
        <f>E23</f>
        <v>JENA zelená architektura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65" customHeight="1">
      <c r="A85" s="36"/>
      <c r="B85" s="37"/>
      <c r="C85" s="30" t="s">
        <v>36</v>
      </c>
      <c r="D85" s="38"/>
      <c r="E85" s="38"/>
      <c r="F85" s="28" t="str">
        <f>IF(E20="","",E20)</f>
        <v>Vyplň údaj</v>
      </c>
      <c r="G85" s="38"/>
      <c r="H85" s="38"/>
      <c r="I85" s="119" t="s">
        <v>43</v>
      </c>
      <c r="J85" s="34" t="str">
        <f>E26</f>
        <v>JENA zelená architektura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7"/>
      <c r="J86" s="38"/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66"/>
      <c r="B87" s="167"/>
      <c r="C87" s="168" t="s">
        <v>154</v>
      </c>
      <c r="D87" s="169" t="s">
        <v>65</v>
      </c>
      <c r="E87" s="169" t="s">
        <v>61</v>
      </c>
      <c r="F87" s="169" t="s">
        <v>62</v>
      </c>
      <c r="G87" s="169" t="s">
        <v>155</v>
      </c>
      <c r="H87" s="169" t="s">
        <v>156</v>
      </c>
      <c r="I87" s="170" t="s">
        <v>157</v>
      </c>
      <c r="J87" s="169" t="s">
        <v>147</v>
      </c>
      <c r="K87" s="171" t="s">
        <v>158</v>
      </c>
      <c r="L87" s="172"/>
      <c r="M87" s="70" t="s">
        <v>79</v>
      </c>
      <c r="N87" s="71" t="s">
        <v>50</v>
      </c>
      <c r="O87" s="71" t="s">
        <v>159</v>
      </c>
      <c r="P87" s="71" t="s">
        <v>160</v>
      </c>
      <c r="Q87" s="71" t="s">
        <v>161</v>
      </c>
      <c r="R87" s="71" t="s">
        <v>162</v>
      </c>
      <c r="S87" s="71" t="s">
        <v>163</v>
      </c>
      <c r="T87" s="72" t="s">
        <v>164</v>
      </c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</row>
    <row r="88" spans="1:63" s="2" customFormat="1" ht="22.95" customHeight="1">
      <c r="A88" s="36"/>
      <c r="B88" s="37"/>
      <c r="C88" s="77" t="s">
        <v>165</v>
      </c>
      <c r="D88" s="38"/>
      <c r="E88" s="38"/>
      <c r="F88" s="38"/>
      <c r="G88" s="38"/>
      <c r="H88" s="38"/>
      <c r="I88" s="117"/>
      <c r="J88" s="173">
        <f>BK88</f>
        <v>0</v>
      </c>
      <c r="K88" s="38"/>
      <c r="L88" s="41"/>
      <c r="M88" s="73"/>
      <c r="N88" s="174"/>
      <c r="O88" s="74"/>
      <c r="P88" s="175">
        <f>P89</f>
        <v>0</v>
      </c>
      <c r="Q88" s="74"/>
      <c r="R88" s="175">
        <f>R89</f>
        <v>53.808626999999994</v>
      </c>
      <c r="S88" s="74"/>
      <c r="T88" s="176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80</v>
      </c>
      <c r="AU88" s="18" t="s">
        <v>148</v>
      </c>
      <c r="BK88" s="177">
        <f>BK89</f>
        <v>0</v>
      </c>
    </row>
    <row r="89" spans="2:63" s="12" customFormat="1" ht="25.95" customHeight="1">
      <c r="B89" s="178"/>
      <c r="C89" s="179"/>
      <c r="D89" s="180" t="s">
        <v>80</v>
      </c>
      <c r="E89" s="181" t="s">
        <v>166</v>
      </c>
      <c r="F89" s="181" t="s">
        <v>167</v>
      </c>
      <c r="G89" s="179"/>
      <c r="H89" s="179"/>
      <c r="I89" s="182"/>
      <c r="J89" s="183">
        <f>BK89</f>
        <v>0</v>
      </c>
      <c r="K89" s="179"/>
      <c r="L89" s="184"/>
      <c r="M89" s="185"/>
      <c r="N89" s="186"/>
      <c r="O89" s="186"/>
      <c r="P89" s="187">
        <f>P90+P216</f>
        <v>0</v>
      </c>
      <c r="Q89" s="186"/>
      <c r="R89" s="187">
        <f>R90+R216</f>
        <v>53.808626999999994</v>
      </c>
      <c r="S89" s="186"/>
      <c r="T89" s="188">
        <f>T90+T216</f>
        <v>0</v>
      </c>
      <c r="AR89" s="189" t="s">
        <v>89</v>
      </c>
      <c r="AT89" s="190" t="s">
        <v>80</v>
      </c>
      <c r="AU89" s="190" t="s">
        <v>81</v>
      </c>
      <c r="AY89" s="189" t="s">
        <v>168</v>
      </c>
      <c r="BK89" s="191">
        <f>BK90+BK216</f>
        <v>0</v>
      </c>
    </row>
    <row r="90" spans="2:63" s="12" customFormat="1" ht="22.95" customHeight="1">
      <c r="B90" s="178"/>
      <c r="C90" s="179"/>
      <c r="D90" s="180" t="s">
        <v>80</v>
      </c>
      <c r="E90" s="192" t="s">
        <v>89</v>
      </c>
      <c r="F90" s="192" t="s">
        <v>169</v>
      </c>
      <c r="G90" s="179"/>
      <c r="H90" s="179"/>
      <c r="I90" s="182"/>
      <c r="J90" s="193">
        <f>BK90</f>
        <v>0</v>
      </c>
      <c r="K90" s="179"/>
      <c r="L90" s="184"/>
      <c r="M90" s="185"/>
      <c r="N90" s="186"/>
      <c r="O90" s="186"/>
      <c r="P90" s="187">
        <f>SUM(P91:P215)</f>
        <v>0</v>
      </c>
      <c r="Q90" s="186"/>
      <c r="R90" s="187">
        <f>SUM(R91:R215)</f>
        <v>53.808626999999994</v>
      </c>
      <c r="S90" s="186"/>
      <c r="T90" s="188">
        <f>SUM(T91:T215)</f>
        <v>0</v>
      </c>
      <c r="AR90" s="189" t="s">
        <v>89</v>
      </c>
      <c r="AT90" s="190" t="s">
        <v>80</v>
      </c>
      <c r="AU90" s="190" t="s">
        <v>89</v>
      </c>
      <c r="AY90" s="189" t="s">
        <v>168</v>
      </c>
      <c r="BK90" s="191">
        <f>SUM(BK91:BK215)</f>
        <v>0</v>
      </c>
    </row>
    <row r="91" spans="1:65" s="2" customFormat="1" ht="21.75" customHeight="1">
      <c r="A91" s="36"/>
      <c r="B91" s="37"/>
      <c r="C91" s="194" t="s">
        <v>89</v>
      </c>
      <c r="D91" s="194" t="s">
        <v>170</v>
      </c>
      <c r="E91" s="195" t="s">
        <v>187</v>
      </c>
      <c r="F91" s="196" t="s">
        <v>188</v>
      </c>
      <c r="G91" s="197" t="s">
        <v>173</v>
      </c>
      <c r="H91" s="198">
        <v>24.064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1824</v>
      </c>
    </row>
    <row r="92" spans="2:51" s="13" customFormat="1" ht="12">
      <c r="B92" s="207"/>
      <c r="C92" s="208"/>
      <c r="D92" s="209" t="s">
        <v>177</v>
      </c>
      <c r="E92" s="210" t="s">
        <v>79</v>
      </c>
      <c r="F92" s="211" t="s">
        <v>1825</v>
      </c>
      <c r="G92" s="208"/>
      <c r="H92" s="212">
        <v>24.064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1:65" s="2" customFormat="1" ht="33" customHeight="1">
      <c r="A93" s="36"/>
      <c r="B93" s="37"/>
      <c r="C93" s="194" t="s">
        <v>91</v>
      </c>
      <c r="D93" s="194" t="s">
        <v>170</v>
      </c>
      <c r="E93" s="195" t="s">
        <v>191</v>
      </c>
      <c r="F93" s="196" t="s">
        <v>192</v>
      </c>
      <c r="G93" s="197" t="s">
        <v>173</v>
      </c>
      <c r="H93" s="198">
        <v>360.96</v>
      </c>
      <c r="I93" s="199"/>
      <c r="J93" s="200">
        <f>ROUND(I93*H93,2)</f>
        <v>0</v>
      </c>
      <c r="K93" s="196" t="s">
        <v>174</v>
      </c>
      <c r="L93" s="41"/>
      <c r="M93" s="201" t="s">
        <v>79</v>
      </c>
      <c r="N93" s="202" t="s">
        <v>51</v>
      </c>
      <c r="O93" s="6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175</v>
      </c>
      <c r="AT93" s="205" t="s">
        <v>170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175</v>
      </c>
      <c r="BM93" s="205" t="s">
        <v>1826</v>
      </c>
    </row>
    <row r="94" spans="2:51" s="13" customFormat="1" ht="12">
      <c r="B94" s="207"/>
      <c r="C94" s="208"/>
      <c r="D94" s="209" t="s">
        <v>177</v>
      </c>
      <c r="E94" s="208"/>
      <c r="F94" s="211" t="s">
        <v>1827</v>
      </c>
      <c r="G94" s="208"/>
      <c r="H94" s="212">
        <v>360.96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</v>
      </c>
      <c r="AX94" s="13" t="s">
        <v>89</v>
      </c>
      <c r="AY94" s="218" t="s">
        <v>168</v>
      </c>
    </row>
    <row r="95" spans="1:65" s="2" customFormat="1" ht="16.5" customHeight="1">
      <c r="A95" s="36"/>
      <c r="B95" s="37"/>
      <c r="C95" s="194" t="s">
        <v>186</v>
      </c>
      <c r="D95" s="194" t="s">
        <v>170</v>
      </c>
      <c r="E95" s="195" t="s">
        <v>201</v>
      </c>
      <c r="F95" s="196" t="s">
        <v>202</v>
      </c>
      <c r="G95" s="197" t="s">
        <v>173</v>
      </c>
      <c r="H95" s="198">
        <v>24.064</v>
      </c>
      <c r="I95" s="199"/>
      <c r="J95" s="200">
        <f>ROUND(I95*H95,2)</f>
        <v>0</v>
      </c>
      <c r="K95" s="196" t="s">
        <v>174</v>
      </c>
      <c r="L95" s="41"/>
      <c r="M95" s="201" t="s">
        <v>79</v>
      </c>
      <c r="N95" s="202" t="s">
        <v>51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175</v>
      </c>
      <c r="AT95" s="205" t="s">
        <v>170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1828</v>
      </c>
    </row>
    <row r="96" spans="2:51" s="13" customFormat="1" ht="12">
      <c r="B96" s="207"/>
      <c r="C96" s="208"/>
      <c r="D96" s="209" t="s">
        <v>177</v>
      </c>
      <c r="E96" s="210" t="s">
        <v>79</v>
      </c>
      <c r="F96" s="211" t="s">
        <v>1829</v>
      </c>
      <c r="G96" s="208"/>
      <c r="H96" s="212">
        <v>24.064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177</v>
      </c>
      <c r="AU96" s="218" t="s">
        <v>91</v>
      </c>
      <c r="AV96" s="13" t="s">
        <v>91</v>
      </c>
      <c r="AW96" s="13" t="s">
        <v>42</v>
      </c>
      <c r="AX96" s="13" t="s">
        <v>89</v>
      </c>
      <c r="AY96" s="218" t="s">
        <v>168</v>
      </c>
    </row>
    <row r="97" spans="1:65" s="2" customFormat="1" ht="21.75" customHeight="1">
      <c r="A97" s="36"/>
      <c r="B97" s="37"/>
      <c r="C97" s="194" t="s">
        <v>175</v>
      </c>
      <c r="D97" s="194" t="s">
        <v>170</v>
      </c>
      <c r="E97" s="195" t="s">
        <v>206</v>
      </c>
      <c r="F97" s="196" t="s">
        <v>207</v>
      </c>
      <c r="G97" s="197" t="s">
        <v>208</v>
      </c>
      <c r="H97" s="198">
        <v>43.315</v>
      </c>
      <c r="I97" s="199"/>
      <c r="J97" s="200">
        <f>ROUND(I97*H97,2)</f>
        <v>0</v>
      </c>
      <c r="K97" s="196" t="s">
        <v>174</v>
      </c>
      <c r="L97" s="41"/>
      <c r="M97" s="201" t="s">
        <v>79</v>
      </c>
      <c r="N97" s="202" t="s">
        <v>51</v>
      </c>
      <c r="O97" s="6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175</v>
      </c>
      <c r="AT97" s="205" t="s">
        <v>170</v>
      </c>
      <c r="AU97" s="205" t="s">
        <v>91</v>
      </c>
      <c r="AY97" s="18" t="s">
        <v>168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8" t="s">
        <v>89</v>
      </c>
      <c r="BK97" s="206">
        <f>ROUND(I97*H97,2)</f>
        <v>0</v>
      </c>
      <c r="BL97" s="18" t="s">
        <v>175</v>
      </c>
      <c r="BM97" s="205" t="s">
        <v>1830</v>
      </c>
    </row>
    <row r="98" spans="2:51" s="13" customFormat="1" ht="12">
      <c r="B98" s="207"/>
      <c r="C98" s="208"/>
      <c r="D98" s="209" t="s">
        <v>177</v>
      </c>
      <c r="E98" s="208"/>
      <c r="F98" s="211" t="s">
        <v>1831</v>
      </c>
      <c r="G98" s="208"/>
      <c r="H98" s="212">
        <v>43.315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</v>
      </c>
      <c r="AX98" s="13" t="s">
        <v>89</v>
      </c>
      <c r="AY98" s="218" t="s">
        <v>168</v>
      </c>
    </row>
    <row r="99" spans="1:65" s="2" customFormat="1" ht="21.75" customHeight="1">
      <c r="A99" s="36"/>
      <c r="B99" s="37"/>
      <c r="C99" s="194" t="s">
        <v>195</v>
      </c>
      <c r="D99" s="194" t="s">
        <v>170</v>
      </c>
      <c r="E99" s="195" t="s">
        <v>1832</v>
      </c>
      <c r="F99" s="196" t="s">
        <v>1833</v>
      </c>
      <c r="G99" s="197" t="s">
        <v>346</v>
      </c>
      <c r="H99" s="198">
        <v>1750</v>
      </c>
      <c r="I99" s="199"/>
      <c r="J99" s="200">
        <f>ROUND(I99*H99,2)</f>
        <v>0</v>
      </c>
      <c r="K99" s="196" t="s">
        <v>174</v>
      </c>
      <c r="L99" s="41"/>
      <c r="M99" s="201" t="s">
        <v>79</v>
      </c>
      <c r="N99" s="202" t="s">
        <v>51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175</v>
      </c>
      <c r="AT99" s="205" t="s">
        <v>170</v>
      </c>
      <c r="AU99" s="205" t="s">
        <v>91</v>
      </c>
      <c r="AY99" s="18" t="s">
        <v>168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8" t="s">
        <v>89</v>
      </c>
      <c r="BK99" s="206">
        <f>ROUND(I99*H99,2)</f>
        <v>0</v>
      </c>
      <c r="BL99" s="18" t="s">
        <v>175</v>
      </c>
      <c r="BM99" s="205" t="s">
        <v>1337</v>
      </c>
    </row>
    <row r="100" spans="2:51" s="13" customFormat="1" ht="12">
      <c r="B100" s="207"/>
      <c r="C100" s="208"/>
      <c r="D100" s="209" t="s">
        <v>177</v>
      </c>
      <c r="E100" s="210" t="s">
        <v>1819</v>
      </c>
      <c r="F100" s="211" t="s">
        <v>1834</v>
      </c>
      <c r="G100" s="208"/>
      <c r="H100" s="212">
        <v>1750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177</v>
      </c>
      <c r="AU100" s="218" t="s">
        <v>91</v>
      </c>
      <c r="AV100" s="13" t="s">
        <v>91</v>
      </c>
      <c r="AW100" s="13" t="s">
        <v>42</v>
      </c>
      <c r="AX100" s="13" t="s">
        <v>89</v>
      </c>
      <c r="AY100" s="218" t="s">
        <v>168</v>
      </c>
    </row>
    <row r="101" spans="1:65" s="2" customFormat="1" ht="16.5" customHeight="1">
      <c r="A101" s="36"/>
      <c r="B101" s="37"/>
      <c r="C101" s="230" t="s">
        <v>200</v>
      </c>
      <c r="D101" s="230" t="s">
        <v>219</v>
      </c>
      <c r="E101" s="231" t="s">
        <v>1835</v>
      </c>
      <c r="F101" s="232" t="s">
        <v>1836</v>
      </c>
      <c r="G101" s="233" t="s">
        <v>1837</v>
      </c>
      <c r="H101" s="234">
        <v>48.125</v>
      </c>
      <c r="I101" s="235"/>
      <c r="J101" s="236">
        <f>ROUND(I101*H101,2)</f>
        <v>0</v>
      </c>
      <c r="K101" s="232" t="s">
        <v>174</v>
      </c>
      <c r="L101" s="237"/>
      <c r="M101" s="238" t="s">
        <v>79</v>
      </c>
      <c r="N101" s="239" t="s">
        <v>51</v>
      </c>
      <c r="O101" s="66"/>
      <c r="P101" s="203">
        <f>O101*H101</f>
        <v>0</v>
      </c>
      <c r="Q101" s="203">
        <v>0.001</v>
      </c>
      <c r="R101" s="203">
        <f>Q101*H101</f>
        <v>0.048125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211</v>
      </c>
      <c r="AT101" s="205" t="s">
        <v>219</v>
      </c>
      <c r="AU101" s="205" t="s">
        <v>91</v>
      </c>
      <c r="AY101" s="18" t="s">
        <v>168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8" t="s">
        <v>89</v>
      </c>
      <c r="BK101" s="206">
        <f>ROUND(I101*H101,2)</f>
        <v>0</v>
      </c>
      <c r="BL101" s="18" t="s">
        <v>175</v>
      </c>
      <c r="BM101" s="205" t="s">
        <v>1838</v>
      </c>
    </row>
    <row r="102" spans="1:47" s="2" customFormat="1" ht="19.2">
      <c r="A102" s="36"/>
      <c r="B102" s="37"/>
      <c r="C102" s="38"/>
      <c r="D102" s="209" t="s">
        <v>236</v>
      </c>
      <c r="E102" s="38"/>
      <c r="F102" s="240" t="s">
        <v>1839</v>
      </c>
      <c r="G102" s="38"/>
      <c r="H102" s="38"/>
      <c r="I102" s="117"/>
      <c r="J102" s="38"/>
      <c r="K102" s="38"/>
      <c r="L102" s="41"/>
      <c r="M102" s="241"/>
      <c r="N102" s="24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8" t="s">
        <v>236</v>
      </c>
      <c r="AU102" s="18" t="s">
        <v>91</v>
      </c>
    </row>
    <row r="103" spans="2:51" s="13" customFormat="1" ht="12">
      <c r="B103" s="207"/>
      <c r="C103" s="208"/>
      <c r="D103" s="209" t="s">
        <v>177</v>
      </c>
      <c r="E103" s="208"/>
      <c r="F103" s="211" t="s">
        <v>1840</v>
      </c>
      <c r="G103" s="208"/>
      <c r="H103" s="212">
        <v>48.125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</v>
      </c>
      <c r="AX103" s="13" t="s">
        <v>89</v>
      </c>
      <c r="AY103" s="218" t="s">
        <v>168</v>
      </c>
    </row>
    <row r="104" spans="1:65" s="2" customFormat="1" ht="16.5" customHeight="1">
      <c r="A104" s="36"/>
      <c r="B104" s="37"/>
      <c r="C104" s="194" t="s">
        <v>205</v>
      </c>
      <c r="D104" s="194" t="s">
        <v>170</v>
      </c>
      <c r="E104" s="195" t="s">
        <v>1841</v>
      </c>
      <c r="F104" s="196" t="s">
        <v>1842</v>
      </c>
      <c r="G104" s="197" t="s">
        <v>346</v>
      </c>
      <c r="H104" s="198">
        <v>1796</v>
      </c>
      <c r="I104" s="199"/>
      <c r="J104" s="200">
        <f>ROUND(I104*H104,2)</f>
        <v>0</v>
      </c>
      <c r="K104" s="196" t="s">
        <v>174</v>
      </c>
      <c r="L104" s="41"/>
      <c r="M104" s="201" t="s">
        <v>79</v>
      </c>
      <c r="N104" s="202" t="s">
        <v>51</v>
      </c>
      <c r="O104" s="6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175</v>
      </c>
      <c r="AT104" s="205" t="s">
        <v>170</v>
      </c>
      <c r="AU104" s="205" t="s">
        <v>91</v>
      </c>
      <c r="AY104" s="18" t="s">
        <v>168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8" t="s">
        <v>89</v>
      </c>
      <c r="BK104" s="206">
        <f>ROUND(I104*H104,2)</f>
        <v>0</v>
      </c>
      <c r="BL104" s="18" t="s">
        <v>175</v>
      </c>
      <c r="BM104" s="205" t="s">
        <v>249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1843</v>
      </c>
      <c r="G105" s="208"/>
      <c r="H105" s="212">
        <v>1796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89</v>
      </c>
      <c r="AY105" s="218" t="s">
        <v>168</v>
      </c>
    </row>
    <row r="106" spans="1:65" s="2" customFormat="1" ht="16.5" customHeight="1">
      <c r="A106" s="36"/>
      <c r="B106" s="37"/>
      <c r="C106" s="230" t="s">
        <v>211</v>
      </c>
      <c r="D106" s="230" t="s">
        <v>219</v>
      </c>
      <c r="E106" s="231" t="s">
        <v>1844</v>
      </c>
      <c r="F106" s="232" t="s">
        <v>1845</v>
      </c>
      <c r="G106" s="233" t="s">
        <v>173</v>
      </c>
      <c r="H106" s="234">
        <v>179.6</v>
      </c>
      <c r="I106" s="235"/>
      <c r="J106" s="236">
        <f>ROUND(I106*H106,2)</f>
        <v>0</v>
      </c>
      <c r="K106" s="232" t="s">
        <v>174</v>
      </c>
      <c r="L106" s="237"/>
      <c r="M106" s="238" t="s">
        <v>79</v>
      </c>
      <c r="N106" s="239" t="s">
        <v>51</v>
      </c>
      <c r="O106" s="66"/>
      <c r="P106" s="203">
        <f>O106*H106</f>
        <v>0</v>
      </c>
      <c r="Q106" s="203">
        <v>0.21</v>
      </c>
      <c r="R106" s="203">
        <f>Q106*H106</f>
        <v>37.715999999999994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211</v>
      </c>
      <c r="AT106" s="205" t="s">
        <v>219</v>
      </c>
      <c r="AU106" s="205" t="s">
        <v>91</v>
      </c>
      <c r="AY106" s="18" t="s">
        <v>168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8" t="s">
        <v>89</v>
      </c>
      <c r="BK106" s="206">
        <f>ROUND(I106*H106,2)</f>
        <v>0</v>
      </c>
      <c r="BL106" s="18" t="s">
        <v>175</v>
      </c>
      <c r="BM106" s="205" t="s">
        <v>1846</v>
      </c>
    </row>
    <row r="107" spans="2:51" s="13" customFormat="1" ht="12">
      <c r="B107" s="207"/>
      <c r="C107" s="208"/>
      <c r="D107" s="209" t="s">
        <v>177</v>
      </c>
      <c r="E107" s="208"/>
      <c r="F107" s="211" t="s">
        <v>1847</v>
      </c>
      <c r="G107" s="208"/>
      <c r="H107" s="212">
        <v>179.6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177</v>
      </c>
      <c r="AU107" s="218" t="s">
        <v>91</v>
      </c>
      <c r="AV107" s="13" t="s">
        <v>91</v>
      </c>
      <c r="AW107" s="13" t="s">
        <v>4</v>
      </c>
      <c r="AX107" s="13" t="s">
        <v>89</v>
      </c>
      <c r="AY107" s="218" t="s">
        <v>168</v>
      </c>
    </row>
    <row r="108" spans="1:65" s="2" customFormat="1" ht="21.75" customHeight="1">
      <c r="A108" s="36"/>
      <c r="B108" s="37"/>
      <c r="C108" s="194" t="s">
        <v>218</v>
      </c>
      <c r="D108" s="194" t="s">
        <v>170</v>
      </c>
      <c r="E108" s="195" t="s">
        <v>1848</v>
      </c>
      <c r="F108" s="196" t="s">
        <v>1849</v>
      </c>
      <c r="G108" s="197" t="s">
        <v>228</v>
      </c>
      <c r="H108" s="198">
        <v>21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309</v>
      </c>
    </row>
    <row r="109" spans="1:47" s="2" customFormat="1" ht="19.2">
      <c r="A109" s="36"/>
      <c r="B109" s="37"/>
      <c r="C109" s="38"/>
      <c r="D109" s="209" t="s">
        <v>236</v>
      </c>
      <c r="E109" s="38"/>
      <c r="F109" s="240" t="s">
        <v>1850</v>
      </c>
      <c r="G109" s="38"/>
      <c r="H109" s="38"/>
      <c r="I109" s="117"/>
      <c r="J109" s="38"/>
      <c r="K109" s="38"/>
      <c r="L109" s="41"/>
      <c r="M109" s="241"/>
      <c r="N109" s="24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8" t="s">
        <v>236</v>
      </c>
      <c r="AU109" s="18" t="s">
        <v>91</v>
      </c>
    </row>
    <row r="110" spans="2:51" s="13" customFormat="1" ht="12">
      <c r="B110" s="207"/>
      <c r="C110" s="208"/>
      <c r="D110" s="209" t="s">
        <v>177</v>
      </c>
      <c r="E110" s="210" t="s">
        <v>79</v>
      </c>
      <c r="F110" s="211" t="s">
        <v>1851</v>
      </c>
      <c r="G110" s="208"/>
      <c r="H110" s="212">
        <v>21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177</v>
      </c>
      <c r="AU110" s="218" t="s">
        <v>91</v>
      </c>
      <c r="AV110" s="13" t="s">
        <v>91</v>
      </c>
      <c r="AW110" s="13" t="s">
        <v>42</v>
      </c>
      <c r="AX110" s="13" t="s">
        <v>89</v>
      </c>
      <c r="AY110" s="218" t="s">
        <v>168</v>
      </c>
    </row>
    <row r="111" spans="1:65" s="2" customFormat="1" ht="21.75" customHeight="1">
      <c r="A111" s="36"/>
      <c r="B111" s="37"/>
      <c r="C111" s="194" t="s">
        <v>225</v>
      </c>
      <c r="D111" s="194" t="s">
        <v>170</v>
      </c>
      <c r="E111" s="195" t="s">
        <v>1852</v>
      </c>
      <c r="F111" s="196" t="s">
        <v>1853</v>
      </c>
      <c r="G111" s="197" t="s">
        <v>228</v>
      </c>
      <c r="H111" s="198">
        <v>105</v>
      </c>
      <c r="I111" s="199"/>
      <c r="J111" s="200">
        <f>ROUND(I111*H111,2)</f>
        <v>0</v>
      </c>
      <c r="K111" s="196" t="s">
        <v>174</v>
      </c>
      <c r="L111" s="41"/>
      <c r="M111" s="201" t="s">
        <v>79</v>
      </c>
      <c r="N111" s="202" t="s">
        <v>51</v>
      </c>
      <c r="O111" s="66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175</v>
      </c>
      <c r="AT111" s="205" t="s">
        <v>170</v>
      </c>
      <c r="AU111" s="205" t="s">
        <v>91</v>
      </c>
      <c r="AY111" s="18" t="s">
        <v>168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8" t="s">
        <v>89</v>
      </c>
      <c r="BK111" s="206">
        <f>ROUND(I111*H111,2)</f>
        <v>0</v>
      </c>
      <c r="BL111" s="18" t="s">
        <v>175</v>
      </c>
      <c r="BM111" s="205" t="s">
        <v>1291</v>
      </c>
    </row>
    <row r="112" spans="2:51" s="13" customFormat="1" ht="12">
      <c r="B112" s="207"/>
      <c r="C112" s="208"/>
      <c r="D112" s="209" t="s">
        <v>177</v>
      </c>
      <c r="E112" s="210" t="s">
        <v>79</v>
      </c>
      <c r="F112" s="211" t="s">
        <v>1854</v>
      </c>
      <c r="G112" s="208"/>
      <c r="H112" s="212">
        <v>105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89</v>
      </c>
      <c r="AY112" s="218" t="s">
        <v>168</v>
      </c>
    </row>
    <row r="113" spans="1:65" s="2" customFormat="1" ht="21.75" customHeight="1">
      <c r="A113" s="36"/>
      <c r="B113" s="37"/>
      <c r="C113" s="194" t="s">
        <v>231</v>
      </c>
      <c r="D113" s="194" t="s">
        <v>170</v>
      </c>
      <c r="E113" s="195" t="s">
        <v>1855</v>
      </c>
      <c r="F113" s="196" t="s">
        <v>1856</v>
      </c>
      <c r="G113" s="197" t="s">
        <v>228</v>
      </c>
      <c r="H113" s="198">
        <v>35</v>
      </c>
      <c r="I113" s="199"/>
      <c r="J113" s="200">
        <f>ROUND(I113*H113,2)</f>
        <v>0</v>
      </c>
      <c r="K113" s="196" t="s">
        <v>174</v>
      </c>
      <c r="L113" s="41"/>
      <c r="M113" s="201" t="s">
        <v>79</v>
      </c>
      <c r="N113" s="202" t="s">
        <v>51</v>
      </c>
      <c r="O113" s="66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175</v>
      </c>
      <c r="AT113" s="205" t="s">
        <v>170</v>
      </c>
      <c r="AU113" s="205" t="s">
        <v>91</v>
      </c>
      <c r="AY113" s="18" t="s">
        <v>168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8" t="s">
        <v>89</v>
      </c>
      <c r="BK113" s="206">
        <f>ROUND(I113*H113,2)</f>
        <v>0</v>
      </c>
      <c r="BL113" s="18" t="s">
        <v>175</v>
      </c>
      <c r="BM113" s="205" t="s">
        <v>1294</v>
      </c>
    </row>
    <row r="114" spans="2:51" s="13" customFormat="1" ht="12">
      <c r="B114" s="207"/>
      <c r="C114" s="208"/>
      <c r="D114" s="209" t="s">
        <v>177</v>
      </c>
      <c r="E114" s="210" t="s">
        <v>79</v>
      </c>
      <c r="F114" s="211" t="s">
        <v>1857</v>
      </c>
      <c r="G114" s="208"/>
      <c r="H114" s="212">
        <v>35</v>
      </c>
      <c r="I114" s="213"/>
      <c r="J114" s="208"/>
      <c r="K114" s="208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177</v>
      </c>
      <c r="AU114" s="218" t="s">
        <v>91</v>
      </c>
      <c r="AV114" s="13" t="s">
        <v>91</v>
      </c>
      <c r="AW114" s="13" t="s">
        <v>42</v>
      </c>
      <c r="AX114" s="13" t="s">
        <v>89</v>
      </c>
      <c r="AY114" s="218" t="s">
        <v>168</v>
      </c>
    </row>
    <row r="115" spans="1:65" s="2" customFormat="1" ht="16.5" customHeight="1">
      <c r="A115" s="36"/>
      <c r="B115" s="37"/>
      <c r="C115" s="230" t="s">
        <v>239</v>
      </c>
      <c r="D115" s="230" t="s">
        <v>219</v>
      </c>
      <c r="E115" s="231" t="s">
        <v>1858</v>
      </c>
      <c r="F115" s="232" t="s">
        <v>1859</v>
      </c>
      <c r="G115" s="233" t="s">
        <v>173</v>
      </c>
      <c r="H115" s="234">
        <v>24.064</v>
      </c>
      <c r="I115" s="235"/>
      <c r="J115" s="236">
        <f>ROUND(I115*H115,2)</f>
        <v>0</v>
      </c>
      <c r="K115" s="232" t="s">
        <v>174</v>
      </c>
      <c r="L115" s="237"/>
      <c r="M115" s="238" t="s">
        <v>79</v>
      </c>
      <c r="N115" s="239" t="s">
        <v>51</v>
      </c>
      <c r="O115" s="66"/>
      <c r="P115" s="203">
        <f>O115*H115</f>
        <v>0</v>
      </c>
      <c r="Q115" s="203">
        <v>0.22</v>
      </c>
      <c r="R115" s="203">
        <f>Q115*H115</f>
        <v>5.29408</v>
      </c>
      <c r="S115" s="203">
        <v>0</v>
      </c>
      <c r="T115" s="20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211</v>
      </c>
      <c r="AT115" s="205" t="s">
        <v>219</v>
      </c>
      <c r="AU115" s="205" t="s">
        <v>91</v>
      </c>
      <c r="AY115" s="18" t="s">
        <v>168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8" t="s">
        <v>89</v>
      </c>
      <c r="BK115" s="206">
        <f>ROUND(I115*H115,2)</f>
        <v>0</v>
      </c>
      <c r="BL115" s="18" t="s">
        <v>175</v>
      </c>
      <c r="BM115" s="205" t="s">
        <v>1860</v>
      </c>
    </row>
    <row r="116" spans="2:51" s="13" customFormat="1" ht="12">
      <c r="B116" s="207"/>
      <c r="C116" s="208"/>
      <c r="D116" s="209" t="s">
        <v>177</v>
      </c>
      <c r="E116" s="210" t="s">
        <v>79</v>
      </c>
      <c r="F116" s="211" t="s">
        <v>1861</v>
      </c>
      <c r="G116" s="208"/>
      <c r="H116" s="212">
        <v>11.813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177</v>
      </c>
      <c r="AU116" s="218" t="s">
        <v>91</v>
      </c>
      <c r="AV116" s="13" t="s">
        <v>91</v>
      </c>
      <c r="AW116" s="13" t="s">
        <v>42</v>
      </c>
      <c r="AX116" s="13" t="s">
        <v>81</v>
      </c>
      <c r="AY116" s="218" t="s">
        <v>168</v>
      </c>
    </row>
    <row r="117" spans="2:51" s="13" customFormat="1" ht="12">
      <c r="B117" s="207"/>
      <c r="C117" s="208"/>
      <c r="D117" s="209" t="s">
        <v>177</v>
      </c>
      <c r="E117" s="210" t="s">
        <v>79</v>
      </c>
      <c r="F117" s="211" t="s">
        <v>1862</v>
      </c>
      <c r="G117" s="208"/>
      <c r="H117" s="212">
        <v>11.813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177</v>
      </c>
      <c r="AU117" s="218" t="s">
        <v>91</v>
      </c>
      <c r="AV117" s="13" t="s">
        <v>91</v>
      </c>
      <c r="AW117" s="13" t="s">
        <v>42</v>
      </c>
      <c r="AX117" s="13" t="s">
        <v>81</v>
      </c>
      <c r="AY117" s="218" t="s">
        <v>168</v>
      </c>
    </row>
    <row r="118" spans="2:51" s="13" customFormat="1" ht="12">
      <c r="B118" s="207"/>
      <c r="C118" s="208"/>
      <c r="D118" s="209" t="s">
        <v>177</v>
      </c>
      <c r="E118" s="210" t="s">
        <v>79</v>
      </c>
      <c r="F118" s="211" t="s">
        <v>1863</v>
      </c>
      <c r="G118" s="208"/>
      <c r="H118" s="212">
        <v>0.438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177</v>
      </c>
      <c r="AU118" s="218" t="s">
        <v>91</v>
      </c>
      <c r="AV118" s="13" t="s">
        <v>91</v>
      </c>
      <c r="AW118" s="13" t="s">
        <v>42</v>
      </c>
      <c r="AX118" s="13" t="s">
        <v>81</v>
      </c>
      <c r="AY118" s="218" t="s">
        <v>168</v>
      </c>
    </row>
    <row r="119" spans="2:51" s="14" customFormat="1" ht="12">
      <c r="B119" s="219"/>
      <c r="C119" s="220"/>
      <c r="D119" s="209" t="s">
        <v>177</v>
      </c>
      <c r="E119" s="221" t="s">
        <v>79</v>
      </c>
      <c r="F119" s="222" t="s">
        <v>181</v>
      </c>
      <c r="G119" s="220"/>
      <c r="H119" s="223">
        <v>24.064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177</v>
      </c>
      <c r="AU119" s="229" t="s">
        <v>91</v>
      </c>
      <c r="AV119" s="14" t="s">
        <v>175</v>
      </c>
      <c r="AW119" s="14" t="s">
        <v>42</v>
      </c>
      <c r="AX119" s="14" t="s">
        <v>89</v>
      </c>
      <c r="AY119" s="229" t="s">
        <v>168</v>
      </c>
    </row>
    <row r="120" spans="1:65" s="2" customFormat="1" ht="16.5" customHeight="1">
      <c r="A120" s="36"/>
      <c r="B120" s="37"/>
      <c r="C120" s="194" t="s">
        <v>244</v>
      </c>
      <c r="D120" s="194" t="s">
        <v>170</v>
      </c>
      <c r="E120" s="195" t="s">
        <v>1864</v>
      </c>
      <c r="F120" s="196" t="s">
        <v>1865</v>
      </c>
      <c r="G120" s="197" t="s">
        <v>228</v>
      </c>
      <c r="H120" s="198">
        <v>21</v>
      </c>
      <c r="I120" s="199"/>
      <c r="J120" s="200">
        <f>ROUND(I120*H120,2)</f>
        <v>0</v>
      </c>
      <c r="K120" s="196" t="s">
        <v>234</v>
      </c>
      <c r="L120" s="41"/>
      <c r="M120" s="201" t="s">
        <v>79</v>
      </c>
      <c r="N120" s="202" t="s">
        <v>51</v>
      </c>
      <c r="O120" s="66"/>
      <c r="P120" s="203">
        <f>O120*H120</f>
        <v>0</v>
      </c>
      <c r="Q120" s="203">
        <v>0</v>
      </c>
      <c r="R120" s="203">
        <f>Q120*H120</f>
        <v>0</v>
      </c>
      <c r="S120" s="203">
        <v>0</v>
      </c>
      <c r="T120" s="204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5" t="s">
        <v>175</v>
      </c>
      <c r="AT120" s="205" t="s">
        <v>170</v>
      </c>
      <c r="AU120" s="205" t="s">
        <v>91</v>
      </c>
      <c r="AY120" s="18" t="s">
        <v>168</v>
      </c>
      <c r="BE120" s="206">
        <f>IF(N120="základní",J120,0)</f>
        <v>0</v>
      </c>
      <c r="BF120" s="206">
        <f>IF(N120="snížená",J120,0)</f>
        <v>0</v>
      </c>
      <c r="BG120" s="206">
        <f>IF(N120="zákl. přenesená",J120,0)</f>
        <v>0</v>
      </c>
      <c r="BH120" s="206">
        <f>IF(N120="sníž. přenesená",J120,0)</f>
        <v>0</v>
      </c>
      <c r="BI120" s="206">
        <f>IF(N120="nulová",J120,0)</f>
        <v>0</v>
      </c>
      <c r="BJ120" s="18" t="s">
        <v>89</v>
      </c>
      <c r="BK120" s="206">
        <f>ROUND(I120*H120,2)</f>
        <v>0</v>
      </c>
      <c r="BL120" s="18" t="s">
        <v>175</v>
      </c>
      <c r="BM120" s="205" t="s">
        <v>319</v>
      </c>
    </row>
    <row r="121" spans="1:47" s="2" customFormat="1" ht="19.2">
      <c r="A121" s="36"/>
      <c r="B121" s="37"/>
      <c r="C121" s="38"/>
      <c r="D121" s="209" t="s">
        <v>236</v>
      </c>
      <c r="E121" s="38"/>
      <c r="F121" s="240" t="s">
        <v>1866</v>
      </c>
      <c r="G121" s="38"/>
      <c r="H121" s="38"/>
      <c r="I121" s="117"/>
      <c r="J121" s="38"/>
      <c r="K121" s="38"/>
      <c r="L121" s="41"/>
      <c r="M121" s="241"/>
      <c r="N121" s="24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8" t="s">
        <v>236</v>
      </c>
      <c r="AU121" s="18" t="s">
        <v>91</v>
      </c>
    </row>
    <row r="122" spans="2:51" s="13" customFormat="1" ht="12">
      <c r="B122" s="207"/>
      <c r="C122" s="208"/>
      <c r="D122" s="209" t="s">
        <v>177</v>
      </c>
      <c r="E122" s="210" t="s">
        <v>79</v>
      </c>
      <c r="F122" s="211" t="s">
        <v>1867</v>
      </c>
      <c r="G122" s="208"/>
      <c r="H122" s="212">
        <v>21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177</v>
      </c>
      <c r="AU122" s="218" t="s">
        <v>91</v>
      </c>
      <c r="AV122" s="13" t="s">
        <v>91</v>
      </c>
      <c r="AW122" s="13" t="s">
        <v>42</v>
      </c>
      <c r="AX122" s="13" t="s">
        <v>89</v>
      </c>
      <c r="AY122" s="218" t="s">
        <v>168</v>
      </c>
    </row>
    <row r="123" spans="1:65" s="2" customFormat="1" ht="16.5" customHeight="1">
      <c r="A123" s="36"/>
      <c r="B123" s="37"/>
      <c r="C123" s="194" t="s">
        <v>249</v>
      </c>
      <c r="D123" s="194" t="s">
        <v>170</v>
      </c>
      <c r="E123" s="195" t="s">
        <v>1868</v>
      </c>
      <c r="F123" s="196" t="s">
        <v>1869</v>
      </c>
      <c r="G123" s="197" t="s">
        <v>346</v>
      </c>
      <c r="H123" s="198">
        <v>538.8</v>
      </c>
      <c r="I123" s="199"/>
      <c r="J123" s="200">
        <f>ROUND(I123*H123,2)</f>
        <v>0</v>
      </c>
      <c r="K123" s="196" t="s">
        <v>174</v>
      </c>
      <c r="L123" s="41"/>
      <c r="M123" s="201" t="s">
        <v>79</v>
      </c>
      <c r="N123" s="202" t="s">
        <v>51</v>
      </c>
      <c r="O123" s="66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175</v>
      </c>
      <c r="AT123" s="205" t="s">
        <v>170</v>
      </c>
      <c r="AU123" s="205" t="s">
        <v>91</v>
      </c>
      <c r="AY123" s="18" t="s">
        <v>168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8" t="s">
        <v>89</v>
      </c>
      <c r="BK123" s="206">
        <f>ROUND(I123*H123,2)</f>
        <v>0</v>
      </c>
      <c r="BL123" s="18" t="s">
        <v>175</v>
      </c>
      <c r="BM123" s="205" t="s">
        <v>225</v>
      </c>
    </row>
    <row r="124" spans="2:51" s="13" customFormat="1" ht="12">
      <c r="B124" s="207"/>
      <c r="C124" s="208"/>
      <c r="D124" s="209" t="s">
        <v>177</v>
      </c>
      <c r="E124" s="210" t="s">
        <v>79</v>
      </c>
      <c r="F124" s="211" t="s">
        <v>1870</v>
      </c>
      <c r="G124" s="208"/>
      <c r="H124" s="212">
        <v>538.8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42</v>
      </c>
      <c r="AX124" s="13" t="s">
        <v>89</v>
      </c>
      <c r="AY124" s="218" t="s">
        <v>168</v>
      </c>
    </row>
    <row r="125" spans="1:65" s="2" customFormat="1" ht="16.5" customHeight="1">
      <c r="A125" s="36"/>
      <c r="B125" s="37"/>
      <c r="C125" s="194" t="s">
        <v>8</v>
      </c>
      <c r="D125" s="194" t="s">
        <v>170</v>
      </c>
      <c r="E125" s="195" t="s">
        <v>1871</v>
      </c>
      <c r="F125" s="196" t="s">
        <v>1872</v>
      </c>
      <c r="G125" s="197" t="s">
        <v>346</v>
      </c>
      <c r="H125" s="198">
        <v>1257.2</v>
      </c>
      <c r="I125" s="199"/>
      <c r="J125" s="200">
        <f>ROUND(I125*H125,2)</f>
        <v>0</v>
      </c>
      <c r="K125" s="196" t="s">
        <v>174</v>
      </c>
      <c r="L125" s="41"/>
      <c r="M125" s="201" t="s">
        <v>79</v>
      </c>
      <c r="N125" s="202" t="s">
        <v>51</v>
      </c>
      <c r="O125" s="66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8" t="s">
        <v>89</v>
      </c>
      <c r="BK125" s="206">
        <f>ROUND(I125*H125,2)</f>
        <v>0</v>
      </c>
      <c r="BL125" s="18" t="s">
        <v>175</v>
      </c>
      <c r="BM125" s="205" t="s">
        <v>211</v>
      </c>
    </row>
    <row r="126" spans="2:51" s="13" customFormat="1" ht="12">
      <c r="B126" s="207"/>
      <c r="C126" s="208"/>
      <c r="D126" s="209" t="s">
        <v>177</v>
      </c>
      <c r="E126" s="210" t="s">
        <v>79</v>
      </c>
      <c r="F126" s="211" t="s">
        <v>1873</v>
      </c>
      <c r="G126" s="208"/>
      <c r="H126" s="212">
        <v>1257.2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89</v>
      </c>
      <c r="AY126" s="218" t="s">
        <v>168</v>
      </c>
    </row>
    <row r="127" spans="1:65" s="2" customFormat="1" ht="16.5" customHeight="1">
      <c r="A127" s="36"/>
      <c r="B127" s="37"/>
      <c r="C127" s="194" t="s">
        <v>259</v>
      </c>
      <c r="D127" s="194" t="s">
        <v>170</v>
      </c>
      <c r="E127" s="195" t="s">
        <v>1874</v>
      </c>
      <c r="F127" s="196" t="s">
        <v>1875</v>
      </c>
      <c r="G127" s="197" t="s">
        <v>346</v>
      </c>
      <c r="H127" s="198">
        <v>3592</v>
      </c>
      <c r="I127" s="199"/>
      <c r="J127" s="200">
        <f>ROUND(I127*H127,2)</f>
        <v>0</v>
      </c>
      <c r="K127" s="196" t="s">
        <v>174</v>
      </c>
      <c r="L127" s="41"/>
      <c r="M127" s="201" t="s">
        <v>79</v>
      </c>
      <c r="N127" s="202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175</v>
      </c>
      <c r="BM127" s="205" t="s">
        <v>200</v>
      </c>
    </row>
    <row r="128" spans="2:51" s="13" customFormat="1" ht="12">
      <c r="B128" s="207"/>
      <c r="C128" s="208"/>
      <c r="D128" s="209" t="s">
        <v>177</v>
      </c>
      <c r="E128" s="210" t="s">
        <v>79</v>
      </c>
      <c r="F128" s="211" t="s">
        <v>1876</v>
      </c>
      <c r="G128" s="208"/>
      <c r="H128" s="212">
        <v>3592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89</v>
      </c>
      <c r="AY128" s="218" t="s">
        <v>168</v>
      </c>
    </row>
    <row r="129" spans="1:65" s="2" customFormat="1" ht="16.5" customHeight="1">
      <c r="A129" s="36"/>
      <c r="B129" s="37"/>
      <c r="C129" s="194" t="s">
        <v>267</v>
      </c>
      <c r="D129" s="194" t="s">
        <v>170</v>
      </c>
      <c r="E129" s="195" t="s">
        <v>1877</v>
      </c>
      <c r="F129" s="196" t="s">
        <v>1878</v>
      </c>
      <c r="G129" s="197" t="s">
        <v>346</v>
      </c>
      <c r="H129" s="198">
        <v>1750</v>
      </c>
      <c r="I129" s="199"/>
      <c r="J129" s="200">
        <f>ROUND(I129*H129,2)</f>
        <v>0</v>
      </c>
      <c r="K129" s="196" t="s">
        <v>174</v>
      </c>
      <c r="L129" s="41"/>
      <c r="M129" s="201" t="s">
        <v>79</v>
      </c>
      <c r="N129" s="202" t="s">
        <v>51</v>
      </c>
      <c r="O129" s="66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175</v>
      </c>
      <c r="AT129" s="205" t="s">
        <v>170</v>
      </c>
      <c r="AU129" s="205" t="s">
        <v>91</v>
      </c>
      <c r="AY129" s="18" t="s">
        <v>168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8" t="s">
        <v>89</v>
      </c>
      <c r="BK129" s="206">
        <f>ROUND(I129*H129,2)</f>
        <v>0</v>
      </c>
      <c r="BL129" s="18" t="s">
        <v>175</v>
      </c>
      <c r="BM129" s="205" t="s">
        <v>1343</v>
      </c>
    </row>
    <row r="130" spans="2:51" s="13" customFormat="1" ht="12">
      <c r="B130" s="207"/>
      <c r="C130" s="208"/>
      <c r="D130" s="209" t="s">
        <v>177</v>
      </c>
      <c r="E130" s="210" t="s">
        <v>79</v>
      </c>
      <c r="F130" s="211" t="s">
        <v>1879</v>
      </c>
      <c r="G130" s="208"/>
      <c r="H130" s="212">
        <v>1750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89</v>
      </c>
      <c r="AY130" s="218" t="s">
        <v>168</v>
      </c>
    </row>
    <row r="131" spans="1:65" s="2" customFormat="1" ht="21.75" customHeight="1">
      <c r="A131" s="36"/>
      <c r="B131" s="37"/>
      <c r="C131" s="194" t="s">
        <v>272</v>
      </c>
      <c r="D131" s="194" t="s">
        <v>170</v>
      </c>
      <c r="E131" s="195" t="s">
        <v>1880</v>
      </c>
      <c r="F131" s="196" t="s">
        <v>1881</v>
      </c>
      <c r="G131" s="197" t="s">
        <v>228</v>
      </c>
      <c r="H131" s="198">
        <v>140</v>
      </c>
      <c r="I131" s="199"/>
      <c r="J131" s="200">
        <f>ROUND(I131*H131,2)</f>
        <v>0</v>
      </c>
      <c r="K131" s="196" t="s">
        <v>174</v>
      </c>
      <c r="L131" s="41"/>
      <c r="M131" s="201" t="s">
        <v>79</v>
      </c>
      <c r="N131" s="202" t="s">
        <v>51</v>
      </c>
      <c r="O131" s="6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8" t="s">
        <v>89</v>
      </c>
      <c r="BK131" s="206">
        <f>ROUND(I131*H131,2)</f>
        <v>0</v>
      </c>
      <c r="BL131" s="18" t="s">
        <v>175</v>
      </c>
      <c r="BM131" s="205" t="s">
        <v>1297</v>
      </c>
    </row>
    <row r="132" spans="1:65" s="2" customFormat="1" ht="16.5" customHeight="1">
      <c r="A132" s="36"/>
      <c r="B132" s="37"/>
      <c r="C132" s="230" t="s">
        <v>279</v>
      </c>
      <c r="D132" s="230" t="s">
        <v>219</v>
      </c>
      <c r="E132" s="231" t="s">
        <v>1882</v>
      </c>
      <c r="F132" s="232" t="s">
        <v>1883</v>
      </c>
      <c r="G132" s="233" t="s">
        <v>228</v>
      </c>
      <c r="H132" s="234">
        <v>105</v>
      </c>
      <c r="I132" s="235"/>
      <c r="J132" s="236">
        <f>ROUND(I132*H132,2)</f>
        <v>0</v>
      </c>
      <c r="K132" s="232" t="s">
        <v>234</v>
      </c>
      <c r="L132" s="237"/>
      <c r="M132" s="238" t="s">
        <v>79</v>
      </c>
      <c r="N132" s="239" t="s">
        <v>51</v>
      </c>
      <c r="O132" s="66"/>
      <c r="P132" s="203">
        <f>O132*H132</f>
        <v>0</v>
      </c>
      <c r="Q132" s="203">
        <v>0.025</v>
      </c>
      <c r="R132" s="203">
        <f>Q132*H132</f>
        <v>2.625</v>
      </c>
      <c r="S132" s="203">
        <v>0</v>
      </c>
      <c r="T132" s="204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211</v>
      </c>
      <c r="AT132" s="205" t="s">
        <v>219</v>
      </c>
      <c r="AU132" s="205" t="s">
        <v>91</v>
      </c>
      <c r="AY132" s="18" t="s">
        <v>168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8" t="s">
        <v>89</v>
      </c>
      <c r="BK132" s="206">
        <f>ROUND(I132*H132,2)</f>
        <v>0</v>
      </c>
      <c r="BL132" s="18" t="s">
        <v>175</v>
      </c>
      <c r="BM132" s="205" t="s">
        <v>1329</v>
      </c>
    </row>
    <row r="133" spans="2:51" s="13" customFormat="1" ht="12">
      <c r="B133" s="207"/>
      <c r="C133" s="208"/>
      <c r="D133" s="209" t="s">
        <v>177</v>
      </c>
      <c r="E133" s="210" t="s">
        <v>79</v>
      </c>
      <c r="F133" s="211" t="s">
        <v>1854</v>
      </c>
      <c r="G133" s="208"/>
      <c r="H133" s="212">
        <v>105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42</v>
      </c>
      <c r="AX133" s="13" t="s">
        <v>89</v>
      </c>
      <c r="AY133" s="218" t="s">
        <v>168</v>
      </c>
    </row>
    <row r="134" spans="1:65" s="2" customFormat="1" ht="16.5" customHeight="1">
      <c r="A134" s="36"/>
      <c r="B134" s="37"/>
      <c r="C134" s="230" t="s">
        <v>288</v>
      </c>
      <c r="D134" s="230" t="s">
        <v>219</v>
      </c>
      <c r="E134" s="231" t="s">
        <v>1884</v>
      </c>
      <c r="F134" s="232" t="s">
        <v>1885</v>
      </c>
      <c r="G134" s="233" t="s">
        <v>228</v>
      </c>
      <c r="H134" s="234">
        <v>35</v>
      </c>
      <c r="I134" s="235"/>
      <c r="J134" s="236">
        <f>ROUND(I134*H134,2)</f>
        <v>0</v>
      </c>
      <c r="K134" s="232" t="s">
        <v>234</v>
      </c>
      <c r="L134" s="237"/>
      <c r="M134" s="238" t="s">
        <v>79</v>
      </c>
      <c r="N134" s="239" t="s">
        <v>51</v>
      </c>
      <c r="O134" s="66"/>
      <c r="P134" s="203">
        <f>O134*H134</f>
        <v>0</v>
      </c>
      <c r="Q134" s="203">
        <v>0.025</v>
      </c>
      <c r="R134" s="203">
        <f>Q134*H134</f>
        <v>0.875</v>
      </c>
      <c r="S134" s="203">
        <v>0</v>
      </c>
      <c r="T134" s="20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211</v>
      </c>
      <c r="AT134" s="205" t="s">
        <v>219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1049</v>
      </c>
    </row>
    <row r="135" spans="2:51" s="13" customFormat="1" ht="12">
      <c r="B135" s="207"/>
      <c r="C135" s="208"/>
      <c r="D135" s="209" t="s">
        <v>177</v>
      </c>
      <c r="E135" s="210" t="s">
        <v>79</v>
      </c>
      <c r="F135" s="211" t="s">
        <v>1857</v>
      </c>
      <c r="G135" s="208"/>
      <c r="H135" s="212">
        <v>35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89</v>
      </c>
      <c r="AY135" s="218" t="s">
        <v>168</v>
      </c>
    </row>
    <row r="136" spans="1:65" s="2" customFormat="1" ht="21.75" customHeight="1">
      <c r="A136" s="36"/>
      <c r="B136" s="37"/>
      <c r="C136" s="194" t="s">
        <v>7</v>
      </c>
      <c r="D136" s="194" t="s">
        <v>170</v>
      </c>
      <c r="E136" s="195" t="s">
        <v>1886</v>
      </c>
      <c r="F136" s="196" t="s">
        <v>1887</v>
      </c>
      <c r="G136" s="197" t="s">
        <v>228</v>
      </c>
      <c r="H136" s="198">
        <v>21</v>
      </c>
      <c r="I136" s="199"/>
      <c r="J136" s="200">
        <f>ROUND(I136*H136,2)</f>
        <v>0</v>
      </c>
      <c r="K136" s="196" t="s">
        <v>174</v>
      </c>
      <c r="L136" s="41"/>
      <c r="M136" s="201" t="s">
        <v>79</v>
      </c>
      <c r="N136" s="202" t="s">
        <v>51</v>
      </c>
      <c r="O136" s="66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5" t="s">
        <v>175</v>
      </c>
      <c r="AT136" s="205" t="s">
        <v>170</v>
      </c>
      <c r="AU136" s="205" t="s">
        <v>91</v>
      </c>
      <c r="AY136" s="18" t="s">
        <v>168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8" t="s">
        <v>89</v>
      </c>
      <c r="BK136" s="206">
        <f>ROUND(I136*H136,2)</f>
        <v>0</v>
      </c>
      <c r="BL136" s="18" t="s">
        <v>175</v>
      </c>
      <c r="BM136" s="205" t="s">
        <v>330</v>
      </c>
    </row>
    <row r="137" spans="1:65" s="2" customFormat="1" ht="16.5" customHeight="1">
      <c r="A137" s="36"/>
      <c r="B137" s="37"/>
      <c r="C137" s="230" t="s">
        <v>296</v>
      </c>
      <c r="D137" s="230" t="s">
        <v>219</v>
      </c>
      <c r="E137" s="231" t="s">
        <v>1888</v>
      </c>
      <c r="F137" s="232" t="s">
        <v>1889</v>
      </c>
      <c r="G137" s="233" t="s">
        <v>228</v>
      </c>
      <c r="H137" s="234">
        <v>19</v>
      </c>
      <c r="I137" s="235"/>
      <c r="J137" s="236">
        <f>ROUND(I137*H137,2)</f>
        <v>0</v>
      </c>
      <c r="K137" s="232" t="s">
        <v>234</v>
      </c>
      <c r="L137" s="237"/>
      <c r="M137" s="238" t="s">
        <v>79</v>
      </c>
      <c r="N137" s="239" t="s">
        <v>51</v>
      </c>
      <c r="O137" s="66"/>
      <c r="P137" s="203">
        <f>O137*H137</f>
        <v>0</v>
      </c>
      <c r="Q137" s="203">
        <v>0.075</v>
      </c>
      <c r="R137" s="203">
        <f>Q137*H137</f>
        <v>1.425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211</v>
      </c>
      <c r="AT137" s="205" t="s">
        <v>219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709</v>
      </c>
    </row>
    <row r="138" spans="2:51" s="13" customFormat="1" ht="12">
      <c r="B138" s="207"/>
      <c r="C138" s="208"/>
      <c r="D138" s="209" t="s">
        <v>177</v>
      </c>
      <c r="E138" s="210" t="s">
        <v>79</v>
      </c>
      <c r="F138" s="211" t="s">
        <v>1890</v>
      </c>
      <c r="G138" s="208"/>
      <c r="H138" s="212">
        <v>19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89</v>
      </c>
      <c r="AY138" s="218" t="s">
        <v>168</v>
      </c>
    </row>
    <row r="139" spans="1:65" s="2" customFormat="1" ht="16.5" customHeight="1">
      <c r="A139" s="36"/>
      <c r="B139" s="37"/>
      <c r="C139" s="230" t="s">
        <v>304</v>
      </c>
      <c r="D139" s="230" t="s">
        <v>219</v>
      </c>
      <c r="E139" s="231" t="s">
        <v>1891</v>
      </c>
      <c r="F139" s="232" t="s">
        <v>1892</v>
      </c>
      <c r="G139" s="233" t="s">
        <v>228</v>
      </c>
      <c r="H139" s="234">
        <v>2</v>
      </c>
      <c r="I139" s="235"/>
      <c r="J139" s="236">
        <f>ROUND(I139*H139,2)</f>
        <v>0</v>
      </c>
      <c r="K139" s="232" t="s">
        <v>234</v>
      </c>
      <c r="L139" s="237"/>
      <c r="M139" s="238" t="s">
        <v>79</v>
      </c>
      <c r="N139" s="239" t="s">
        <v>51</v>
      </c>
      <c r="O139" s="66"/>
      <c r="P139" s="203">
        <f>O139*H139</f>
        <v>0</v>
      </c>
      <c r="Q139" s="203">
        <v>0.075</v>
      </c>
      <c r="R139" s="203">
        <f>Q139*H139</f>
        <v>0.15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211</v>
      </c>
      <c r="AT139" s="205" t="s">
        <v>219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721</v>
      </c>
    </row>
    <row r="140" spans="2:51" s="13" customFormat="1" ht="12">
      <c r="B140" s="207"/>
      <c r="C140" s="208"/>
      <c r="D140" s="209" t="s">
        <v>177</v>
      </c>
      <c r="E140" s="210" t="s">
        <v>79</v>
      </c>
      <c r="F140" s="211" t="s">
        <v>1893</v>
      </c>
      <c r="G140" s="208"/>
      <c r="H140" s="212">
        <v>2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177</v>
      </c>
      <c r="AU140" s="218" t="s">
        <v>91</v>
      </c>
      <c r="AV140" s="13" t="s">
        <v>91</v>
      </c>
      <c r="AW140" s="13" t="s">
        <v>42</v>
      </c>
      <c r="AX140" s="13" t="s">
        <v>89</v>
      </c>
      <c r="AY140" s="218" t="s">
        <v>168</v>
      </c>
    </row>
    <row r="141" spans="1:65" s="2" customFormat="1" ht="16.5" customHeight="1">
      <c r="A141" s="36"/>
      <c r="B141" s="37"/>
      <c r="C141" s="194" t="s">
        <v>309</v>
      </c>
      <c r="D141" s="194" t="s">
        <v>170</v>
      </c>
      <c r="E141" s="195" t="s">
        <v>1894</v>
      </c>
      <c r="F141" s="196" t="s">
        <v>1895</v>
      </c>
      <c r="G141" s="197" t="s">
        <v>228</v>
      </c>
      <c r="H141" s="198">
        <v>11</v>
      </c>
      <c r="I141" s="199"/>
      <c r="J141" s="200">
        <f>ROUND(I141*H141,2)</f>
        <v>0</v>
      </c>
      <c r="K141" s="196" t="s">
        <v>174</v>
      </c>
      <c r="L141" s="41"/>
      <c r="M141" s="201" t="s">
        <v>79</v>
      </c>
      <c r="N141" s="202" t="s">
        <v>51</v>
      </c>
      <c r="O141" s="66"/>
      <c r="P141" s="203">
        <f>O141*H141</f>
        <v>0</v>
      </c>
      <c r="Q141" s="203">
        <v>6E-05</v>
      </c>
      <c r="R141" s="203">
        <f>Q141*H141</f>
        <v>0.00066</v>
      </c>
      <c r="S141" s="203">
        <v>0</v>
      </c>
      <c r="T141" s="20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175</v>
      </c>
      <c r="AT141" s="205" t="s">
        <v>170</v>
      </c>
      <c r="AU141" s="205" t="s">
        <v>91</v>
      </c>
      <c r="AY141" s="18" t="s">
        <v>168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89</v>
      </c>
      <c r="BK141" s="206">
        <f>ROUND(I141*H141,2)</f>
        <v>0</v>
      </c>
      <c r="BL141" s="18" t="s">
        <v>175</v>
      </c>
      <c r="BM141" s="205" t="s">
        <v>533</v>
      </c>
    </row>
    <row r="142" spans="2:51" s="13" customFormat="1" ht="12">
      <c r="B142" s="207"/>
      <c r="C142" s="208"/>
      <c r="D142" s="209" t="s">
        <v>177</v>
      </c>
      <c r="E142" s="210" t="s">
        <v>79</v>
      </c>
      <c r="F142" s="211" t="s">
        <v>1896</v>
      </c>
      <c r="G142" s="208"/>
      <c r="H142" s="212">
        <v>11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177</v>
      </c>
      <c r="AU142" s="218" t="s">
        <v>91</v>
      </c>
      <c r="AV142" s="13" t="s">
        <v>91</v>
      </c>
      <c r="AW142" s="13" t="s">
        <v>42</v>
      </c>
      <c r="AX142" s="13" t="s">
        <v>89</v>
      </c>
      <c r="AY142" s="218" t="s">
        <v>168</v>
      </c>
    </row>
    <row r="143" spans="1:65" s="2" customFormat="1" ht="16.5" customHeight="1">
      <c r="A143" s="36"/>
      <c r="B143" s="37"/>
      <c r="C143" s="230" t="s">
        <v>314</v>
      </c>
      <c r="D143" s="230" t="s">
        <v>219</v>
      </c>
      <c r="E143" s="231" t="s">
        <v>1897</v>
      </c>
      <c r="F143" s="232" t="s">
        <v>1898</v>
      </c>
      <c r="G143" s="233" t="s">
        <v>228</v>
      </c>
      <c r="H143" s="234">
        <v>33</v>
      </c>
      <c r="I143" s="235"/>
      <c r="J143" s="236">
        <f>ROUND(I143*H143,2)</f>
        <v>0</v>
      </c>
      <c r="K143" s="232" t="s">
        <v>174</v>
      </c>
      <c r="L143" s="237"/>
      <c r="M143" s="238" t="s">
        <v>79</v>
      </c>
      <c r="N143" s="239" t="s">
        <v>51</v>
      </c>
      <c r="O143" s="66"/>
      <c r="P143" s="203">
        <f>O143*H143</f>
        <v>0</v>
      </c>
      <c r="Q143" s="203">
        <v>0.0059</v>
      </c>
      <c r="R143" s="203">
        <f>Q143*H143</f>
        <v>0.19469999999999998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211</v>
      </c>
      <c r="AT143" s="205" t="s">
        <v>219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1899</v>
      </c>
    </row>
    <row r="144" spans="2:51" s="13" customFormat="1" ht="12">
      <c r="B144" s="207"/>
      <c r="C144" s="208"/>
      <c r="D144" s="209" t="s">
        <v>177</v>
      </c>
      <c r="E144" s="208"/>
      <c r="F144" s="211" t="s">
        <v>1900</v>
      </c>
      <c r="G144" s="208"/>
      <c r="H144" s="212">
        <v>33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177</v>
      </c>
      <c r="AU144" s="218" t="s">
        <v>91</v>
      </c>
      <c r="AV144" s="13" t="s">
        <v>91</v>
      </c>
      <c r="AW144" s="13" t="s">
        <v>4</v>
      </c>
      <c r="AX144" s="13" t="s">
        <v>89</v>
      </c>
      <c r="AY144" s="218" t="s">
        <v>168</v>
      </c>
    </row>
    <row r="145" spans="1:65" s="2" customFormat="1" ht="16.5" customHeight="1">
      <c r="A145" s="36"/>
      <c r="B145" s="37"/>
      <c r="C145" s="230" t="s">
        <v>319</v>
      </c>
      <c r="D145" s="230" t="s">
        <v>219</v>
      </c>
      <c r="E145" s="231" t="s">
        <v>1901</v>
      </c>
      <c r="F145" s="232" t="s">
        <v>1902</v>
      </c>
      <c r="G145" s="233" t="s">
        <v>228</v>
      </c>
      <c r="H145" s="234">
        <v>33</v>
      </c>
      <c r="I145" s="235"/>
      <c r="J145" s="236">
        <f>ROUND(I145*H145,2)</f>
        <v>0</v>
      </c>
      <c r="K145" s="232" t="s">
        <v>234</v>
      </c>
      <c r="L145" s="237"/>
      <c r="M145" s="238" t="s">
        <v>79</v>
      </c>
      <c r="N145" s="239" t="s">
        <v>51</v>
      </c>
      <c r="O145" s="66"/>
      <c r="P145" s="203">
        <f>O145*H145</f>
        <v>0</v>
      </c>
      <c r="Q145" s="203">
        <v>0.003</v>
      </c>
      <c r="R145" s="203">
        <f>Q145*H145</f>
        <v>0.099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211</v>
      </c>
      <c r="AT145" s="205" t="s">
        <v>219</v>
      </c>
      <c r="AU145" s="205" t="s">
        <v>91</v>
      </c>
      <c r="AY145" s="18" t="s">
        <v>168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89</v>
      </c>
      <c r="BK145" s="206">
        <f>ROUND(I145*H145,2)</f>
        <v>0</v>
      </c>
      <c r="BL145" s="18" t="s">
        <v>175</v>
      </c>
      <c r="BM145" s="205" t="s">
        <v>1903</v>
      </c>
    </row>
    <row r="146" spans="1:47" s="2" customFormat="1" ht="19.2">
      <c r="A146" s="36"/>
      <c r="B146" s="37"/>
      <c r="C146" s="38"/>
      <c r="D146" s="209" t="s">
        <v>236</v>
      </c>
      <c r="E146" s="38"/>
      <c r="F146" s="240" t="s">
        <v>1904</v>
      </c>
      <c r="G146" s="38"/>
      <c r="H146" s="38"/>
      <c r="I146" s="117"/>
      <c r="J146" s="38"/>
      <c r="K146" s="38"/>
      <c r="L146" s="41"/>
      <c r="M146" s="241"/>
      <c r="N146" s="242"/>
      <c r="O146" s="66"/>
      <c r="P146" s="66"/>
      <c r="Q146" s="66"/>
      <c r="R146" s="66"/>
      <c r="S146" s="66"/>
      <c r="T146" s="6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8" t="s">
        <v>236</v>
      </c>
      <c r="AU146" s="18" t="s">
        <v>91</v>
      </c>
    </row>
    <row r="147" spans="2:51" s="13" customFormat="1" ht="12">
      <c r="B147" s="207"/>
      <c r="C147" s="208"/>
      <c r="D147" s="209" t="s">
        <v>177</v>
      </c>
      <c r="E147" s="208"/>
      <c r="F147" s="211" t="s">
        <v>1900</v>
      </c>
      <c r="G147" s="208"/>
      <c r="H147" s="212">
        <v>33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177</v>
      </c>
      <c r="AU147" s="218" t="s">
        <v>91</v>
      </c>
      <c r="AV147" s="13" t="s">
        <v>91</v>
      </c>
      <c r="AW147" s="13" t="s">
        <v>4</v>
      </c>
      <c r="AX147" s="13" t="s">
        <v>89</v>
      </c>
      <c r="AY147" s="218" t="s">
        <v>168</v>
      </c>
    </row>
    <row r="148" spans="1:65" s="2" customFormat="1" ht="16.5" customHeight="1">
      <c r="A148" s="36"/>
      <c r="B148" s="37"/>
      <c r="C148" s="230" t="s">
        <v>325</v>
      </c>
      <c r="D148" s="230" t="s">
        <v>219</v>
      </c>
      <c r="E148" s="231" t="s">
        <v>1905</v>
      </c>
      <c r="F148" s="232" t="s">
        <v>1906</v>
      </c>
      <c r="G148" s="233" t="s">
        <v>228</v>
      </c>
      <c r="H148" s="234">
        <v>33</v>
      </c>
      <c r="I148" s="235"/>
      <c r="J148" s="236">
        <f>ROUND(I148*H148,2)</f>
        <v>0</v>
      </c>
      <c r="K148" s="232" t="s">
        <v>234</v>
      </c>
      <c r="L148" s="237"/>
      <c r="M148" s="238" t="s">
        <v>79</v>
      </c>
      <c r="N148" s="239" t="s">
        <v>51</v>
      </c>
      <c r="O148" s="66"/>
      <c r="P148" s="203">
        <f>O148*H148</f>
        <v>0</v>
      </c>
      <c r="Q148" s="203">
        <v>0.0005</v>
      </c>
      <c r="R148" s="203">
        <f>Q148*H148</f>
        <v>0.0165</v>
      </c>
      <c r="S148" s="203">
        <v>0</v>
      </c>
      <c r="T148" s="204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211</v>
      </c>
      <c r="AT148" s="205" t="s">
        <v>219</v>
      </c>
      <c r="AU148" s="205" t="s">
        <v>91</v>
      </c>
      <c r="AY148" s="18" t="s">
        <v>168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8" t="s">
        <v>89</v>
      </c>
      <c r="BK148" s="206">
        <f>ROUND(I148*H148,2)</f>
        <v>0</v>
      </c>
      <c r="BL148" s="18" t="s">
        <v>175</v>
      </c>
      <c r="BM148" s="205" t="s">
        <v>1907</v>
      </c>
    </row>
    <row r="149" spans="1:47" s="2" customFormat="1" ht="19.2">
      <c r="A149" s="36"/>
      <c r="B149" s="37"/>
      <c r="C149" s="38"/>
      <c r="D149" s="209" t="s">
        <v>236</v>
      </c>
      <c r="E149" s="38"/>
      <c r="F149" s="240" t="s">
        <v>1904</v>
      </c>
      <c r="G149" s="38"/>
      <c r="H149" s="38"/>
      <c r="I149" s="117"/>
      <c r="J149" s="38"/>
      <c r="K149" s="38"/>
      <c r="L149" s="41"/>
      <c r="M149" s="241"/>
      <c r="N149" s="242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8" t="s">
        <v>236</v>
      </c>
      <c r="AU149" s="18" t="s">
        <v>91</v>
      </c>
    </row>
    <row r="150" spans="2:51" s="13" customFormat="1" ht="12">
      <c r="B150" s="207"/>
      <c r="C150" s="208"/>
      <c r="D150" s="209" t="s">
        <v>177</v>
      </c>
      <c r="E150" s="208"/>
      <c r="F150" s="211" t="s">
        <v>1900</v>
      </c>
      <c r="G150" s="208"/>
      <c r="H150" s="212">
        <v>33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</v>
      </c>
      <c r="AX150" s="13" t="s">
        <v>89</v>
      </c>
      <c r="AY150" s="218" t="s">
        <v>168</v>
      </c>
    </row>
    <row r="151" spans="1:65" s="2" customFormat="1" ht="16.5" customHeight="1">
      <c r="A151" s="36"/>
      <c r="B151" s="37"/>
      <c r="C151" s="194" t="s">
        <v>330</v>
      </c>
      <c r="D151" s="194" t="s">
        <v>170</v>
      </c>
      <c r="E151" s="195" t="s">
        <v>1908</v>
      </c>
      <c r="F151" s="196" t="s">
        <v>1909</v>
      </c>
      <c r="G151" s="197" t="s">
        <v>228</v>
      </c>
      <c r="H151" s="198">
        <v>11</v>
      </c>
      <c r="I151" s="199"/>
      <c r="J151" s="200">
        <f>ROUND(I151*H151,2)</f>
        <v>0</v>
      </c>
      <c r="K151" s="196" t="s">
        <v>234</v>
      </c>
      <c r="L151" s="41"/>
      <c r="M151" s="201" t="s">
        <v>79</v>
      </c>
      <c r="N151" s="202" t="s">
        <v>51</v>
      </c>
      <c r="O151" s="66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175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175</v>
      </c>
      <c r="BM151" s="205" t="s">
        <v>570</v>
      </c>
    </row>
    <row r="152" spans="2:51" s="13" customFormat="1" ht="12">
      <c r="B152" s="207"/>
      <c r="C152" s="208"/>
      <c r="D152" s="209" t="s">
        <v>177</v>
      </c>
      <c r="E152" s="210" t="s">
        <v>79</v>
      </c>
      <c r="F152" s="211" t="s">
        <v>1896</v>
      </c>
      <c r="G152" s="208"/>
      <c r="H152" s="212">
        <v>11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89</v>
      </c>
      <c r="AY152" s="218" t="s">
        <v>168</v>
      </c>
    </row>
    <row r="153" spans="1:65" s="2" customFormat="1" ht="16.5" customHeight="1">
      <c r="A153" s="36"/>
      <c r="B153" s="37"/>
      <c r="C153" s="230" t="s">
        <v>334</v>
      </c>
      <c r="D153" s="230" t="s">
        <v>219</v>
      </c>
      <c r="E153" s="231" t="s">
        <v>1910</v>
      </c>
      <c r="F153" s="232" t="s">
        <v>1911</v>
      </c>
      <c r="G153" s="233" t="s">
        <v>228</v>
      </c>
      <c r="H153" s="234">
        <v>99</v>
      </c>
      <c r="I153" s="235"/>
      <c r="J153" s="236">
        <f>ROUND(I153*H153,2)</f>
        <v>0</v>
      </c>
      <c r="K153" s="232" t="s">
        <v>234</v>
      </c>
      <c r="L153" s="237"/>
      <c r="M153" s="238" t="s">
        <v>79</v>
      </c>
      <c r="N153" s="239" t="s">
        <v>51</v>
      </c>
      <c r="O153" s="66"/>
      <c r="P153" s="203">
        <f>O153*H153</f>
        <v>0</v>
      </c>
      <c r="Q153" s="203">
        <v>0.002</v>
      </c>
      <c r="R153" s="203">
        <f>Q153*H153</f>
        <v>0.198</v>
      </c>
      <c r="S153" s="203">
        <v>0</v>
      </c>
      <c r="T153" s="20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211</v>
      </c>
      <c r="AT153" s="205" t="s">
        <v>219</v>
      </c>
      <c r="AU153" s="205" t="s">
        <v>91</v>
      </c>
      <c r="AY153" s="18" t="s">
        <v>168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89</v>
      </c>
      <c r="BK153" s="206">
        <f>ROUND(I153*H153,2)</f>
        <v>0</v>
      </c>
      <c r="BL153" s="18" t="s">
        <v>175</v>
      </c>
      <c r="BM153" s="205" t="s">
        <v>579</v>
      </c>
    </row>
    <row r="154" spans="1:47" s="2" customFormat="1" ht="19.2">
      <c r="A154" s="36"/>
      <c r="B154" s="37"/>
      <c r="C154" s="38"/>
      <c r="D154" s="209" t="s">
        <v>236</v>
      </c>
      <c r="E154" s="38"/>
      <c r="F154" s="240" t="s">
        <v>1912</v>
      </c>
      <c r="G154" s="38"/>
      <c r="H154" s="38"/>
      <c r="I154" s="117"/>
      <c r="J154" s="38"/>
      <c r="K154" s="38"/>
      <c r="L154" s="41"/>
      <c r="M154" s="241"/>
      <c r="N154" s="242"/>
      <c r="O154" s="66"/>
      <c r="P154" s="66"/>
      <c r="Q154" s="66"/>
      <c r="R154" s="66"/>
      <c r="S154" s="66"/>
      <c r="T154" s="67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8" t="s">
        <v>236</v>
      </c>
      <c r="AU154" s="18" t="s">
        <v>91</v>
      </c>
    </row>
    <row r="155" spans="2:51" s="13" customFormat="1" ht="12">
      <c r="B155" s="207"/>
      <c r="C155" s="208"/>
      <c r="D155" s="209" t="s">
        <v>177</v>
      </c>
      <c r="E155" s="208"/>
      <c r="F155" s="211" t="s">
        <v>1913</v>
      </c>
      <c r="G155" s="208"/>
      <c r="H155" s="212">
        <v>99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177</v>
      </c>
      <c r="AU155" s="218" t="s">
        <v>91</v>
      </c>
      <c r="AV155" s="13" t="s">
        <v>91</v>
      </c>
      <c r="AW155" s="13" t="s">
        <v>4</v>
      </c>
      <c r="AX155" s="13" t="s">
        <v>89</v>
      </c>
      <c r="AY155" s="218" t="s">
        <v>168</v>
      </c>
    </row>
    <row r="156" spans="1:65" s="2" customFormat="1" ht="16.5" customHeight="1">
      <c r="A156" s="36"/>
      <c r="B156" s="37"/>
      <c r="C156" s="194" t="s">
        <v>339</v>
      </c>
      <c r="D156" s="194" t="s">
        <v>170</v>
      </c>
      <c r="E156" s="195" t="s">
        <v>1914</v>
      </c>
      <c r="F156" s="196" t="s">
        <v>1915</v>
      </c>
      <c r="G156" s="197" t="s">
        <v>228</v>
      </c>
      <c r="H156" s="198">
        <v>10</v>
      </c>
      <c r="I156" s="199"/>
      <c r="J156" s="200">
        <f>ROUND(I156*H156,2)</f>
        <v>0</v>
      </c>
      <c r="K156" s="196" t="s">
        <v>174</v>
      </c>
      <c r="L156" s="41"/>
      <c r="M156" s="201" t="s">
        <v>79</v>
      </c>
      <c r="N156" s="202" t="s">
        <v>51</v>
      </c>
      <c r="O156" s="66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5" t="s">
        <v>175</v>
      </c>
      <c r="AT156" s="205" t="s">
        <v>170</v>
      </c>
      <c r="AU156" s="205" t="s">
        <v>91</v>
      </c>
      <c r="AY156" s="18" t="s">
        <v>168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8" t="s">
        <v>89</v>
      </c>
      <c r="BK156" s="206">
        <f>ROUND(I156*H156,2)</f>
        <v>0</v>
      </c>
      <c r="BL156" s="18" t="s">
        <v>175</v>
      </c>
      <c r="BM156" s="205" t="s">
        <v>509</v>
      </c>
    </row>
    <row r="157" spans="2:51" s="13" customFormat="1" ht="12">
      <c r="B157" s="207"/>
      <c r="C157" s="208"/>
      <c r="D157" s="209" t="s">
        <v>177</v>
      </c>
      <c r="E157" s="210" t="s">
        <v>79</v>
      </c>
      <c r="F157" s="211" t="s">
        <v>1916</v>
      </c>
      <c r="G157" s="208"/>
      <c r="H157" s="212">
        <v>10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177</v>
      </c>
      <c r="AU157" s="218" t="s">
        <v>91</v>
      </c>
      <c r="AV157" s="13" t="s">
        <v>91</v>
      </c>
      <c r="AW157" s="13" t="s">
        <v>42</v>
      </c>
      <c r="AX157" s="13" t="s">
        <v>89</v>
      </c>
      <c r="AY157" s="218" t="s">
        <v>168</v>
      </c>
    </row>
    <row r="158" spans="1:65" s="2" customFormat="1" ht="16.5" customHeight="1">
      <c r="A158" s="36"/>
      <c r="B158" s="37"/>
      <c r="C158" s="230" t="s">
        <v>494</v>
      </c>
      <c r="D158" s="230" t="s">
        <v>219</v>
      </c>
      <c r="E158" s="231" t="s">
        <v>1917</v>
      </c>
      <c r="F158" s="232" t="s">
        <v>1918</v>
      </c>
      <c r="G158" s="233" t="s">
        <v>228</v>
      </c>
      <c r="H158" s="234">
        <v>10</v>
      </c>
      <c r="I158" s="235"/>
      <c r="J158" s="236">
        <f>ROUND(I158*H158,2)</f>
        <v>0</v>
      </c>
      <c r="K158" s="232" t="s">
        <v>234</v>
      </c>
      <c r="L158" s="237"/>
      <c r="M158" s="238" t="s">
        <v>79</v>
      </c>
      <c r="N158" s="239" t="s">
        <v>51</v>
      </c>
      <c r="O158" s="66"/>
      <c r="P158" s="203">
        <f>O158*H158</f>
        <v>0</v>
      </c>
      <c r="Q158" s="203">
        <v>0</v>
      </c>
      <c r="R158" s="203">
        <f>Q158*H158</f>
        <v>0</v>
      </c>
      <c r="S158" s="203">
        <v>0</v>
      </c>
      <c r="T158" s="20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211</v>
      </c>
      <c r="AT158" s="205" t="s">
        <v>219</v>
      </c>
      <c r="AU158" s="205" t="s">
        <v>91</v>
      </c>
      <c r="AY158" s="18" t="s">
        <v>168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8" t="s">
        <v>89</v>
      </c>
      <c r="BK158" s="206">
        <f>ROUND(I158*H158,2)</f>
        <v>0</v>
      </c>
      <c r="BL158" s="18" t="s">
        <v>175</v>
      </c>
      <c r="BM158" s="205" t="s">
        <v>520</v>
      </c>
    </row>
    <row r="159" spans="1:65" s="2" customFormat="1" ht="16.5" customHeight="1">
      <c r="A159" s="36"/>
      <c r="B159" s="37"/>
      <c r="C159" s="194" t="s">
        <v>500</v>
      </c>
      <c r="D159" s="194" t="s">
        <v>170</v>
      </c>
      <c r="E159" s="195" t="s">
        <v>1919</v>
      </c>
      <c r="F159" s="196" t="s">
        <v>1920</v>
      </c>
      <c r="G159" s="197" t="s">
        <v>228</v>
      </c>
      <c r="H159" s="198">
        <v>11</v>
      </c>
      <c r="I159" s="199"/>
      <c r="J159" s="200">
        <f>ROUND(I159*H159,2)</f>
        <v>0</v>
      </c>
      <c r="K159" s="196" t="s">
        <v>174</v>
      </c>
      <c r="L159" s="41"/>
      <c r="M159" s="201" t="s">
        <v>79</v>
      </c>
      <c r="N159" s="202" t="s">
        <v>51</v>
      </c>
      <c r="O159" s="66"/>
      <c r="P159" s="203">
        <f>O159*H159</f>
        <v>0</v>
      </c>
      <c r="Q159" s="203">
        <v>0</v>
      </c>
      <c r="R159" s="203">
        <f>Q159*H159</f>
        <v>0</v>
      </c>
      <c r="S159" s="203">
        <v>0</v>
      </c>
      <c r="T159" s="204">
        <f>S159*H159</f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5" t="s">
        <v>175</v>
      </c>
      <c r="AT159" s="205" t="s">
        <v>170</v>
      </c>
      <c r="AU159" s="205" t="s">
        <v>91</v>
      </c>
      <c r="AY159" s="18" t="s">
        <v>168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8" t="s">
        <v>89</v>
      </c>
      <c r="BK159" s="206">
        <f>ROUND(I159*H159,2)</f>
        <v>0</v>
      </c>
      <c r="BL159" s="18" t="s">
        <v>175</v>
      </c>
      <c r="BM159" s="205" t="s">
        <v>609</v>
      </c>
    </row>
    <row r="160" spans="2:51" s="13" customFormat="1" ht="12">
      <c r="B160" s="207"/>
      <c r="C160" s="208"/>
      <c r="D160" s="209" t="s">
        <v>177</v>
      </c>
      <c r="E160" s="210" t="s">
        <v>79</v>
      </c>
      <c r="F160" s="211" t="s">
        <v>1921</v>
      </c>
      <c r="G160" s="208"/>
      <c r="H160" s="212">
        <v>11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89</v>
      </c>
      <c r="AY160" s="218" t="s">
        <v>168</v>
      </c>
    </row>
    <row r="161" spans="1:65" s="2" customFormat="1" ht="16.5" customHeight="1">
      <c r="A161" s="36"/>
      <c r="B161" s="37"/>
      <c r="C161" s="194" t="s">
        <v>505</v>
      </c>
      <c r="D161" s="194" t="s">
        <v>170</v>
      </c>
      <c r="E161" s="195" t="s">
        <v>1922</v>
      </c>
      <c r="F161" s="196" t="s">
        <v>1923</v>
      </c>
      <c r="G161" s="197" t="s">
        <v>346</v>
      </c>
      <c r="H161" s="198">
        <v>6.3</v>
      </c>
      <c r="I161" s="199"/>
      <c r="J161" s="200">
        <f>ROUND(I161*H161,2)</f>
        <v>0</v>
      </c>
      <c r="K161" s="196" t="s">
        <v>174</v>
      </c>
      <c r="L161" s="41"/>
      <c r="M161" s="201" t="s">
        <v>79</v>
      </c>
      <c r="N161" s="202" t="s">
        <v>51</v>
      </c>
      <c r="O161" s="66"/>
      <c r="P161" s="203">
        <f>O161*H161</f>
        <v>0</v>
      </c>
      <c r="Q161" s="203">
        <v>3E-05</v>
      </c>
      <c r="R161" s="203">
        <f>Q161*H161</f>
        <v>0.00018899999999999999</v>
      </c>
      <c r="S161" s="203">
        <v>0</v>
      </c>
      <c r="T161" s="204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5" t="s">
        <v>175</v>
      </c>
      <c r="AT161" s="205" t="s">
        <v>170</v>
      </c>
      <c r="AU161" s="205" t="s">
        <v>91</v>
      </c>
      <c r="AY161" s="18" t="s">
        <v>168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18" t="s">
        <v>89</v>
      </c>
      <c r="BK161" s="206">
        <f>ROUND(I161*H161,2)</f>
        <v>0</v>
      </c>
      <c r="BL161" s="18" t="s">
        <v>175</v>
      </c>
      <c r="BM161" s="205" t="s">
        <v>550</v>
      </c>
    </row>
    <row r="162" spans="2:51" s="13" customFormat="1" ht="12">
      <c r="B162" s="207"/>
      <c r="C162" s="208"/>
      <c r="D162" s="209" t="s">
        <v>177</v>
      </c>
      <c r="E162" s="210" t="s">
        <v>79</v>
      </c>
      <c r="F162" s="211" t="s">
        <v>1924</v>
      </c>
      <c r="G162" s="208"/>
      <c r="H162" s="212">
        <v>6.3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177</v>
      </c>
      <c r="AU162" s="218" t="s">
        <v>91</v>
      </c>
      <c r="AV162" s="13" t="s">
        <v>91</v>
      </c>
      <c r="AW162" s="13" t="s">
        <v>42</v>
      </c>
      <c r="AX162" s="13" t="s">
        <v>89</v>
      </c>
      <c r="AY162" s="218" t="s">
        <v>168</v>
      </c>
    </row>
    <row r="163" spans="1:65" s="2" customFormat="1" ht="16.5" customHeight="1">
      <c r="A163" s="36"/>
      <c r="B163" s="37"/>
      <c r="C163" s="230" t="s">
        <v>509</v>
      </c>
      <c r="D163" s="230" t="s">
        <v>219</v>
      </c>
      <c r="E163" s="231" t="s">
        <v>1925</v>
      </c>
      <c r="F163" s="232" t="s">
        <v>1926</v>
      </c>
      <c r="G163" s="233" t="s">
        <v>346</v>
      </c>
      <c r="H163" s="234">
        <v>6.3</v>
      </c>
      <c r="I163" s="235"/>
      <c r="J163" s="236">
        <f>ROUND(I163*H163,2)</f>
        <v>0</v>
      </c>
      <c r="K163" s="232" t="s">
        <v>234</v>
      </c>
      <c r="L163" s="237"/>
      <c r="M163" s="238" t="s">
        <v>79</v>
      </c>
      <c r="N163" s="239" t="s">
        <v>51</v>
      </c>
      <c r="O163" s="66"/>
      <c r="P163" s="203">
        <f>O163*H163</f>
        <v>0</v>
      </c>
      <c r="Q163" s="203">
        <v>0.001</v>
      </c>
      <c r="R163" s="203">
        <f>Q163*H163</f>
        <v>0.0063</v>
      </c>
      <c r="S163" s="203">
        <v>0</v>
      </c>
      <c r="T163" s="204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5" t="s">
        <v>211</v>
      </c>
      <c r="AT163" s="205" t="s">
        <v>219</v>
      </c>
      <c r="AU163" s="205" t="s">
        <v>91</v>
      </c>
      <c r="AY163" s="18" t="s">
        <v>168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8" t="s">
        <v>89</v>
      </c>
      <c r="BK163" s="206">
        <f>ROUND(I163*H163,2)</f>
        <v>0</v>
      </c>
      <c r="BL163" s="18" t="s">
        <v>175</v>
      </c>
      <c r="BM163" s="205" t="s">
        <v>559</v>
      </c>
    </row>
    <row r="164" spans="1:65" s="2" customFormat="1" ht="16.5" customHeight="1">
      <c r="A164" s="36"/>
      <c r="B164" s="37"/>
      <c r="C164" s="194" t="s">
        <v>514</v>
      </c>
      <c r="D164" s="194" t="s">
        <v>170</v>
      </c>
      <c r="E164" s="195" t="s">
        <v>1927</v>
      </c>
      <c r="F164" s="196" t="s">
        <v>1928</v>
      </c>
      <c r="G164" s="197" t="s">
        <v>228</v>
      </c>
      <c r="H164" s="198">
        <v>21</v>
      </c>
      <c r="I164" s="199"/>
      <c r="J164" s="200">
        <f>ROUND(I164*H164,2)</f>
        <v>0</v>
      </c>
      <c r="K164" s="196" t="s">
        <v>174</v>
      </c>
      <c r="L164" s="41"/>
      <c r="M164" s="201" t="s">
        <v>79</v>
      </c>
      <c r="N164" s="202" t="s">
        <v>51</v>
      </c>
      <c r="O164" s="66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5" t="s">
        <v>175</v>
      </c>
      <c r="AT164" s="205" t="s">
        <v>170</v>
      </c>
      <c r="AU164" s="205" t="s">
        <v>91</v>
      </c>
      <c r="AY164" s="18" t="s">
        <v>168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8" t="s">
        <v>89</v>
      </c>
      <c r="BK164" s="206">
        <f>ROUND(I164*H164,2)</f>
        <v>0</v>
      </c>
      <c r="BL164" s="18" t="s">
        <v>175</v>
      </c>
      <c r="BM164" s="205" t="s">
        <v>688</v>
      </c>
    </row>
    <row r="165" spans="2:51" s="13" customFormat="1" ht="12">
      <c r="B165" s="207"/>
      <c r="C165" s="208"/>
      <c r="D165" s="209" t="s">
        <v>177</v>
      </c>
      <c r="E165" s="210" t="s">
        <v>79</v>
      </c>
      <c r="F165" s="211" t="s">
        <v>1929</v>
      </c>
      <c r="G165" s="208"/>
      <c r="H165" s="212">
        <v>21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177</v>
      </c>
      <c r="AU165" s="218" t="s">
        <v>91</v>
      </c>
      <c r="AV165" s="13" t="s">
        <v>91</v>
      </c>
      <c r="AW165" s="13" t="s">
        <v>42</v>
      </c>
      <c r="AX165" s="13" t="s">
        <v>89</v>
      </c>
      <c r="AY165" s="218" t="s">
        <v>168</v>
      </c>
    </row>
    <row r="166" spans="1:65" s="2" customFormat="1" ht="16.5" customHeight="1">
      <c r="A166" s="36"/>
      <c r="B166" s="37"/>
      <c r="C166" s="194" t="s">
        <v>520</v>
      </c>
      <c r="D166" s="194" t="s">
        <v>170</v>
      </c>
      <c r="E166" s="195" t="s">
        <v>1930</v>
      </c>
      <c r="F166" s="196" t="s">
        <v>1931</v>
      </c>
      <c r="G166" s="197" t="s">
        <v>346</v>
      </c>
      <c r="H166" s="198">
        <v>48</v>
      </c>
      <c r="I166" s="199"/>
      <c r="J166" s="200">
        <f>ROUND(I166*H166,2)</f>
        <v>0</v>
      </c>
      <c r="K166" s="196" t="s">
        <v>174</v>
      </c>
      <c r="L166" s="41"/>
      <c r="M166" s="201" t="s">
        <v>79</v>
      </c>
      <c r="N166" s="202" t="s">
        <v>51</v>
      </c>
      <c r="O166" s="66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5" t="s">
        <v>175</v>
      </c>
      <c r="AT166" s="205" t="s">
        <v>170</v>
      </c>
      <c r="AU166" s="205" t="s">
        <v>91</v>
      </c>
      <c r="AY166" s="18" t="s">
        <v>168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8" t="s">
        <v>89</v>
      </c>
      <c r="BK166" s="206">
        <f>ROUND(I166*H166,2)</f>
        <v>0</v>
      </c>
      <c r="BL166" s="18" t="s">
        <v>175</v>
      </c>
      <c r="BM166" s="205" t="s">
        <v>1326</v>
      </c>
    </row>
    <row r="167" spans="2:51" s="13" customFormat="1" ht="12">
      <c r="B167" s="207"/>
      <c r="C167" s="208"/>
      <c r="D167" s="209" t="s">
        <v>177</v>
      </c>
      <c r="E167" s="210" t="s">
        <v>79</v>
      </c>
      <c r="F167" s="211" t="s">
        <v>1932</v>
      </c>
      <c r="G167" s="208"/>
      <c r="H167" s="212">
        <v>48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177</v>
      </c>
      <c r="AU167" s="218" t="s">
        <v>91</v>
      </c>
      <c r="AV167" s="13" t="s">
        <v>91</v>
      </c>
      <c r="AW167" s="13" t="s">
        <v>42</v>
      </c>
      <c r="AX167" s="13" t="s">
        <v>89</v>
      </c>
      <c r="AY167" s="218" t="s">
        <v>168</v>
      </c>
    </row>
    <row r="168" spans="1:65" s="2" customFormat="1" ht="21.75" customHeight="1">
      <c r="A168" s="36"/>
      <c r="B168" s="37"/>
      <c r="C168" s="194" t="s">
        <v>525</v>
      </c>
      <c r="D168" s="194" t="s">
        <v>170</v>
      </c>
      <c r="E168" s="195" t="s">
        <v>1933</v>
      </c>
      <c r="F168" s="196" t="s">
        <v>1934</v>
      </c>
      <c r="G168" s="197" t="s">
        <v>346</v>
      </c>
      <c r="H168" s="198">
        <v>1796</v>
      </c>
      <c r="I168" s="199"/>
      <c r="J168" s="200">
        <f>ROUND(I168*H168,2)</f>
        <v>0</v>
      </c>
      <c r="K168" s="196" t="s">
        <v>174</v>
      </c>
      <c r="L168" s="41"/>
      <c r="M168" s="201" t="s">
        <v>79</v>
      </c>
      <c r="N168" s="202" t="s">
        <v>51</v>
      </c>
      <c r="O168" s="66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175</v>
      </c>
      <c r="AT168" s="205" t="s">
        <v>170</v>
      </c>
      <c r="AU168" s="205" t="s">
        <v>91</v>
      </c>
      <c r="AY168" s="18" t="s">
        <v>168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8" t="s">
        <v>89</v>
      </c>
      <c r="BK168" s="206">
        <f>ROUND(I168*H168,2)</f>
        <v>0</v>
      </c>
      <c r="BL168" s="18" t="s">
        <v>175</v>
      </c>
      <c r="BM168" s="205" t="s">
        <v>91</v>
      </c>
    </row>
    <row r="169" spans="2:51" s="13" customFormat="1" ht="12">
      <c r="B169" s="207"/>
      <c r="C169" s="208"/>
      <c r="D169" s="209" t="s">
        <v>177</v>
      </c>
      <c r="E169" s="210" t="s">
        <v>79</v>
      </c>
      <c r="F169" s="211" t="s">
        <v>1935</v>
      </c>
      <c r="G169" s="208"/>
      <c r="H169" s="212">
        <v>1796</v>
      </c>
      <c r="I169" s="213"/>
      <c r="J169" s="208"/>
      <c r="K169" s="208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177</v>
      </c>
      <c r="AU169" s="218" t="s">
        <v>91</v>
      </c>
      <c r="AV169" s="13" t="s">
        <v>91</v>
      </c>
      <c r="AW169" s="13" t="s">
        <v>42</v>
      </c>
      <c r="AX169" s="13" t="s">
        <v>89</v>
      </c>
      <c r="AY169" s="218" t="s">
        <v>168</v>
      </c>
    </row>
    <row r="170" spans="2:51" s="15" customFormat="1" ht="20.4">
      <c r="B170" s="247"/>
      <c r="C170" s="248"/>
      <c r="D170" s="209" t="s">
        <v>177</v>
      </c>
      <c r="E170" s="249" t="s">
        <v>79</v>
      </c>
      <c r="F170" s="250" t="s">
        <v>1936</v>
      </c>
      <c r="G170" s="248"/>
      <c r="H170" s="249" t="s">
        <v>79</v>
      </c>
      <c r="I170" s="251"/>
      <c r="J170" s="248"/>
      <c r="K170" s="248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177</v>
      </c>
      <c r="AU170" s="256" t="s">
        <v>91</v>
      </c>
      <c r="AV170" s="15" t="s">
        <v>89</v>
      </c>
      <c r="AW170" s="15" t="s">
        <v>42</v>
      </c>
      <c r="AX170" s="15" t="s">
        <v>81</v>
      </c>
      <c r="AY170" s="256" t="s">
        <v>168</v>
      </c>
    </row>
    <row r="171" spans="1:65" s="2" customFormat="1" ht="16.5" customHeight="1">
      <c r="A171" s="36"/>
      <c r="B171" s="37"/>
      <c r="C171" s="230" t="s">
        <v>533</v>
      </c>
      <c r="D171" s="230" t="s">
        <v>219</v>
      </c>
      <c r="E171" s="231" t="s">
        <v>1937</v>
      </c>
      <c r="F171" s="232" t="s">
        <v>1938</v>
      </c>
      <c r="G171" s="233" t="s">
        <v>1939</v>
      </c>
      <c r="H171" s="234">
        <v>0.898</v>
      </c>
      <c r="I171" s="235"/>
      <c r="J171" s="236">
        <f>ROUND(I171*H171,2)</f>
        <v>0</v>
      </c>
      <c r="K171" s="232" t="s">
        <v>174</v>
      </c>
      <c r="L171" s="237"/>
      <c r="M171" s="238" t="s">
        <v>79</v>
      </c>
      <c r="N171" s="239" t="s">
        <v>51</v>
      </c>
      <c r="O171" s="66"/>
      <c r="P171" s="203">
        <f>O171*H171</f>
        <v>0</v>
      </c>
      <c r="Q171" s="203">
        <v>0.001</v>
      </c>
      <c r="R171" s="203">
        <f>Q171*H171</f>
        <v>0.000898</v>
      </c>
      <c r="S171" s="203">
        <v>0</v>
      </c>
      <c r="T171" s="204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5" t="s">
        <v>211</v>
      </c>
      <c r="AT171" s="205" t="s">
        <v>219</v>
      </c>
      <c r="AU171" s="205" t="s">
        <v>91</v>
      </c>
      <c r="AY171" s="18" t="s">
        <v>168</v>
      </c>
      <c r="BE171" s="206">
        <f>IF(N171="základní",J171,0)</f>
        <v>0</v>
      </c>
      <c r="BF171" s="206">
        <f>IF(N171="snížená",J171,0)</f>
        <v>0</v>
      </c>
      <c r="BG171" s="206">
        <f>IF(N171="zákl. přenesená",J171,0)</f>
        <v>0</v>
      </c>
      <c r="BH171" s="206">
        <f>IF(N171="sníž. přenesená",J171,0)</f>
        <v>0</v>
      </c>
      <c r="BI171" s="206">
        <f>IF(N171="nulová",J171,0)</f>
        <v>0</v>
      </c>
      <c r="BJ171" s="18" t="s">
        <v>89</v>
      </c>
      <c r="BK171" s="206">
        <f>ROUND(I171*H171,2)</f>
        <v>0</v>
      </c>
      <c r="BL171" s="18" t="s">
        <v>175</v>
      </c>
      <c r="BM171" s="205" t="s">
        <v>1940</v>
      </c>
    </row>
    <row r="172" spans="1:47" s="2" customFormat="1" ht="19.2">
      <c r="A172" s="36"/>
      <c r="B172" s="37"/>
      <c r="C172" s="38"/>
      <c r="D172" s="209" t="s">
        <v>236</v>
      </c>
      <c r="E172" s="38"/>
      <c r="F172" s="240" t="s">
        <v>1941</v>
      </c>
      <c r="G172" s="38"/>
      <c r="H172" s="38"/>
      <c r="I172" s="117"/>
      <c r="J172" s="38"/>
      <c r="K172" s="38"/>
      <c r="L172" s="41"/>
      <c r="M172" s="241"/>
      <c r="N172" s="242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8" t="s">
        <v>236</v>
      </c>
      <c r="AU172" s="18" t="s">
        <v>91</v>
      </c>
    </row>
    <row r="173" spans="2:51" s="13" customFormat="1" ht="12">
      <c r="B173" s="207"/>
      <c r="C173" s="208"/>
      <c r="D173" s="209" t="s">
        <v>177</v>
      </c>
      <c r="E173" s="208"/>
      <c r="F173" s="211" t="s">
        <v>1942</v>
      </c>
      <c r="G173" s="208"/>
      <c r="H173" s="212">
        <v>0.898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177</v>
      </c>
      <c r="AU173" s="218" t="s">
        <v>91</v>
      </c>
      <c r="AV173" s="13" t="s">
        <v>91</v>
      </c>
      <c r="AW173" s="13" t="s">
        <v>4</v>
      </c>
      <c r="AX173" s="13" t="s">
        <v>89</v>
      </c>
      <c r="AY173" s="218" t="s">
        <v>168</v>
      </c>
    </row>
    <row r="174" spans="1:65" s="2" customFormat="1" ht="16.5" customHeight="1">
      <c r="A174" s="36"/>
      <c r="B174" s="37"/>
      <c r="C174" s="194" t="s">
        <v>537</v>
      </c>
      <c r="D174" s="194" t="s">
        <v>170</v>
      </c>
      <c r="E174" s="195" t="s">
        <v>1943</v>
      </c>
      <c r="F174" s="196" t="s">
        <v>1944</v>
      </c>
      <c r="G174" s="197" t="s">
        <v>346</v>
      </c>
      <c r="H174" s="198">
        <v>1750</v>
      </c>
      <c r="I174" s="199"/>
      <c r="J174" s="200">
        <f>ROUND(I174*H174,2)</f>
        <v>0</v>
      </c>
      <c r="K174" s="196" t="s">
        <v>174</v>
      </c>
      <c r="L174" s="41"/>
      <c r="M174" s="201" t="s">
        <v>79</v>
      </c>
      <c r="N174" s="202" t="s">
        <v>51</v>
      </c>
      <c r="O174" s="66"/>
      <c r="P174" s="203">
        <f>O174*H174</f>
        <v>0</v>
      </c>
      <c r="Q174" s="203">
        <v>0</v>
      </c>
      <c r="R174" s="203">
        <f>Q174*H174</f>
        <v>0</v>
      </c>
      <c r="S174" s="203">
        <v>0</v>
      </c>
      <c r="T174" s="204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5" t="s">
        <v>175</v>
      </c>
      <c r="AT174" s="205" t="s">
        <v>170</v>
      </c>
      <c r="AU174" s="205" t="s">
        <v>91</v>
      </c>
      <c r="AY174" s="18" t="s">
        <v>168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18" t="s">
        <v>89</v>
      </c>
      <c r="BK174" s="206">
        <f>ROUND(I174*H174,2)</f>
        <v>0</v>
      </c>
      <c r="BL174" s="18" t="s">
        <v>175</v>
      </c>
      <c r="BM174" s="205" t="s">
        <v>1349</v>
      </c>
    </row>
    <row r="175" spans="2:51" s="13" customFormat="1" ht="12">
      <c r="B175" s="207"/>
      <c r="C175" s="208"/>
      <c r="D175" s="209" t="s">
        <v>177</v>
      </c>
      <c r="E175" s="210" t="s">
        <v>79</v>
      </c>
      <c r="F175" s="211" t="s">
        <v>1879</v>
      </c>
      <c r="G175" s="208"/>
      <c r="H175" s="212">
        <v>1750</v>
      </c>
      <c r="I175" s="213"/>
      <c r="J175" s="208"/>
      <c r="K175" s="208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177</v>
      </c>
      <c r="AU175" s="218" t="s">
        <v>91</v>
      </c>
      <c r="AV175" s="13" t="s">
        <v>91</v>
      </c>
      <c r="AW175" s="13" t="s">
        <v>42</v>
      </c>
      <c r="AX175" s="13" t="s">
        <v>89</v>
      </c>
      <c r="AY175" s="218" t="s">
        <v>168</v>
      </c>
    </row>
    <row r="176" spans="1:65" s="2" customFormat="1" ht="16.5" customHeight="1">
      <c r="A176" s="36"/>
      <c r="B176" s="37"/>
      <c r="C176" s="230" t="s">
        <v>542</v>
      </c>
      <c r="D176" s="230" t="s">
        <v>219</v>
      </c>
      <c r="E176" s="231" t="s">
        <v>1945</v>
      </c>
      <c r="F176" s="232" t="s">
        <v>1946</v>
      </c>
      <c r="G176" s="233" t="s">
        <v>1939</v>
      </c>
      <c r="H176" s="234">
        <v>0.7</v>
      </c>
      <c r="I176" s="235"/>
      <c r="J176" s="236">
        <f>ROUND(I176*H176,2)</f>
        <v>0</v>
      </c>
      <c r="K176" s="232" t="s">
        <v>234</v>
      </c>
      <c r="L176" s="237"/>
      <c r="M176" s="238" t="s">
        <v>79</v>
      </c>
      <c r="N176" s="239" t="s">
        <v>51</v>
      </c>
      <c r="O176" s="66"/>
      <c r="P176" s="203">
        <f>O176*H176</f>
        <v>0</v>
      </c>
      <c r="Q176" s="203">
        <v>0.001</v>
      </c>
      <c r="R176" s="203">
        <f>Q176*H176</f>
        <v>0.0007</v>
      </c>
      <c r="S176" s="203">
        <v>0</v>
      </c>
      <c r="T176" s="20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5" t="s">
        <v>211</v>
      </c>
      <c r="AT176" s="205" t="s">
        <v>219</v>
      </c>
      <c r="AU176" s="205" t="s">
        <v>91</v>
      </c>
      <c r="AY176" s="18" t="s">
        <v>168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8" t="s">
        <v>89</v>
      </c>
      <c r="BK176" s="206">
        <f>ROUND(I176*H176,2)</f>
        <v>0</v>
      </c>
      <c r="BL176" s="18" t="s">
        <v>175</v>
      </c>
      <c r="BM176" s="205" t="s">
        <v>1354</v>
      </c>
    </row>
    <row r="177" spans="1:47" s="2" customFormat="1" ht="19.2">
      <c r="A177" s="36"/>
      <c r="B177" s="37"/>
      <c r="C177" s="38"/>
      <c r="D177" s="209" t="s">
        <v>236</v>
      </c>
      <c r="E177" s="38"/>
      <c r="F177" s="240" t="s">
        <v>1947</v>
      </c>
      <c r="G177" s="38"/>
      <c r="H177" s="38"/>
      <c r="I177" s="117"/>
      <c r="J177" s="38"/>
      <c r="K177" s="38"/>
      <c r="L177" s="41"/>
      <c r="M177" s="241"/>
      <c r="N177" s="24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8" t="s">
        <v>236</v>
      </c>
      <c r="AU177" s="18" t="s">
        <v>91</v>
      </c>
    </row>
    <row r="178" spans="2:51" s="13" customFormat="1" ht="12">
      <c r="B178" s="207"/>
      <c r="C178" s="208"/>
      <c r="D178" s="209" t="s">
        <v>177</v>
      </c>
      <c r="E178" s="208"/>
      <c r="F178" s="211" t="s">
        <v>1948</v>
      </c>
      <c r="G178" s="208"/>
      <c r="H178" s="212">
        <v>0.7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177</v>
      </c>
      <c r="AU178" s="218" t="s">
        <v>91</v>
      </c>
      <c r="AV178" s="13" t="s">
        <v>91</v>
      </c>
      <c r="AW178" s="13" t="s">
        <v>4</v>
      </c>
      <c r="AX178" s="13" t="s">
        <v>89</v>
      </c>
      <c r="AY178" s="218" t="s">
        <v>168</v>
      </c>
    </row>
    <row r="179" spans="1:65" s="2" customFormat="1" ht="16.5" customHeight="1">
      <c r="A179" s="36"/>
      <c r="B179" s="37"/>
      <c r="C179" s="194" t="s">
        <v>546</v>
      </c>
      <c r="D179" s="194" t="s">
        <v>170</v>
      </c>
      <c r="E179" s="195" t="s">
        <v>1949</v>
      </c>
      <c r="F179" s="196" t="s">
        <v>1950</v>
      </c>
      <c r="G179" s="197" t="s">
        <v>1837</v>
      </c>
      <c r="H179" s="198">
        <v>70.875</v>
      </c>
      <c r="I179" s="199"/>
      <c r="J179" s="200">
        <f>ROUND(I179*H179,2)</f>
        <v>0</v>
      </c>
      <c r="K179" s="196" t="s">
        <v>234</v>
      </c>
      <c r="L179" s="41"/>
      <c r="M179" s="201" t="s">
        <v>79</v>
      </c>
      <c r="N179" s="202" t="s">
        <v>51</v>
      </c>
      <c r="O179" s="66"/>
      <c r="P179" s="203">
        <f>O179*H179</f>
        <v>0</v>
      </c>
      <c r="Q179" s="203">
        <v>0</v>
      </c>
      <c r="R179" s="203">
        <f>Q179*H179</f>
        <v>0</v>
      </c>
      <c r="S179" s="203">
        <v>0</v>
      </c>
      <c r="T179" s="204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5" t="s">
        <v>175</v>
      </c>
      <c r="AT179" s="205" t="s">
        <v>170</v>
      </c>
      <c r="AU179" s="205" t="s">
        <v>91</v>
      </c>
      <c r="AY179" s="18" t="s">
        <v>168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18" t="s">
        <v>89</v>
      </c>
      <c r="BK179" s="206">
        <f>ROUND(I179*H179,2)</f>
        <v>0</v>
      </c>
      <c r="BL179" s="18" t="s">
        <v>175</v>
      </c>
      <c r="BM179" s="205" t="s">
        <v>589</v>
      </c>
    </row>
    <row r="180" spans="2:51" s="13" customFormat="1" ht="12">
      <c r="B180" s="207"/>
      <c r="C180" s="208"/>
      <c r="D180" s="209" t="s">
        <v>177</v>
      </c>
      <c r="E180" s="210" t="s">
        <v>79</v>
      </c>
      <c r="F180" s="211" t="s">
        <v>1951</v>
      </c>
      <c r="G180" s="208"/>
      <c r="H180" s="212">
        <v>70.875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177</v>
      </c>
      <c r="AU180" s="218" t="s">
        <v>91</v>
      </c>
      <c r="AV180" s="13" t="s">
        <v>91</v>
      </c>
      <c r="AW180" s="13" t="s">
        <v>42</v>
      </c>
      <c r="AX180" s="13" t="s">
        <v>89</v>
      </c>
      <c r="AY180" s="218" t="s">
        <v>168</v>
      </c>
    </row>
    <row r="181" spans="1:65" s="2" customFormat="1" ht="16.5" customHeight="1">
      <c r="A181" s="36"/>
      <c r="B181" s="37"/>
      <c r="C181" s="230" t="s">
        <v>550</v>
      </c>
      <c r="D181" s="230" t="s">
        <v>219</v>
      </c>
      <c r="E181" s="231" t="s">
        <v>1952</v>
      </c>
      <c r="F181" s="232" t="s">
        <v>1953</v>
      </c>
      <c r="G181" s="233" t="s">
        <v>1837</v>
      </c>
      <c r="H181" s="234">
        <v>70.875</v>
      </c>
      <c r="I181" s="235"/>
      <c r="J181" s="236">
        <f>ROUND(I181*H181,2)</f>
        <v>0</v>
      </c>
      <c r="K181" s="232" t="s">
        <v>234</v>
      </c>
      <c r="L181" s="237"/>
      <c r="M181" s="238" t="s">
        <v>79</v>
      </c>
      <c r="N181" s="239" t="s">
        <v>51</v>
      </c>
      <c r="O181" s="66"/>
      <c r="P181" s="203">
        <f>O181*H181</f>
        <v>0</v>
      </c>
      <c r="Q181" s="203">
        <v>0.001</v>
      </c>
      <c r="R181" s="203">
        <f>Q181*H181</f>
        <v>0.07087500000000001</v>
      </c>
      <c r="S181" s="203">
        <v>0</v>
      </c>
      <c r="T181" s="204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5" t="s">
        <v>211</v>
      </c>
      <c r="AT181" s="205" t="s">
        <v>219</v>
      </c>
      <c r="AU181" s="205" t="s">
        <v>91</v>
      </c>
      <c r="AY181" s="18" t="s">
        <v>168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8" t="s">
        <v>89</v>
      </c>
      <c r="BK181" s="206">
        <f>ROUND(I181*H181,2)</f>
        <v>0</v>
      </c>
      <c r="BL181" s="18" t="s">
        <v>175</v>
      </c>
      <c r="BM181" s="205" t="s">
        <v>599</v>
      </c>
    </row>
    <row r="182" spans="1:65" s="2" customFormat="1" ht="16.5" customHeight="1">
      <c r="A182" s="36"/>
      <c r="B182" s="37"/>
      <c r="C182" s="194" t="s">
        <v>555</v>
      </c>
      <c r="D182" s="194" t="s">
        <v>170</v>
      </c>
      <c r="E182" s="195" t="s">
        <v>1954</v>
      </c>
      <c r="F182" s="196" t="s">
        <v>1955</v>
      </c>
      <c r="G182" s="197" t="s">
        <v>228</v>
      </c>
      <c r="H182" s="198">
        <v>21</v>
      </c>
      <c r="I182" s="199"/>
      <c r="J182" s="200">
        <f>ROUND(I182*H182,2)</f>
        <v>0</v>
      </c>
      <c r="K182" s="196" t="s">
        <v>174</v>
      </c>
      <c r="L182" s="41"/>
      <c r="M182" s="201" t="s">
        <v>79</v>
      </c>
      <c r="N182" s="202" t="s">
        <v>51</v>
      </c>
      <c r="O182" s="66"/>
      <c r="P182" s="203">
        <f>O182*H182</f>
        <v>0</v>
      </c>
      <c r="Q182" s="203">
        <v>0</v>
      </c>
      <c r="R182" s="203">
        <f>Q182*H182</f>
        <v>0</v>
      </c>
      <c r="S182" s="203">
        <v>0</v>
      </c>
      <c r="T182" s="204">
        <f>S182*H182</f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5" t="s">
        <v>175</v>
      </c>
      <c r="AT182" s="205" t="s">
        <v>170</v>
      </c>
      <c r="AU182" s="205" t="s">
        <v>91</v>
      </c>
      <c r="AY182" s="18" t="s">
        <v>168</v>
      </c>
      <c r="BE182" s="206">
        <f>IF(N182="základní",J182,0)</f>
        <v>0</v>
      </c>
      <c r="BF182" s="206">
        <f>IF(N182="snížená",J182,0)</f>
        <v>0</v>
      </c>
      <c r="BG182" s="206">
        <f>IF(N182="zákl. přenesená",J182,0)</f>
        <v>0</v>
      </c>
      <c r="BH182" s="206">
        <f>IF(N182="sníž. přenesená",J182,0)</f>
        <v>0</v>
      </c>
      <c r="BI182" s="206">
        <f>IF(N182="nulová",J182,0)</f>
        <v>0</v>
      </c>
      <c r="BJ182" s="18" t="s">
        <v>89</v>
      </c>
      <c r="BK182" s="206">
        <f>ROUND(I182*H182,2)</f>
        <v>0</v>
      </c>
      <c r="BL182" s="18" t="s">
        <v>175</v>
      </c>
      <c r="BM182" s="205" t="s">
        <v>698</v>
      </c>
    </row>
    <row r="183" spans="2:51" s="13" customFormat="1" ht="12">
      <c r="B183" s="207"/>
      <c r="C183" s="208"/>
      <c r="D183" s="209" t="s">
        <v>177</v>
      </c>
      <c r="E183" s="210" t="s">
        <v>79</v>
      </c>
      <c r="F183" s="211" t="s">
        <v>1929</v>
      </c>
      <c r="G183" s="208"/>
      <c r="H183" s="212">
        <v>21</v>
      </c>
      <c r="I183" s="213"/>
      <c r="J183" s="208"/>
      <c r="K183" s="208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177</v>
      </c>
      <c r="AU183" s="218" t="s">
        <v>91</v>
      </c>
      <c r="AV183" s="13" t="s">
        <v>91</v>
      </c>
      <c r="AW183" s="13" t="s">
        <v>42</v>
      </c>
      <c r="AX183" s="13" t="s">
        <v>89</v>
      </c>
      <c r="AY183" s="218" t="s">
        <v>168</v>
      </c>
    </row>
    <row r="184" spans="1:65" s="2" customFormat="1" ht="21.75" customHeight="1">
      <c r="A184" s="36"/>
      <c r="B184" s="37"/>
      <c r="C184" s="194" t="s">
        <v>559</v>
      </c>
      <c r="D184" s="194" t="s">
        <v>170</v>
      </c>
      <c r="E184" s="195" t="s">
        <v>1956</v>
      </c>
      <c r="F184" s="196" t="s">
        <v>1957</v>
      </c>
      <c r="G184" s="197" t="s">
        <v>346</v>
      </c>
      <c r="H184" s="198">
        <v>24.05</v>
      </c>
      <c r="I184" s="199"/>
      <c r="J184" s="200">
        <f>ROUND(I184*H184,2)</f>
        <v>0</v>
      </c>
      <c r="K184" s="196" t="s">
        <v>174</v>
      </c>
      <c r="L184" s="41"/>
      <c r="M184" s="201" t="s">
        <v>79</v>
      </c>
      <c r="N184" s="202" t="s">
        <v>51</v>
      </c>
      <c r="O184" s="66"/>
      <c r="P184" s="203">
        <f>O184*H184</f>
        <v>0</v>
      </c>
      <c r="Q184" s="203">
        <v>0</v>
      </c>
      <c r="R184" s="203">
        <f>Q184*H184</f>
        <v>0</v>
      </c>
      <c r="S184" s="203">
        <v>0</v>
      </c>
      <c r="T184" s="204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5" t="s">
        <v>175</v>
      </c>
      <c r="AT184" s="205" t="s">
        <v>170</v>
      </c>
      <c r="AU184" s="205" t="s">
        <v>91</v>
      </c>
      <c r="AY184" s="18" t="s">
        <v>168</v>
      </c>
      <c r="BE184" s="206">
        <f>IF(N184="základní",J184,0)</f>
        <v>0</v>
      </c>
      <c r="BF184" s="206">
        <f>IF(N184="snížená",J184,0)</f>
        <v>0</v>
      </c>
      <c r="BG184" s="206">
        <f>IF(N184="zákl. přenesená",J184,0)</f>
        <v>0</v>
      </c>
      <c r="BH184" s="206">
        <f>IF(N184="sníž. přenesená",J184,0)</f>
        <v>0</v>
      </c>
      <c r="BI184" s="206">
        <f>IF(N184="nulová",J184,0)</f>
        <v>0</v>
      </c>
      <c r="BJ184" s="18" t="s">
        <v>89</v>
      </c>
      <c r="BK184" s="206">
        <f>ROUND(I184*H184,2)</f>
        <v>0</v>
      </c>
      <c r="BL184" s="18" t="s">
        <v>175</v>
      </c>
      <c r="BM184" s="205" t="s">
        <v>628</v>
      </c>
    </row>
    <row r="185" spans="2:51" s="13" customFormat="1" ht="12">
      <c r="B185" s="207"/>
      <c r="C185" s="208"/>
      <c r="D185" s="209" t="s">
        <v>177</v>
      </c>
      <c r="E185" s="210" t="s">
        <v>79</v>
      </c>
      <c r="F185" s="211" t="s">
        <v>1958</v>
      </c>
      <c r="G185" s="208"/>
      <c r="H185" s="212">
        <v>24.05</v>
      </c>
      <c r="I185" s="213"/>
      <c r="J185" s="208"/>
      <c r="K185" s="208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177</v>
      </c>
      <c r="AU185" s="218" t="s">
        <v>91</v>
      </c>
      <c r="AV185" s="13" t="s">
        <v>91</v>
      </c>
      <c r="AW185" s="13" t="s">
        <v>42</v>
      </c>
      <c r="AX185" s="13" t="s">
        <v>89</v>
      </c>
      <c r="AY185" s="218" t="s">
        <v>168</v>
      </c>
    </row>
    <row r="186" spans="1:65" s="2" customFormat="1" ht="16.5" customHeight="1">
      <c r="A186" s="36"/>
      <c r="B186" s="37"/>
      <c r="C186" s="230" t="s">
        <v>566</v>
      </c>
      <c r="D186" s="230" t="s">
        <v>219</v>
      </c>
      <c r="E186" s="231" t="s">
        <v>1959</v>
      </c>
      <c r="F186" s="232" t="s">
        <v>1960</v>
      </c>
      <c r="G186" s="233" t="s">
        <v>208</v>
      </c>
      <c r="H186" s="234">
        <v>3.848</v>
      </c>
      <c r="I186" s="235"/>
      <c r="J186" s="236">
        <f>ROUND(I186*H186,2)</f>
        <v>0</v>
      </c>
      <c r="K186" s="232" t="s">
        <v>174</v>
      </c>
      <c r="L186" s="237"/>
      <c r="M186" s="238" t="s">
        <v>79</v>
      </c>
      <c r="N186" s="239" t="s">
        <v>51</v>
      </c>
      <c r="O186" s="66"/>
      <c r="P186" s="203">
        <f>O186*H186</f>
        <v>0</v>
      </c>
      <c r="Q186" s="203">
        <v>1</v>
      </c>
      <c r="R186" s="203">
        <f>Q186*H186</f>
        <v>3.848</v>
      </c>
      <c r="S186" s="203">
        <v>0</v>
      </c>
      <c r="T186" s="204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5" t="s">
        <v>211</v>
      </c>
      <c r="AT186" s="205" t="s">
        <v>219</v>
      </c>
      <c r="AU186" s="205" t="s">
        <v>91</v>
      </c>
      <c r="AY186" s="18" t="s">
        <v>168</v>
      </c>
      <c r="BE186" s="206">
        <f>IF(N186="základní",J186,0)</f>
        <v>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18" t="s">
        <v>89</v>
      </c>
      <c r="BK186" s="206">
        <f>ROUND(I186*H186,2)</f>
        <v>0</v>
      </c>
      <c r="BL186" s="18" t="s">
        <v>175</v>
      </c>
      <c r="BM186" s="205" t="s">
        <v>1961</v>
      </c>
    </row>
    <row r="187" spans="2:51" s="13" customFormat="1" ht="12">
      <c r="B187" s="207"/>
      <c r="C187" s="208"/>
      <c r="D187" s="209" t="s">
        <v>177</v>
      </c>
      <c r="E187" s="208"/>
      <c r="F187" s="211" t="s">
        <v>1962</v>
      </c>
      <c r="G187" s="208"/>
      <c r="H187" s="212">
        <v>3.848</v>
      </c>
      <c r="I187" s="213"/>
      <c r="J187" s="208"/>
      <c r="K187" s="208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177</v>
      </c>
      <c r="AU187" s="218" t="s">
        <v>91</v>
      </c>
      <c r="AV187" s="13" t="s">
        <v>91</v>
      </c>
      <c r="AW187" s="13" t="s">
        <v>4</v>
      </c>
      <c r="AX187" s="13" t="s">
        <v>89</v>
      </c>
      <c r="AY187" s="218" t="s">
        <v>168</v>
      </c>
    </row>
    <row r="188" spans="1:65" s="2" customFormat="1" ht="16.5" customHeight="1">
      <c r="A188" s="36"/>
      <c r="B188" s="37"/>
      <c r="C188" s="194" t="s">
        <v>570</v>
      </c>
      <c r="D188" s="194" t="s">
        <v>170</v>
      </c>
      <c r="E188" s="195" t="s">
        <v>1963</v>
      </c>
      <c r="F188" s="196" t="s">
        <v>1964</v>
      </c>
      <c r="G188" s="197" t="s">
        <v>346</v>
      </c>
      <c r="H188" s="198">
        <v>59</v>
      </c>
      <c r="I188" s="199"/>
      <c r="J188" s="200">
        <f>ROUND(I188*H188,2)</f>
        <v>0</v>
      </c>
      <c r="K188" s="196" t="s">
        <v>174</v>
      </c>
      <c r="L188" s="41"/>
      <c r="M188" s="201" t="s">
        <v>79</v>
      </c>
      <c r="N188" s="202" t="s">
        <v>51</v>
      </c>
      <c r="O188" s="66"/>
      <c r="P188" s="203">
        <f>O188*H188</f>
        <v>0</v>
      </c>
      <c r="Q188" s="203">
        <v>0</v>
      </c>
      <c r="R188" s="203">
        <f>Q188*H188</f>
        <v>0</v>
      </c>
      <c r="S188" s="203">
        <v>0</v>
      </c>
      <c r="T188" s="204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5" t="s">
        <v>175</v>
      </c>
      <c r="AT188" s="205" t="s">
        <v>170</v>
      </c>
      <c r="AU188" s="205" t="s">
        <v>91</v>
      </c>
      <c r="AY188" s="18" t="s">
        <v>168</v>
      </c>
      <c r="BE188" s="206">
        <f>IF(N188="základní",J188,0)</f>
        <v>0</v>
      </c>
      <c r="BF188" s="206">
        <f>IF(N188="snížená",J188,0)</f>
        <v>0</v>
      </c>
      <c r="BG188" s="206">
        <f>IF(N188="zákl. přenesená",J188,0)</f>
        <v>0</v>
      </c>
      <c r="BH188" s="206">
        <f>IF(N188="sníž. přenesená",J188,0)</f>
        <v>0</v>
      </c>
      <c r="BI188" s="206">
        <f>IF(N188="nulová",J188,0)</f>
        <v>0</v>
      </c>
      <c r="BJ188" s="18" t="s">
        <v>89</v>
      </c>
      <c r="BK188" s="206">
        <f>ROUND(I188*H188,2)</f>
        <v>0</v>
      </c>
      <c r="BL188" s="18" t="s">
        <v>175</v>
      </c>
      <c r="BM188" s="205" t="s">
        <v>618</v>
      </c>
    </row>
    <row r="189" spans="2:51" s="13" customFormat="1" ht="12">
      <c r="B189" s="207"/>
      <c r="C189" s="208"/>
      <c r="D189" s="209" t="s">
        <v>177</v>
      </c>
      <c r="E189" s="210" t="s">
        <v>79</v>
      </c>
      <c r="F189" s="211" t="s">
        <v>1965</v>
      </c>
      <c r="G189" s="208"/>
      <c r="H189" s="212">
        <v>11</v>
      </c>
      <c r="I189" s="213"/>
      <c r="J189" s="208"/>
      <c r="K189" s="208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177</v>
      </c>
      <c r="AU189" s="218" t="s">
        <v>91</v>
      </c>
      <c r="AV189" s="13" t="s">
        <v>91</v>
      </c>
      <c r="AW189" s="13" t="s">
        <v>42</v>
      </c>
      <c r="AX189" s="13" t="s">
        <v>81</v>
      </c>
      <c r="AY189" s="218" t="s">
        <v>168</v>
      </c>
    </row>
    <row r="190" spans="2:51" s="13" customFormat="1" ht="12">
      <c r="B190" s="207"/>
      <c r="C190" s="208"/>
      <c r="D190" s="209" t="s">
        <v>177</v>
      </c>
      <c r="E190" s="210" t="s">
        <v>79</v>
      </c>
      <c r="F190" s="211" t="s">
        <v>1966</v>
      </c>
      <c r="G190" s="208"/>
      <c r="H190" s="212">
        <v>48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177</v>
      </c>
      <c r="AU190" s="218" t="s">
        <v>91</v>
      </c>
      <c r="AV190" s="13" t="s">
        <v>91</v>
      </c>
      <c r="AW190" s="13" t="s">
        <v>42</v>
      </c>
      <c r="AX190" s="13" t="s">
        <v>81</v>
      </c>
      <c r="AY190" s="218" t="s">
        <v>168</v>
      </c>
    </row>
    <row r="191" spans="2:51" s="14" customFormat="1" ht="12">
      <c r="B191" s="219"/>
      <c r="C191" s="220"/>
      <c r="D191" s="209" t="s">
        <v>177</v>
      </c>
      <c r="E191" s="221" t="s">
        <v>79</v>
      </c>
      <c r="F191" s="222" t="s">
        <v>181</v>
      </c>
      <c r="G191" s="220"/>
      <c r="H191" s="223">
        <v>59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177</v>
      </c>
      <c r="AU191" s="229" t="s">
        <v>91</v>
      </c>
      <c r="AV191" s="14" t="s">
        <v>175</v>
      </c>
      <c r="AW191" s="14" t="s">
        <v>42</v>
      </c>
      <c r="AX191" s="14" t="s">
        <v>89</v>
      </c>
      <c r="AY191" s="229" t="s">
        <v>168</v>
      </c>
    </row>
    <row r="192" spans="1:65" s="2" customFormat="1" ht="16.5" customHeight="1">
      <c r="A192" s="36"/>
      <c r="B192" s="37"/>
      <c r="C192" s="230" t="s">
        <v>574</v>
      </c>
      <c r="D192" s="230" t="s">
        <v>219</v>
      </c>
      <c r="E192" s="231" t="s">
        <v>1967</v>
      </c>
      <c r="F192" s="232" t="s">
        <v>1968</v>
      </c>
      <c r="G192" s="233" t="s">
        <v>173</v>
      </c>
      <c r="H192" s="234">
        <v>5.9</v>
      </c>
      <c r="I192" s="235"/>
      <c r="J192" s="236">
        <f>ROUND(I192*H192,2)</f>
        <v>0</v>
      </c>
      <c r="K192" s="232" t="s">
        <v>174</v>
      </c>
      <c r="L192" s="237"/>
      <c r="M192" s="238" t="s">
        <v>79</v>
      </c>
      <c r="N192" s="239" t="s">
        <v>51</v>
      </c>
      <c r="O192" s="66"/>
      <c r="P192" s="203">
        <f>O192*H192</f>
        <v>0</v>
      </c>
      <c r="Q192" s="203">
        <v>0.2</v>
      </c>
      <c r="R192" s="203">
        <f>Q192*H192</f>
        <v>1.1800000000000002</v>
      </c>
      <c r="S192" s="203">
        <v>0</v>
      </c>
      <c r="T192" s="204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5" t="s">
        <v>211</v>
      </c>
      <c r="AT192" s="205" t="s">
        <v>219</v>
      </c>
      <c r="AU192" s="205" t="s">
        <v>91</v>
      </c>
      <c r="AY192" s="18" t="s">
        <v>168</v>
      </c>
      <c r="BE192" s="206">
        <f>IF(N192="základní",J192,0)</f>
        <v>0</v>
      </c>
      <c r="BF192" s="206">
        <f>IF(N192="snížená",J192,0)</f>
        <v>0</v>
      </c>
      <c r="BG192" s="206">
        <f>IF(N192="zákl. přenesená",J192,0)</f>
        <v>0</v>
      </c>
      <c r="BH192" s="206">
        <f>IF(N192="sníž. přenesená",J192,0)</f>
        <v>0</v>
      </c>
      <c r="BI192" s="206">
        <f>IF(N192="nulová",J192,0)</f>
        <v>0</v>
      </c>
      <c r="BJ192" s="18" t="s">
        <v>89</v>
      </c>
      <c r="BK192" s="206">
        <f>ROUND(I192*H192,2)</f>
        <v>0</v>
      </c>
      <c r="BL192" s="18" t="s">
        <v>175</v>
      </c>
      <c r="BM192" s="205" t="s">
        <v>1969</v>
      </c>
    </row>
    <row r="193" spans="1:47" s="2" customFormat="1" ht="19.2">
      <c r="A193" s="36"/>
      <c r="B193" s="37"/>
      <c r="C193" s="38"/>
      <c r="D193" s="209" t="s">
        <v>236</v>
      </c>
      <c r="E193" s="38"/>
      <c r="F193" s="240" t="s">
        <v>1970</v>
      </c>
      <c r="G193" s="38"/>
      <c r="H193" s="38"/>
      <c r="I193" s="117"/>
      <c r="J193" s="38"/>
      <c r="K193" s="38"/>
      <c r="L193" s="41"/>
      <c r="M193" s="241"/>
      <c r="N193" s="242"/>
      <c r="O193" s="66"/>
      <c r="P193" s="66"/>
      <c r="Q193" s="66"/>
      <c r="R193" s="66"/>
      <c r="S193" s="66"/>
      <c r="T193" s="67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8" t="s">
        <v>236</v>
      </c>
      <c r="AU193" s="18" t="s">
        <v>91</v>
      </c>
    </row>
    <row r="194" spans="2:51" s="13" customFormat="1" ht="12">
      <c r="B194" s="207"/>
      <c r="C194" s="208"/>
      <c r="D194" s="209" t="s">
        <v>177</v>
      </c>
      <c r="E194" s="208"/>
      <c r="F194" s="211" t="s">
        <v>1971</v>
      </c>
      <c r="G194" s="208"/>
      <c r="H194" s="212">
        <v>5.9</v>
      </c>
      <c r="I194" s="213"/>
      <c r="J194" s="208"/>
      <c r="K194" s="208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177</v>
      </c>
      <c r="AU194" s="218" t="s">
        <v>91</v>
      </c>
      <c r="AV194" s="13" t="s">
        <v>91</v>
      </c>
      <c r="AW194" s="13" t="s">
        <v>4</v>
      </c>
      <c r="AX194" s="13" t="s">
        <v>89</v>
      </c>
      <c r="AY194" s="218" t="s">
        <v>168</v>
      </c>
    </row>
    <row r="195" spans="1:65" s="2" customFormat="1" ht="16.5" customHeight="1">
      <c r="A195" s="36"/>
      <c r="B195" s="37"/>
      <c r="C195" s="194" t="s">
        <v>579</v>
      </c>
      <c r="D195" s="194" t="s">
        <v>170</v>
      </c>
      <c r="E195" s="195" t="s">
        <v>1972</v>
      </c>
      <c r="F195" s="196" t="s">
        <v>1973</v>
      </c>
      <c r="G195" s="197" t="s">
        <v>208</v>
      </c>
      <c r="H195" s="198">
        <v>0.054</v>
      </c>
      <c r="I195" s="199"/>
      <c r="J195" s="200">
        <f>ROUND(I195*H195,2)</f>
        <v>0</v>
      </c>
      <c r="K195" s="196" t="s">
        <v>174</v>
      </c>
      <c r="L195" s="41"/>
      <c r="M195" s="201" t="s">
        <v>79</v>
      </c>
      <c r="N195" s="202" t="s">
        <v>51</v>
      </c>
      <c r="O195" s="66"/>
      <c r="P195" s="203">
        <f>O195*H195</f>
        <v>0</v>
      </c>
      <c r="Q195" s="203">
        <v>0</v>
      </c>
      <c r="R195" s="203">
        <f>Q195*H195</f>
        <v>0</v>
      </c>
      <c r="S195" s="203">
        <v>0</v>
      </c>
      <c r="T195" s="204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205" t="s">
        <v>175</v>
      </c>
      <c r="AT195" s="205" t="s">
        <v>170</v>
      </c>
      <c r="AU195" s="205" t="s">
        <v>91</v>
      </c>
      <c r="AY195" s="18" t="s">
        <v>168</v>
      </c>
      <c r="BE195" s="206">
        <f>IF(N195="základní",J195,0)</f>
        <v>0</v>
      </c>
      <c r="BF195" s="206">
        <f>IF(N195="snížená",J195,0)</f>
        <v>0</v>
      </c>
      <c r="BG195" s="206">
        <f>IF(N195="zákl. přenesená",J195,0)</f>
        <v>0</v>
      </c>
      <c r="BH195" s="206">
        <f>IF(N195="sníž. přenesená",J195,0)</f>
        <v>0</v>
      </c>
      <c r="BI195" s="206">
        <f>IF(N195="nulová",J195,0)</f>
        <v>0</v>
      </c>
      <c r="BJ195" s="18" t="s">
        <v>89</v>
      </c>
      <c r="BK195" s="206">
        <f>ROUND(I195*H195,2)</f>
        <v>0</v>
      </c>
      <c r="BL195" s="18" t="s">
        <v>175</v>
      </c>
      <c r="BM195" s="205" t="s">
        <v>272</v>
      </c>
    </row>
    <row r="196" spans="2:51" s="13" customFormat="1" ht="12">
      <c r="B196" s="207"/>
      <c r="C196" s="208"/>
      <c r="D196" s="209" t="s">
        <v>177</v>
      </c>
      <c r="E196" s="210" t="s">
        <v>79</v>
      </c>
      <c r="F196" s="211" t="s">
        <v>1974</v>
      </c>
      <c r="G196" s="208"/>
      <c r="H196" s="212">
        <v>0.054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177</v>
      </c>
      <c r="AU196" s="218" t="s">
        <v>91</v>
      </c>
      <c r="AV196" s="13" t="s">
        <v>91</v>
      </c>
      <c r="AW196" s="13" t="s">
        <v>42</v>
      </c>
      <c r="AX196" s="13" t="s">
        <v>89</v>
      </c>
      <c r="AY196" s="218" t="s">
        <v>168</v>
      </c>
    </row>
    <row r="197" spans="1:65" s="2" customFormat="1" ht="16.5" customHeight="1">
      <c r="A197" s="36"/>
      <c r="B197" s="37"/>
      <c r="C197" s="230" t="s">
        <v>584</v>
      </c>
      <c r="D197" s="230" t="s">
        <v>219</v>
      </c>
      <c r="E197" s="231" t="s">
        <v>1975</v>
      </c>
      <c r="F197" s="232" t="s">
        <v>1976</v>
      </c>
      <c r="G197" s="233" t="s">
        <v>1837</v>
      </c>
      <c r="H197" s="234">
        <v>54</v>
      </c>
      <c r="I197" s="235"/>
      <c r="J197" s="236">
        <f>ROUND(I197*H197,2)</f>
        <v>0</v>
      </c>
      <c r="K197" s="232" t="s">
        <v>234</v>
      </c>
      <c r="L197" s="237"/>
      <c r="M197" s="238" t="s">
        <v>79</v>
      </c>
      <c r="N197" s="239" t="s">
        <v>51</v>
      </c>
      <c r="O197" s="66"/>
      <c r="P197" s="203">
        <f>O197*H197</f>
        <v>0</v>
      </c>
      <c r="Q197" s="203">
        <v>0.001</v>
      </c>
      <c r="R197" s="203">
        <f>Q197*H197</f>
        <v>0.054</v>
      </c>
      <c r="S197" s="203">
        <v>0</v>
      </c>
      <c r="T197" s="204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5" t="s">
        <v>211</v>
      </c>
      <c r="AT197" s="205" t="s">
        <v>219</v>
      </c>
      <c r="AU197" s="205" t="s">
        <v>91</v>
      </c>
      <c r="AY197" s="18" t="s">
        <v>168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8" t="s">
        <v>89</v>
      </c>
      <c r="BK197" s="206">
        <f>ROUND(I197*H197,2)</f>
        <v>0</v>
      </c>
      <c r="BL197" s="18" t="s">
        <v>175</v>
      </c>
      <c r="BM197" s="205" t="s">
        <v>288</v>
      </c>
    </row>
    <row r="198" spans="2:51" s="13" customFormat="1" ht="12">
      <c r="B198" s="207"/>
      <c r="C198" s="208"/>
      <c r="D198" s="209" t="s">
        <v>177</v>
      </c>
      <c r="E198" s="208"/>
      <c r="F198" s="211" t="s">
        <v>1977</v>
      </c>
      <c r="G198" s="208"/>
      <c r="H198" s="212">
        <v>54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177</v>
      </c>
      <c r="AU198" s="218" t="s">
        <v>91</v>
      </c>
      <c r="AV198" s="13" t="s">
        <v>91</v>
      </c>
      <c r="AW198" s="13" t="s">
        <v>4</v>
      </c>
      <c r="AX198" s="13" t="s">
        <v>89</v>
      </c>
      <c r="AY198" s="218" t="s">
        <v>168</v>
      </c>
    </row>
    <row r="199" spans="1:65" s="2" customFormat="1" ht="21.75" customHeight="1">
      <c r="A199" s="36"/>
      <c r="B199" s="37"/>
      <c r="C199" s="194" t="s">
        <v>589</v>
      </c>
      <c r="D199" s="194" t="s">
        <v>170</v>
      </c>
      <c r="E199" s="195" t="s">
        <v>1978</v>
      </c>
      <c r="F199" s="196" t="s">
        <v>1979</v>
      </c>
      <c r="G199" s="197" t="s">
        <v>208</v>
      </c>
      <c r="H199" s="198">
        <v>0.003</v>
      </c>
      <c r="I199" s="199"/>
      <c r="J199" s="200">
        <f>ROUND(I199*H199,2)</f>
        <v>0</v>
      </c>
      <c r="K199" s="196" t="s">
        <v>174</v>
      </c>
      <c r="L199" s="41"/>
      <c r="M199" s="201" t="s">
        <v>79</v>
      </c>
      <c r="N199" s="202" t="s">
        <v>51</v>
      </c>
      <c r="O199" s="66"/>
      <c r="P199" s="203">
        <f>O199*H199</f>
        <v>0</v>
      </c>
      <c r="Q199" s="203">
        <v>0</v>
      </c>
      <c r="R199" s="203">
        <f>Q199*H199</f>
        <v>0</v>
      </c>
      <c r="S199" s="203">
        <v>0</v>
      </c>
      <c r="T199" s="204">
        <f>S199*H199</f>
        <v>0</v>
      </c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R199" s="205" t="s">
        <v>175</v>
      </c>
      <c r="AT199" s="205" t="s">
        <v>170</v>
      </c>
      <c r="AU199" s="205" t="s">
        <v>91</v>
      </c>
      <c r="AY199" s="18" t="s">
        <v>168</v>
      </c>
      <c r="BE199" s="206">
        <f>IF(N199="základní",J199,0)</f>
        <v>0</v>
      </c>
      <c r="BF199" s="206">
        <f>IF(N199="snížená",J199,0)</f>
        <v>0</v>
      </c>
      <c r="BG199" s="206">
        <f>IF(N199="zákl. přenesená",J199,0)</f>
        <v>0</v>
      </c>
      <c r="BH199" s="206">
        <f>IF(N199="sníž. přenesená",J199,0)</f>
        <v>0</v>
      </c>
      <c r="BI199" s="206">
        <f>IF(N199="nulová",J199,0)</f>
        <v>0</v>
      </c>
      <c r="BJ199" s="18" t="s">
        <v>89</v>
      </c>
      <c r="BK199" s="206">
        <f>ROUND(I199*H199,2)</f>
        <v>0</v>
      </c>
      <c r="BL199" s="18" t="s">
        <v>175</v>
      </c>
      <c r="BM199" s="205" t="s">
        <v>1314</v>
      </c>
    </row>
    <row r="200" spans="2:51" s="13" customFormat="1" ht="12">
      <c r="B200" s="207"/>
      <c r="C200" s="208"/>
      <c r="D200" s="209" t="s">
        <v>177</v>
      </c>
      <c r="E200" s="210" t="s">
        <v>79</v>
      </c>
      <c r="F200" s="211" t="s">
        <v>1980</v>
      </c>
      <c r="G200" s="208"/>
      <c r="H200" s="212">
        <v>0.003</v>
      </c>
      <c r="I200" s="213"/>
      <c r="J200" s="208"/>
      <c r="K200" s="208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177</v>
      </c>
      <c r="AU200" s="218" t="s">
        <v>91</v>
      </c>
      <c r="AV200" s="13" t="s">
        <v>91</v>
      </c>
      <c r="AW200" s="13" t="s">
        <v>42</v>
      </c>
      <c r="AX200" s="13" t="s">
        <v>89</v>
      </c>
      <c r="AY200" s="218" t="s">
        <v>168</v>
      </c>
    </row>
    <row r="201" spans="1:65" s="2" customFormat="1" ht="16.5" customHeight="1">
      <c r="A201" s="36"/>
      <c r="B201" s="37"/>
      <c r="C201" s="230" t="s">
        <v>594</v>
      </c>
      <c r="D201" s="230" t="s">
        <v>219</v>
      </c>
      <c r="E201" s="231" t="s">
        <v>1981</v>
      </c>
      <c r="F201" s="232" t="s">
        <v>1982</v>
      </c>
      <c r="G201" s="233" t="s">
        <v>228</v>
      </c>
      <c r="H201" s="234">
        <v>280</v>
      </c>
      <c r="I201" s="235"/>
      <c r="J201" s="236">
        <f>ROUND(I201*H201,2)</f>
        <v>0</v>
      </c>
      <c r="K201" s="232" t="s">
        <v>234</v>
      </c>
      <c r="L201" s="237"/>
      <c r="M201" s="238" t="s">
        <v>79</v>
      </c>
      <c r="N201" s="239" t="s">
        <v>51</v>
      </c>
      <c r="O201" s="66"/>
      <c r="P201" s="203">
        <f>O201*H201</f>
        <v>0</v>
      </c>
      <c r="Q201" s="203">
        <v>2E-05</v>
      </c>
      <c r="R201" s="203">
        <f>Q201*H201</f>
        <v>0.005600000000000001</v>
      </c>
      <c r="S201" s="203">
        <v>0</v>
      </c>
      <c r="T201" s="204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5" t="s">
        <v>211</v>
      </c>
      <c r="AT201" s="205" t="s">
        <v>219</v>
      </c>
      <c r="AU201" s="205" t="s">
        <v>91</v>
      </c>
      <c r="AY201" s="18" t="s">
        <v>168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18" t="s">
        <v>89</v>
      </c>
      <c r="BK201" s="206">
        <f>ROUND(I201*H201,2)</f>
        <v>0</v>
      </c>
      <c r="BL201" s="18" t="s">
        <v>175</v>
      </c>
      <c r="BM201" s="205" t="s">
        <v>1317</v>
      </c>
    </row>
    <row r="202" spans="2:51" s="13" customFormat="1" ht="12">
      <c r="B202" s="207"/>
      <c r="C202" s="208"/>
      <c r="D202" s="209" t="s">
        <v>177</v>
      </c>
      <c r="E202" s="210" t="s">
        <v>79</v>
      </c>
      <c r="F202" s="211" t="s">
        <v>1983</v>
      </c>
      <c r="G202" s="208"/>
      <c r="H202" s="212">
        <v>280</v>
      </c>
      <c r="I202" s="213"/>
      <c r="J202" s="208"/>
      <c r="K202" s="208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177</v>
      </c>
      <c r="AU202" s="218" t="s">
        <v>91</v>
      </c>
      <c r="AV202" s="13" t="s">
        <v>91</v>
      </c>
      <c r="AW202" s="13" t="s">
        <v>42</v>
      </c>
      <c r="AX202" s="13" t="s">
        <v>89</v>
      </c>
      <c r="AY202" s="218" t="s">
        <v>168</v>
      </c>
    </row>
    <row r="203" spans="1:65" s="2" customFormat="1" ht="16.5" customHeight="1">
      <c r="A203" s="36"/>
      <c r="B203" s="37"/>
      <c r="C203" s="194" t="s">
        <v>599</v>
      </c>
      <c r="D203" s="194" t="s">
        <v>170</v>
      </c>
      <c r="E203" s="195" t="s">
        <v>1984</v>
      </c>
      <c r="F203" s="196" t="s">
        <v>1985</v>
      </c>
      <c r="G203" s="197" t="s">
        <v>346</v>
      </c>
      <c r="H203" s="198">
        <v>1750</v>
      </c>
      <c r="I203" s="199"/>
      <c r="J203" s="200">
        <f>ROUND(I203*H203,2)</f>
        <v>0</v>
      </c>
      <c r="K203" s="196" t="s">
        <v>174</v>
      </c>
      <c r="L203" s="41"/>
      <c r="M203" s="201" t="s">
        <v>79</v>
      </c>
      <c r="N203" s="202" t="s">
        <v>51</v>
      </c>
      <c r="O203" s="66"/>
      <c r="P203" s="203">
        <f>O203*H203</f>
        <v>0</v>
      </c>
      <c r="Q203" s="203">
        <v>0</v>
      </c>
      <c r="R203" s="203">
        <f>Q203*H203</f>
        <v>0</v>
      </c>
      <c r="S203" s="203">
        <v>0</v>
      </c>
      <c r="T203" s="204">
        <f>S203*H203</f>
        <v>0</v>
      </c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R203" s="205" t="s">
        <v>175</v>
      </c>
      <c r="AT203" s="205" t="s">
        <v>170</v>
      </c>
      <c r="AU203" s="205" t="s">
        <v>91</v>
      </c>
      <c r="AY203" s="18" t="s">
        <v>168</v>
      </c>
      <c r="BE203" s="206">
        <f>IF(N203="základní",J203,0)</f>
        <v>0</v>
      </c>
      <c r="BF203" s="206">
        <f>IF(N203="snížená",J203,0)</f>
        <v>0</v>
      </c>
      <c r="BG203" s="206">
        <f>IF(N203="zákl. přenesená",J203,0)</f>
        <v>0</v>
      </c>
      <c r="BH203" s="206">
        <f>IF(N203="sníž. přenesená",J203,0)</f>
        <v>0</v>
      </c>
      <c r="BI203" s="206">
        <f>IF(N203="nulová",J203,0)</f>
        <v>0</v>
      </c>
      <c r="BJ203" s="18" t="s">
        <v>89</v>
      </c>
      <c r="BK203" s="206">
        <f>ROUND(I203*H203,2)</f>
        <v>0</v>
      </c>
      <c r="BL203" s="18" t="s">
        <v>175</v>
      </c>
      <c r="BM203" s="205" t="s">
        <v>1346</v>
      </c>
    </row>
    <row r="204" spans="2:51" s="13" customFormat="1" ht="12">
      <c r="B204" s="207"/>
      <c r="C204" s="208"/>
      <c r="D204" s="209" t="s">
        <v>177</v>
      </c>
      <c r="E204" s="210" t="s">
        <v>79</v>
      </c>
      <c r="F204" s="211" t="s">
        <v>1879</v>
      </c>
      <c r="G204" s="208"/>
      <c r="H204" s="212">
        <v>1750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177</v>
      </c>
      <c r="AU204" s="218" t="s">
        <v>91</v>
      </c>
      <c r="AV204" s="13" t="s">
        <v>91</v>
      </c>
      <c r="AW204" s="13" t="s">
        <v>42</v>
      </c>
      <c r="AX204" s="13" t="s">
        <v>89</v>
      </c>
      <c r="AY204" s="218" t="s">
        <v>168</v>
      </c>
    </row>
    <row r="205" spans="1:65" s="2" customFormat="1" ht="16.5" customHeight="1">
      <c r="A205" s="36"/>
      <c r="B205" s="37"/>
      <c r="C205" s="194" t="s">
        <v>604</v>
      </c>
      <c r="D205" s="194" t="s">
        <v>170</v>
      </c>
      <c r="E205" s="195" t="s">
        <v>1986</v>
      </c>
      <c r="F205" s="196" t="s">
        <v>1987</v>
      </c>
      <c r="G205" s="197" t="s">
        <v>173</v>
      </c>
      <c r="H205" s="198">
        <v>7.26</v>
      </c>
      <c r="I205" s="199"/>
      <c r="J205" s="200">
        <f>ROUND(I205*H205,2)</f>
        <v>0</v>
      </c>
      <c r="K205" s="196" t="s">
        <v>174</v>
      </c>
      <c r="L205" s="41"/>
      <c r="M205" s="201" t="s">
        <v>79</v>
      </c>
      <c r="N205" s="202" t="s">
        <v>51</v>
      </c>
      <c r="O205" s="66"/>
      <c r="P205" s="203">
        <f>O205*H205</f>
        <v>0</v>
      </c>
      <c r="Q205" s="203">
        <v>0</v>
      </c>
      <c r="R205" s="203">
        <f>Q205*H205</f>
        <v>0</v>
      </c>
      <c r="S205" s="203">
        <v>0</v>
      </c>
      <c r="T205" s="204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5" t="s">
        <v>175</v>
      </c>
      <c r="AT205" s="205" t="s">
        <v>170</v>
      </c>
      <c r="AU205" s="205" t="s">
        <v>91</v>
      </c>
      <c r="AY205" s="18" t="s">
        <v>168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8" t="s">
        <v>89</v>
      </c>
      <c r="BK205" s="206">
        <f>ROUND(I205*H205,2)</f>
        <v>0</v>
      </c>
      <c r="BL205" s="18" t="s">
        <v>175</v>
      </c>
      <c r="BM205" s="205" t="s">
        <v>1988</v>
      </c>
    </row>
    <row r="206" spans="1:47" s="2" customFormat="1" ht="19.2">
      <c r="A206" s="36"/>
      <c r="B206" s="37"/>
      <c r="C206" s="38"/>
      <c r="D206" s="209" t="s">
        <v>236</v>
      </c>
      <c r="E206" s="38"/>
      <c r="F206" s="240" t="s">
        <v>1989</v>
      </c>
      <c r="G206" s="38"/>
      <c r="H206" s="38"/>
      <c r="I206" s="117"/>
      <c r="J206" s="38"/>
      <c r="K206" s="38"/>
      <c r="L206" s="41"/>
      <c r="M206" s="241"/>
      <c r="N206" s="242"/>
      <c r="O206" s="66"/>
      <c r="P206" s="66"/>
      <c r="Q206" s="66"/>
      <c r="R206" s="66"/>
      <c r="S206" s="66"/>
      <c r="T206" s="67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T206" s="18" t="s">
        <v>236</v>
      </c>
      <c r="AU206" s="18" t="s">
        <v>91</v>
      </c>
    </row>
    <row r="207" spans="2:51" s="15" customFormat="1" ht="12">
      <c r="B207" s="247"/>
      <c r="C207" s="248"/>
      <c r="D207" s="209" t="s">
        <v>177</v>
      </c>
      <c r="E207" s="249" t="s">
        <v>79</v>
      </c>
      <c r="F207" s="250" t="s">
        <v>1990</v>
      </c>
      <c r="G207" s="248"/>
      <c r="H207" s="249" t="s">
        <v>79</v>
      </c>
      <c r="I207" s="251"/>
      <c r="J207" s="248"/>
      <c r="K207" s="248"/>
      <c r="L207" s="252"/>
      <c r="M207" s="253"/>
      <c r="N207" s="254"/>
      <c r="O207" s="254"/>
      <c r="P207" s="254"/>
      <c r="Q207" s="254"/>
      <c r="R207" s="254"/>
      <c r="S207" s="254"/>
      <c r="T207" s="255"/>
      <c r="AT207" s="256" t="s">
        <v>177</v>
      </c>
      <c r="AU207" s="256" t="s">
        <v>91</v>
      </c>
      <c r="AV207" s="15" t="s">
        <v>89</v>
      </c>
      <c r="AW207" s="15" t="s">
        <v>42</v>
      </c>
      <c r="AX207" s="15" t="s">
        <v>81</v>
      </c>
      <c r="AY207" s="256" t="s">
        <v>168</v>
      </c>
    </row>
    <row r="208" spans="2:51" s="13" customFormat="1" ht="12">
      <c r="B208" s="207"/>
      <c r="C208" s="208"/>
      <c r="D208" s="209" t="s">
        <v>177</v>
      </c>
      <c r="E208" s="210" t="s">
        <v>79</v>
      </c>
      <c r="F208" s="211" t="s">
        <v>1991</v>
      </c>
      <c r="G208" s="208"/>
      <c r="H208" s="212">
        <v>6.3</v>
      </c>
      <c r="I208" s="213"/>
      <c r="J208" s="208"/>
      <c r="K208" s="208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177</v>
      </c>
      <c r="AU208" s="218" t="s">
        <v>91</v>
      </c>
      <c r="AV208" s="13" t="s">
        <v>91</v>
      </c>
      <c r="AW208" s="13" t="s">
        <v>42</v>
      </c>
      <c r="AX208" s="13" t="s">
        <v>81</v>
      </c>
      <c r="AY208" s="218" t="s">
        <v>168</v>
      </c>
    </row>
    <row r="209" spans="2:51" s="13" customFormat="1" ht="12">
      <c r="B209" s="207"/>
      <c r="C209" s="208"/>
      <c r="D209" s="209" t="s">
        <v>177</v>
      </c>
      <c r="E209" s="210" t="s">
        <v>79</v>
      </c>
      <c r="F209" s="211" t="s">
        <v>1992</v>
      </c>
      <c r="G209" s="208"/>
      <c r="H209" s="212">
        <v>0.96</v>
      </c>
      <c r="I209" s="213"/>
      <c r="J209" s="208"/>
      <c r="K209" s="208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177</v>
      </c>
      <c r="AU209" s="218" t="s">
        <v>91</v>
      </c>
      <c r="AV209" s="13" t="s">
        <v>91</v>
      </c>
      <c r="AW209" s="13" t="s">
        <v>42</v>
      </c>
      <c r="AX209" s="13" t="s">
        <v>81</v>
      </c>
      <c r="AY209" s="218" t="s">
        <v>168</v>
      </c>
    </row>
    <row r="210" spans="2:51" s="14" customFormat="1" ht="12">
      <c r="B210" s="219"/>
      <c r="C210" s="220"/>
      <c r="D210" s="209" t="s">
        <v>177</v>
      </c>
      <c r="E210" s="221" t="s">
        <v>79</v>
      </c>
      <c r="F210" s="222" t="s">
        <v>181</v>
      </c>
      <c r="G210" s="220"/>
      <c r="H210" s="223">
        <v>7.26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177</v>
      </c>
      <c r="AU210" s="229" t="s">
        <v>91</v>
      </c>
      <c r="AV210" s="14" t="s">
        <v>175</v>
      </c>
      <c r="AW210" s="14" t="s">
        <v>42</v>
      </c>
      <c r="AX210" s="14" t="s">
        <v>89</v>
      </c>
      <c r="AY210" s="229" t="s">
        <v>168</v>
      </c>
    </row>
    <row r="211" spans="1:65" s="2" customFormat="1" ht="16.5" customHeight="1">
      <c r="A211" s="36"/>
      <c r="B211" s="37"/>
      <c r="C211" s="194" t="s">
        <v>609</v>
      </c>
      <c r="D211" s="194" t="s">
        <v>170</v>
      </c>
      <c r="E211" s="195" t="s">
        <v>1993</v>
      </c>
      <c r="F211" s="196" t="s">
        <v>1994</v>
      </c>
      <c r="G211" s="197" t="s">
        <v>173</v>
      </c>
      <c r="H211" s="198">
        <v>29.04</v>
      </c>
      <c r="I211" s="199"/>
      <c r="J211" s="200">
        <f>ROUND(I211*H211,2)</f>
        <v>0</v>
      </c>
      <c r="K211" s="196" t="s">
        <v>174</v>
      </c>
      <c r="L211" s="41"/>
      <c r="M211" s="201" t="s">
        <v>79</v>
      </c>
      <c r="N211" s="202" t="s">
        <v>51</v>
      </c>
      <c r="O211" s="66"/>
      <c r="P211" s="203">
        <f>O211*H211</f>
        <v>0</v>
      </c>
      <c r="Q211" s="203">
        <v>0</v>
      </c>
      <c r="R211" s="203">
        <f>Q211*H211</f>
        <v>0</v>
      </c>
      <c r="S211" s="203">
        <v>0</v>
      </c>
      <c r="T211" s="204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205" t="s">
        <v>175</v>
      </c>
      <c r="AT211" s="205" t="s">
        <v>170</v>
      </c>
      <c r="AU211" s="205" t="s">
        <v>91</v>
      </c>
      <c r="AY211" s="18" t="s">
        <v>168</v>
      </c>
      <c r="BE211" s="206">
        <f>IF(N211="základní",J211,0)</f>
        <v>0</v>
      </c>
      <c r="BF211" s="206">
        <f>IF(N211="snížená",J211,0)</f>
        <v>0</v>
      </c>
      <c r="BG211" s="206">
        <f>IF(N211="zákl. přenesená",J211,0)</f>
        <v>0</v>
      </c>
      <c r="BH211" s="206">
        <f>IF(N211="sníž. přenesená",J211,0)</f>
        <v>0</v>
      </c>
      <c r="BI211" s="206">
        <f>IF(N211="nulová",J211,0)</f>
        <v>0</v>
      </c>
      <c r="BJ211" s="18" t="s">
        <v>89</v>
      </c>
      <c r="BK211" s="206">
        <f>ROUND(I211*H211,2)</f>
        <v>0</v>
      </c>
      <c r="BL211" s="18" t="s">
        <v>175</v>
      </c>
      <c r="BM211" s="205" t="s">
        <v>1995</v>
      </c>
    </row>
    <row r="212" spans="1:47" s="2" customFormat="1" ht="19.2">
      <c r="A212" s="36"/>
      <c r="B212" s="37"/>
      <c r="C212" s="38"/>
      <c r="D212" s="209" t="s">
        <v>236</v>
      </c>
      <c r="E212" s="38"/>
      <c r="F212" s="240" t="s">
        <v>1996</v>
      </c>
      <c r="G212" s="38"/>
      <c r="H212" s="38"/>
      <c r="I212" s="117"/>
      <c r="J212" s="38"/>
      <c r="K212" s="38"/>
      <c r="L212" s="41"/>
      <c r="M212" s="241"/>
      <c r="N212" s="242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8" t="s">
        <v>236</v>
      </c>
      <c r="AU212" s="18" t="s">
        <v>91</v>
      </c>
    </row>
    <row r="213" spans="2:51" s="13" customFormat="1" ht="12">
      <c r="B213" s="207"/>
      <c r="C213" s="208"/>
      <c r="D213" s="209" t="s">
        <v>177</v>
      </c>
      <c r="E213" s="208"/>
      <c r="F213" s="211" t="s">
        <v>1997</v>
      </c>
      <c r="G213" s="208"/>
      <c r="H213" s="212">
        <v>29.04</v>
      </c>
      <c r="I213" s="213"/>
      <c r="J213" s="208"/>
      <c r="K213" s="208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177</v>
      </c>
      <c r="AU213" s="218" t="s">
        <v>91</v>
      </c>
      <c r="AV213" s="13" t="s">
        <v>91</v>
      </c>
      <c r="AW213" s="13" t="s">
        <v>4</v>
      </c>
      <c r="AX213" s="13" t="s">
        <v>89</v>
      </c>
      <c r="AY213" s="218" t="s">
        <v>168</v>
      </c>
    </row>
    <row r="214" spans="1:65" s="2" customFormat="1" ht="16.5" customHeight="1">
      <c r="A214" s="36"/>
      <c r="B214" s="37"/>
      <c r="C214" s="230" t="s">
        <v>614</v>
      </c>
      <c r="D214" s="230" t="s">
        <v>219</v>
      </c>
      <c r="E214" s="231" t="s">
        <v>1998</v>
      </c>
      <c r="F214" s="232" t="s">
        <v>1999</v>
      </c>
      <c r="G214" s="233" t="s">
        <v>173</v>
      </c>
      <c r="H214" s="234">
        <v>7.26</v>
      </c>
      <c r="I214" s="235"/>
      <c r="J214" s="236">
        <f>ROUND(I214*H214,2)</f>
        <v>0</v>
      </c>
      <c r="K214" s="232" t="s">
        <v>234</v>
      </c>
      <c r="L214" s="237"/>
      <c r="M214" s="238" t="s">
        <v>79</v>
      </c>
      <c r="N214" s="239" t="s">
        <v>51</v>
      </c>
      <c r="O214" s="66"/>
      <c r="P214" s="203">
        <f>O214*H214</f>
        <v>0</v>
      </c>
      <c r="Q214" s="203">
        <v>0</v>
      </c>
      <c r="R214" s="203">
        <f>Q214*H214</f>
        <v>0</v>
      </c>
      <c r="S214" s="203">
        <v>0</v>
      </c>
      <c r="T214" s="204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5" t="s">
        <v>211</v>
      </c>
      <c r="AT214" s="205" t="s">
        <v>219</v>
      </c>
      <c r="AU214" s="205" t="s">
        <v>91</v>
      </c>
      <c r="AY214" s="18" t="s">
        <v>168</v>
      </c>
      <c r="BE214" s="206">
        <f>IF(N214="základní",J214,0)</f>
        <v>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18" t="s">
        <v>89</v>
      </c>
      <c r="BK214" s="206">
        <f>ROUND(I214*H214,2)</f>
        <v>0</v>
      </c>
      <c r="BL214" s="18" t="s">
        <v>175</v>
      </c>
      <c r="BM214" s="205" t="s">
        <v>2000</v>
      </c>
    </row>
    <row r="215" spans="2:51" s="13" customFormat="1" ht="12">
      <c r="B215" s="207"/>
      <c r="C215" s="208"/>
      <c r="D215" s="209" t="s">
        <v>177</v>
      </c>
      <c r="E215" s="210" t="s">
        <v>79</v>
      </c>
      <c r="F215" s="211" t="s">
        <v>2001</v>
      </c>
      <c r="G215" s="208"/>
      <c r="H215" s="212">
        <v>7.26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177</v>
      </c>
      <c r="AU215" s="218" t="s">
        <v>91</v>
      </c>
      <c r="AV215" s="13" t="s">
        <v>91</v>
      </c>
      <c r="AW215" s="13" t="s">
        <v>42</v>
      </c>
      <c r="AX215" s="13" t="s">
        <v>89</v>
      </c>
      <c r="AY215" s="218" t="s">
        <v>168</v>
      </c>
    </row>
    <row r="216" spans="2:63" s="12" customFormat="1" ht="22.95" customHeight="1">
      <c r="B216" s="178"/>
      <c r="C216" s="179"/>
      <c r="D216" s="180" t="s">
        <v>80</v>
      </c>
      <c r="E216" s="192" t="s">
        <v>735</v>
      </c>
      <c r="F216" s="192" t="s">
        <v>736</v>
      </c>
      <c r="G216" s="179"/>
      <c r="H216" s="179"/>
      <c r="I216" s="182"/>
      <c r="J216" s="193">
        <f>BK216</f>
        <v>0</v>
      </c>
      <c r="K216" s="179"/>
      <c r="L216" s="184"/>
      <c r="M216" s="185"/>
      <c r="N216" s="186"/>
      <c r="O216" s="186"/>
      <c r="P216" s="187">
        <f>P217</f>
        <v>0</v>
      </c>
      <c r="Q216" s="186"/>
      <c r="R216" s="187">
        <f>R217</f>
        <v>0</v>
      </c>
      <c r="S216" s="186"/>
      <c r="T216" s="188">
        <f>T217</f>
        <v>0</v>
      </c>
      <c r="AR216" s="189" t="s">
        <v>89</v>
      </c>
      <c r="AT216" s="190" t="s">
        <v>80</v>
      </c>
      <c r="AU216" s="190" t="s">
        <v>89</v>
      </c>
      <c r="AY216" s="189" t="s">
        <v>168</v>
      </c>
      <c r="BK216" s="191">
        <f>BK217</f>
        <v>0</v>
      </c>
    </row>
    <row r="217" spans="1:65" s="2" customFormat="1" ht="21.75" customHeight="1">
      <c r="A217" s="36"/>
      <c r="B217" s="37"/>
      <c r="C217" s="194" t="s">
        <v>618</v>
      </c>
      <c r="D217" s="194" t="s">
        <v>170</v>
      </c>
      <c r="E217" s="195" t="s">
        <v>1817</v>
      </c>
      <c r="F217" s="196" t="s">
        <v>2002</v>
      </c>
      <c r="G217" s="197" t="s">
        <v>208</v>
      </c>
      <c r="H217" s="198">
        <v>53.809</v>
      </c>
      <c r="I217" s="199"/>
      <c r="J217" s="200">
        <f>ROUND(I217*H217,2)</f>
        <v>0</v>
      </c>
      <c r="K217" s="196" t="s">
        <v>79</v>
      </c>
      <c r="L217" s="41"/>
      <c r="M217" s="268" t="s">
        <v>79</v>
      </c>
      <c r="N217" s="269" t="s">
        <v>51</v>
      </c>
      <c r="O217" s="270"/>
      <c r="P217" s="271">
        <f>O217*H217</f>
        <v>0</v>
      </c>
      <c r="Q217" s="271">
        <v>0</v>
      </c>
      <c r="R217" s="271">
        <f>Q217*H217</f>
        <v>0</v>
      </c>
      <c r="S217" s="271">
        <v>0</v>
      </c>
      <c r="T217" s="272">
        <f>S217*H217</f>
        <v>0</v>
      </c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R217" s="205" t="s">
        <v>175</v>
      </c>
      <c r="AT217" s="205" t="s">
        <v>170</v>
      </c>
      <c r="AU217" s="205" t="s">
        <v>91</v>
      </c>
      <c r="AY217" s="18" t="s">
        <v>168</v>
      </c>
      <c r="BE217" s="206">
        <f>IF(N217="základní",J217,0)</f>
        <v>0</v>
      </c>
      <c r="BF217" s="206">
        <f>IF(N217="snížená",J217,0)</f>
        <v>0</v>
      </c>
      <c r="BG217" s="206">
        <f>IF(N217="zákl. přenesená",J217,0)</f>
        <v>0</v>
      </c>
      <c r="BH217" s="206">
        <f>IF(N217="sníž. přenesená",J217,0)</f>
        <v>0</v>
      </c>
      <c r="BI217" s="206">
        <f>IF(N217="nulová",J217,0)</f>
        <v>0</v>
      </c>
      <c r="BJ217" s="18" t="s">
        <v>89</v>
      </c>
      <c r="BK217" s="206">
        <f>ROUND(I217*H217,2)</f>
        <v>0</v>
      </c>
      <c r="BL217" s="18" t="s">
        <v>175</v>
      </c>
      <c r="BM217" s="205" t="s">
        <v>296</v>
      </c>
    </row>
    <row r="218" spans="1:31" s="2" customFormat="1" ht="6.9" customHeight="1">
      <c r="A218" s="36"/>
      <c r="B218" s="49"/>
      <c r="C218" s="50"/>
      <c r="D218" s="50"/>
      <c r="E218" s="50"/>
      <c r="F218" s="50"/>
      <c r="G218" s="50"/>
      <c r="H218" s="50"/>
      <c r="I218" s="144"/>
      <c r="J218" s="50"/>
      <c r="K218" s="50"/>
      <c r="L218" s="41"/>
      <c r="M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</row>
  </sheetData>
  <sheetProtection algorithmName="SHA-512" hashValue="PuAatSZem900nCUq+08VcO+qsU0F/3gq/rGlHsr57s/dpta3BBwFe1c/rZkm1Gkb2Q2/2K6fmTXbbqsX//5h9Q==" saltValue="LZGzuwOksKqm2yIEsM6B2V/2FdL7ophSI+sT9/Jo+uI3w1ygR+scqICg9gs63KRIgPf+yOm4cRp/SCoDaziLXg==" spinCount="100000" sheet="1" objects="1" scenarios="1" formatColumns="0" formatRows="0" autoFilter="0"/>
  <autoFilter ref="C87:K217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131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2:12" s="1" customFormat="1" ht="12" customHeight="1">
      <c r="B8" s="21"/>
      <c r="D8" s="116" t="s">
        <v>143</v>
      </c>
      <c r="I8" s="110"/>
      <c r="L8" s="21"/>
    </row>
    <row r="9" spans="1:31" s="2" customFormat="1" ht="16.5" customHeight="1">
      <c r="A9" s="36"/>
      <c r="B9" s="41"/>
      <c r="C9" s="36"/>
      <c r="D9" s="36"/>
      <c r="E9" s="337" t="s">
        <v>1703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6" t="s">
        <v>1704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39" t="s">
        <v>2003</v>
      </c>
      <c r="F11" s="340"/>
      <c r="G11" s="340"/>
      <c r="H11" s="340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6" t="s">
        <v>18</v>
      </c>
      <c r="E13" s="36"/>
      <c r="F13" s="105" t="s">
        <v>79</v>
      </c>
      <c r="G13" s="36"/>
      <c r="H13" s="36"/>
      <c r="I13" s="119" t="s">
        <v>20</v>
      </c>
      <c r="J13" s="105" t="s">
        <v>79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22</v>
      </c>
      <c r="E14" s="36"/>
      <c r="F14" s="105" t="s">
        <v>23</v>
      </c>
      <c r="G14" s="36"/>
      <c r="H14" s="36"/>
      <c r="I14" s="119" t="s">
        <v>24</v>
      </c>
      <c r="J14" s="120" t="str">
        <f>'Rekapitulace stavby'!AN8</f>
        <v>10. 3. 2020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5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6" t="s">
        <v>30</v>
      </c>
      <c r="E16" s="36"/>
      <c r="F16" s="36"/>
      <c r="G16" s="36"/>
      <c r="H16" s="36"/>
      <c r="I16" s="119" t="s">
        <v>31</v>
      </c>
      <c r="J16" s="105" t="s">
        <v>32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33</v>
      </c>
      <c r="F17" s="36"/>
      <c r="G17" s="36"/>
      <c r="H17" s="36"/>
      <c r="I17" s="119" t="s">
        <v>34</v>
      </c>
      <c r="J17" s="105" t="s">
        <v>35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36</v>
      </c>
      <c r="E19" s="36"/>
      <c r="F19" s="36"/>
      <c r="G19" s="36"/>
      <c r="H19" s="36"/>
      <c r="I19" s="119" t="s">
        <v>31</v>
      </c>
      <c r="J19" s="31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41" t="str">
        <f>'Rekapitulace stavby'!E14</f>
        <v>Vyplň údaj</v>
      </c>
      <c r="F20" s="342"/>
      <c r="G20" s="342"/>
      <c r="H20" s="342"/>
      <c r="I20" s="119" t="s">
        <v>34</v>
      </c>
      <c r="J20" s="31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38</v>
      </c>
      <c r="E22" s="36"/>
      <c r="F22" s="36"/>
      <c r="G22" s="36"/>
      <c r="H22" s="36"/>
      <c r="I22" s="119" t="s">
        <v>31</v>
      </c>
      <c r="J22" s="105" t="s">
        <v>79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1706</v>
      </c>
      <c r="F23" s="36"/>
      <c r="G23" s="36"/>
      <c r="H23" s="36"/>
      <c r="I23" s="119" t="s">
        <v>34</v>
      </c>
      <c r="J23" s="105" t="s">
        <v>79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43</v>
      </c>
      <c r="E25" s="36"/>
      <c r="F25" s="36"/>
      <c r="G25" s="36"/>
      <c r="H25" s="36"/>
      <c r="I25" s="119" t="s">
        <v>31</v>
      </c>
      <c r="J25" s="105" t="s">
        <v>79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1706</v>
      </c>
      <c r="F26" s="36"/>
      <c r="G26" s="36"/>
      <c r="H26" s="36"/>
      <c r="I26" s="119" t="s">
        <v>34</v>
      </c>
      <c r="J26" s="105" t="s">
        <v>79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44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59.25" customHeight="1">
      <c r="A29" s="121"/>
      <c r="B29" s="122"/>
      <c r="C29" s="121"/>
      <c r="D29" s="121"/>
      <c r="E29" s="343" t="s">
        <v>2004</v>
      </c>
      <c r="F29" s="343"/>
      <c r="G29" s="343"/>
      <c r="H29" s="343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46</v>
      </c>
      <c r="E32" s="36"/>
      <c r="F32" s="36"/>
      <c r="G32" s="36"/>
      <c r="H32" s="36"/>
      <c r="I32" s="117"/>
      <c r="J32" s="128">
        <f>ROUND(J88,2)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36"/>
      <c r="F34" s="129" t="s">
        <v>48</v>
      </c>
      <c r="G34" s="36"/>
      <c r="H34" s="36"/>
      <c r="I34" s="130" t="s">
        <v>47</v>
      </c>
      <c r="J34" s="129" t="s">
        <v>49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>
      <c r="A35" s="36"/>
      <c r="B35" s="41"/>
      <c r="C35" s="36"/>
      <c r="D35" s="131" t="s">
        <v>50</v>
      </c>
      <c r="E35" s="116" t="s">
        <v>51</v>
      </c>
      <c r="F35" s="132">
        <f>ROUND((SUM(BE88:BE150)),2)</f>
        <v>0</v>
      </c>
      <c r="G35" s="36"/>
      <c r="H35" s="36"/>
      <c r="I35" s="133">
        <v>0.21</v>
      </c>
      <c r="J35" s="132">
        <f>ROUND(((SUM(BE88:BE150))*I35),2)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>
      <c r="A36" s="36"/>
      <c r="B36" s="41"/>
      <c r="C36" s="36"/>
      <c r="D36" s="36"/>
      <c r="E36" s="116" t="s">
        <v>52</v>
      </c>
      <c r="F36" s="132">
        <f>ROUND((SUM(BF88:BF150)),2)</f>
        <v>0</v>
      </c>
      <c r="G36" s="36"/>
      <c r="H36" s="36"/>
      <c r="I36" s="133">
        <v>0.15</v>
      </c>
      <c r="J36" s="132">
        <f>ROUND(((SUM(BF88:BF150))*I36),2)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53</v>
      </c>
      <c r="F37" s="132">
        <f>ROUND((SUM(BG88:BG150)),2)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" customHeight="1" hidden="1">
      <c r="A38" s="36"/>
      <c r="B38" s="41"/>
      <c r="C38" s="36"/>
      <c r="D38" s="36"/>
      <c r="E38" s="116" t="s">
        <v>54</v>
      </c>
      <c r="F38" s="132">
        <f>ROUND((SUM(BH88:BH150)),2)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" customHeight="1" hidden="1">
      <c r="A39" s="36"/>
      <c r="B39" s="41"/>
      <c r="C39" s="36"/>
      <c r="D39" s="36"/>
      <c r="E39" s="116" t="s">
        <v>55</v>
      </c>
      <c r="F39" s="132">
        <f>ROUND((SUM(BI88:BI150)),2)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56</v>
      </c>
      <c r="E41" s="136"/>
      <c r="F41" s="136"/>
      <c r="G41" s="137" t="s">
        <v>57</v>
      </c>
      <c r="H41" s="138" t="s">
        <v>58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" customHeight="1">
      <c r="A47" s="36"/>
      <c r="B47" s="37"/>
      <c r="C47" s="24" t="s">
        <v>145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5" t="str">
        <f>E7</f>
        <v>Výstavba dopravního terminálu města Litvínov</v>
      </c>
      <c r="F50" s="336"/>
      <c r="G50" s="336"/>
      <c r="H50" s="336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2"/>
      <c r="C51" s="30" t="s">
        <v>143</v>
      </c>
      <c r="D51" s="23"/>
      <c r="E51" s="23"/>
      <c r="F51" s="23"/>
      <c r="G51" s="23"/>
      <c r="H51" s="23"/>
      <c r="I51" s="110"/>
      <c r="J51" s="23"/>
      <c r="K51" s="23"/>
      <c r="L51" s="21"/>
    </row>
    <row r="52" spans="1:31" s="2" customFormat="1" ht="16.5" customHeight="1">
      <c r="A52" s="36"/>
      <c r="B52" s="37"/>
      <c r="C52" s="38"/>
      <c r="D52" s="38"/>
      <c r="E52" s="335" t="s">
        <v>1703</v>
      </c>
      <c r="F52" s="334"/>
      <c r="G52" s="334"/>
      <c r="H52" s="334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0" t="s">
        <v>1704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30" t="str">
        <f>E11</f>
        <v>SO 801.3 - Sadové úpravy - péče o zeleň</v>
      </c>
      <c r="F54" s="334"/>
      <c r="G54" s="334"/>
      <c r="H54" s="334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0" t="s">
        <v>22</v>
      </c>
      <c r="D56" s="38"/>
      <c r="E56" s="38"/>
      <c r="F56" s="28" t="str">
        <f>F14</f>
        <v>Litvínov</v>
      </c>
      <c r="G56" s="38"/>
      <c r="H56" s="38"/>
      <c r="I56" s="119" t="s">
        <v>24</v>
      </c>
      <c r="J56" s="61" t="str">
        <f>IF(J14="","",J14)</f>
        <v>10. 3. 2020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65" customHeight="1">
      <c r="A58" s="36"/>
      <c r="B58" s="37"/>
      <c r="C58" s="30" t="s">
        <v>30</v>
      </c>
      <c r="D58" s="38"/>
      <c r="E58" s="38"/>
      <c r="F58" s="28" t="str">
        <f>E17</f>
        <v>Město Litvínov</v>
      </c>
      <c r="G58" s="38"/>
      <c r="H58" s="38"/>
      <c r="I58" s="119" t="s">
        <v>38</v>
      </c>
      <c r="J58" s="34" t="str">
        <f>E23</f>
        <v>JENA zelená architektura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25.65" customHeight="1">
      <c r="A59" s="36"/>
      <c r="B59" s="37"/>
      <c r="C59" s="30" t="s">
        <v>36</v>
      </c>
      <c r="D59" s="38"/>
      <c r="E59" s="38"/>
      <c r="F59" s="28" t="str">
        <f>IF(E20="","",E20)</f>
        <v>Vyplň údaj</v>
      </c>
      <c r="G59" s="38"/>
      <c r="H59" s="38"/>
      <c r="I59" s="119" t="s">
        <v>43</v>
      </c>
      <c r="J59" s="34" t="str">
        <f>E26</f>
        <v>JENA zelená architektura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8" t="s">
        <v>146</v>
      </c>
      <c r="D61" s="149"/>
      <c r="E61" s="149"/>
      <c r="F61" s="149"/>
      <c r="G61" s="149"/>
      <c r="H61" s="149"/>
      <c r="I61" s="150"/>
      <c r="J61" s="151" t="s">
        <v>147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5" customHeight="1">
      <c r="A63" s="36"/>
      <c r="B63" s="37"/>
      <c r="C63" s="152" t="s">
        <v>78</v>
      </c>
      <c r="D63" s="38"/>
      <c r="E63" s="38"/>
      <c r="F63" s="38"/>
      <c r="G63" s="38"/>
      <c r="H63" s="38"/>
      <c r="I63" s="117"/>
      <c r="J63" s="79">
        <f>J88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8" t="s">
        <v>148</v>
      </c>
    </row>
    <row r="64" spans="2:12" s="9" customFormat="1" ht="24.9" customHeight="1">
      <c r="B64" s="153"/>
      <c r="C64" s="154"/>
      <c r="D64" s="155" t="s">
        <v>149</v>
      </c>
      <c r="E64" s="156"/>
      <c r="F64" s="156"/>
      <c r="G64" s="156"/>
      <c r="H64" s="156"/>
      <c r="I64" s="157"/>
      <c r="J64" s="158">
        <f>J89</f>
        <v>0</v>
      </c>
      <c r="K64" s="154"/>
      <c r="L64" s="159"/>
    </row>
    <row r="65" spans="2:12" s="10" customFormat="1" ht="19.95" customHeight="1">
      <c r="B65" s="160"/>
      <c r="C65" s="99"/>
      <c r="D65" s="161" t="s">
        <v>150</v>
      </c>
      <c r="E65" s="162"/>
      <c r="F65" s="162"/>
      <c r="G65" s="162"/>
      <c r="H65" s="162"/>
      <c r="I65" s="163"/>
      <c r="J65" s="164">
        <f>J90</f>
        <v>0</v>
      </c>
      <c r="K65" s="99"/>
      <c r="L65" s="165"/>
    </row>
    <row r="66" spans="2:12" s="10" customFormat="1" ht="19.95" customHeight="1">
      <c r="B66" s="160"/>
      <c r="C66" s="99"/>
      <c r="D66" s="161" t="s">
        <v>372</v>
      </c>
      <c r="E66" s="162"/>
      <c r="F66" s="162"/>
      <c r="G66" s="162"/>
      <c r="H66" s="162"/>
      <c r="I66" s="163"/>
      <c r="J66" s="164">
        <f>J149</f>
        <v>0</v>
      </c>
      <c r="K66" s="99"/>
      <c r="L66" s="165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7"/>
      <c r="J67" s="38"/>
      <c r="K67" s="38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" customHeight="1">
      <c r="A68" s="36"/>
      <c r="B68" s="49"/>
      <c r="C68" s="50"/>
      <c r="D68" s="50"/>
      <c r="E68" s="50"/>
      <c r="F68" s="50"/>
      <c r="G68" s="50"/>
      <c r="H68" s="50"/>
      <c r="I68" s="144"/>
      <c r="J68" s="50"/>
      <c r="K68" s="50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" customHeight="1">
      <c r="A72" s="36"/>
      <c r="B72" s="51"/>
      <c r="C72" s="52"/>
      <c r="D72" s="52"/>
      <c r="E72" s="52"/>
      <c r="F72" s="52"/>
      <c r="G72" s="52"/>
      <c r="H72" s="52"/>
      <c r="I72" s="147"/>
      <c r="J72" s="52"/>
      <c r="K72" s="52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" customHeight="1">
      <c r="A73" s="36"/>
      <c r="B73" s="37"/>
      <c r="C73" s="24" t="s">
        <v>153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5" t="str">
        <f>E7</f>
        <v>Výstavba dopravního terminálu města Litvínov</v>
      </c>
      <c r="F76" s="336"/>
      <c r="G76" s="336"/>
      <c r="H76" s="336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2:12" s="1" customFormat="1" ht="12" customHeight="1">
      <c r="B77" s="22"/>
      <c r="C77" s="30" t="s">
        <v>143</v>
      </c>
      <c r="D77" s="23"/>
      <c r="E77" s="23"/>
      <c r="F77" s="23"/>
      <c r="G77" s="23"/>
      <c r="H77" s="23"/>
      <c r="I77" s="110"/>
      <c r="J77" s="23"/>
      <c r="K77" s="23"/>
      <c r="L77" s="21"/>
    </row>
    <row r="78" spans="1:31" s="2" customFormat="1" ht="16.5" customHeight="1">
      <c r="A78" s="36"/>
      <c r="B78" s="37"/>
      <c r="C78" s="38"/>
      <c r="D78" s="38"/>
      <c r="E78" s="335" t="s">
        <v>1703</v>
      </c>
      <c r="F78" s="334"/>
      <c r="G78" s="334"/>
      <c r="H78" s="334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1704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30" t="str">
        <f>E11</f>
        <v>SO 801.3 - Sadové úpravy - péče o zeleň</v>
      </c>
      <c r="F80" s="334"/>
      <c r="G80" s="334"/>
      <c r="H80" s="334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22</v>
      </c>
      <c r="D82" s="38"/>
      <c r="E82" s="38"/>
      <c r="F82" s="28" t="str">
        <f>F14</f>
        <v>Litvínov</v>
      </c>
      <c r="G82" s="38"/>
      <c r="H82" s="38"/>
      <c r="I82" s="119" t="s">
        <v>24</v>
      </c>
      <c r="J82" s="61" t="str">
        <f>IF(J14="","",J14)</f>
        <v>10. 3. 2020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65" customHeight="1">
      <c r="A84" s="36"/>
      <c r="B84" s="37"/>
      <c r="C84" s="30" t="s">
        <v>30</v>
      </c>
      <c r="D84" s="38"/>
      <c r="E84" s="38"/>
      <c r="F84" s="28" t="str">
        <f>E17</f>
        <v>Město Litvínov</v>
      </c>
      <c r="G84" s="38"/>
      <c r="H84" s="38"/>
      <c r="I84" s="119" t="s">
        <v>38</v>
      </c>
      <c r="J84" s="34" t="str">
        <f>E23</f>
        <v>JENA zelená architektura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65" customHeight="1">
      <c r="A85" s="36"/>
      <c r="B85" s="37"/>
      <c r="C85" s="30" t="s">
        <v>36</v>
      </c>
      <c r="D85" s="38"/>
      <c r="E85" s="38"/>
      <c r="F85" s="28" t="str">
        <f>IF(E20="","",E20)</f>
        <v>Vyplň údaj</v>
      </c>
      <c r="G85" s="38"/>
      <c r="H85" s="38"/>
      <c r="I85" s="119" t="s">
        <v>43</v>
      </c>
      <c r="J85" s="34" t="str">
        <f>E26</f>
        <v>JENA zelená architektura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7"/>
      <c r="J86" s="38"/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66"/>
      <c r="B87" s="167"/>
      <c r="C87" s="168" t="s">
        <v>154</v>
      </c>
      <c r="D87" s="169" t="s">
        <v>65</v>
      </c>
      <c r="E87" s="169" t="s">
        <v>61</v>
      </c>
      <c r="F87" s="169" t="s">
        <v>62</v>
      </c>
      <c r="G87" s="169" t="s">
        <v>155</v>
      </c>
      <c r="H87" s="169" t="s">
        <v>156</v>
      </c>
      <c r="I87" s="170" t="s">
        <v>157</v>
      </c>
      <c r="J87" s="169" t="s">
        <v>147</v>
      </c>
      <c r="K87" s="171" t="s">
        <v>158</v>
      </c>
      <c r="L87" s="172"/>
      <c r="M87" s="70" t="s">
        <v>79</v>
      </c>
      <c r="N87" s="71" t="s">
        <v>50</v>
      </c>
      <c r="O87" s="71" t="s">
        <v>159</v>
      </c>
      <c r="P87" s="71" t="s">
        <v>160</v>
      </c>
      <c r="Q87" s="71" t="s">
        <v>161</v>
      </c>
      <c r="R87" s="71" t="s">
        <v>162</v>
      </c>
      <c r="S87" s="71" t="s">
        <v>163</v>
      </c>
      <c r="T87" s="72" t="s">
        <v>164</v>
      </c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</row>
    <row r="88" spans="1:63" s="2" customFormat="1" ht="22.95" customHeight="1">
      <c r="A88" s="36"/>
      <c r="B88" s="37"/>
      <c r="C88" s="77" t="s">
        <v>165</v>
      </c>
      <c r="D88" s="38"/>
      <c r="E88" s="38"/>
      <c r="F88" s="38"/>
      <c r="G88" s="38"/>
      <c r="H88" s="38"/>
      <c r="I88" s="117"/>
      <c r="J88" s="173">
        <f>BK88</f>
        <v>0</v>
      </c>
      <c r="K88" s="38"/>
      <c r="L88" s="41"/>
      <c r="M88" s="73"/>
      <c r="N88" s="174"/>
      <c r="O88" s="74"/>
      <c r="P88" s="175">
        <f>P89</f>
        <v>0</v>
      </c>
      <c r="Q88" s="74"/>
      <c r="R88" s="175">
        <f>R89</f>
        <v>2.1609399999999996</v>
      </c>
      <c r="S88" s="74"/>
      <c r="T88" s="176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80</v>
      </c>
      <c r="AU88" s="18" t="s">
        <v>148</v>
      </c>
      <c r="BK88" s="177">
        <f>BK89</f>
        <v>0</v>
      </c>
    </row>
    <row r="89" spans="2:63" s="12" customFormat="1" ht="25.95" customHeight="1">
      <c r="B89" s="178"/>
      <c r="C89" s="179"/>
      <c r="D89" s="180" t="s">
        <v>80</v>
      </c>
      <c r="E89" s="181" t="s">
        <v>166</v>
      </c>
      <c r="F89" s="181" t="s">
        <v>167</v>
      </c>
      <c r="G89" s="179"/>
      <c r="H89" s="179"/>
      <c r="I89" s="182"/>
      <c r="J89" s="183">
        <f>BK89</f>
        <v>0</v>
      </c>
      <c r="K89" s="179"/>
      <c r="L89" s="184"/>
      <c r="M89" s="185"/>
      <c r="N89" s="186"/>
      <c r="O89" s="186"/>
      <c r="P89" s="187">
        <f>P90+P149</f>
        <v>0</v>
      </c>
      <c r="Q89" s="186"/>
      <c r="R89" s="187">
        <f>R90+R149</f>
        <v>2.1609399999999996</v>
      </c>
      <c r="S89" s="186"/>
      <c r="T89" s="188">
        <f>T90+T149</f>
        <v>0</v>
      </c>
      <c r="AR89" s="189" t="s">
        <v>89</v>
      </c>
      <c r="AT89" s="190" t="s">
        <v>80</v>
      </c>
      <c r="AU89" s="190" t="s">
        <v>81</v>
      </c>
      <c r="AY89" s="189" t="s">
        <v>168</v>
      </c>
      <c r="BK89" s="191">
        <f>BK90+BK149</f>
        <v>0</v>
      </c>
    </row>
    <row r="90" spans="2:63" s="12" customFormat="1" ht="22.95" customHeight="1">
      <c r="B90" s="178"/>
      <c r="C90" s="179"/>
      <c r="D90" s="180" t="s">
        <v>80</v>
      </c>
      <c r="E90" s="192" t="s">
        <v>89</v>
      </c>
      <c r="F90" s="192" t="s">
        <v>169</v>
      </c>
      <c r="G90" s="179"/>
      <c r="H90" s="179"/>
      <c r="I90" s="182"/>
      <c r="J90" s="193">
        <f>BK90</f>
        <v>0</v>
      </c>
      <c r="K90" s="179"/>
      <c r="L90" s="184"/>
      <c r="M90" s="185"/>
      <c r="N90" s="186"/>
      <c r="O90" s="186"/>
      <c r="P90" s="187">
        <f>SUM(P91:P148)</f>
        <v>0</v>
      </c>
      <c r="Q90" s="186"/>
      <c r="R90" s="187">
        <f>SUM(R91:R148)</f>
        <v>2.1609399999999996</v>
      </c>
      <c r="S90" s="186"/>
      <c r="T90" s="188">
        <f>SUM(T91:T148)</f>
        <v>0</v>
      </c>
      <c r="AR90" s="189" t="s">
        <v>89</v>
      </c>
      <c r="AT90" s="190" t="s">
        <v>80</v>
      </c>
      <c r="AU90" s="190" t="s">
        <v>89</v>
      </c>
      <c r="AY90" s="189" t="s">
        <v>168</v>
      </c>
      <c r="BK90" s="191">
        <f>SUM(BK91:BK148)</f>
        <v>0</v>
      </c>
    </row>
    <row r="91" spans="1:65" s="2" customFormat="1" ht="16.5" customHeight="1">
      <c r="A91" s="36"/>
      <c r="B91" s="37"/>
      <c r="C91" s="194" t="s">
        <v>89</v>
      </c>
      <c r="D91" s="194" t="s">
        <v>170</v>
      </c>
      <c r="E91" s="195" t="s">
        <v>2005</v>
      </c>
      <c r="F91" s="196" t="s">
        <v>2006</v>
      </c>
      <c r="G91" s="197" t="s">
        <v>228</v>
      </c>
      <c r="H91" s="198">
        <v>33</v>
      </c>
      <c r="I91" s="199"/>
      <c r="J91" s="200">
        <f>ROUND(I91*H91,2)</f>
        <v>0</v>
      </c>
      <c r="K91" s="196" t="s">
        <v>234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6E-05</v>
      </c>
      <c r="R91" s="203">
        <f>Q91*H91</f>
        <v>0.00198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2007</v>
      </c>
    </row>
    <row r="92" spans="2:51" s="15" customFormat="1" ht="12">
      <c r="B92" s="247"/>
      <c r="C92" s="248"/>
      <c r="D92" s="209" t="s">
        <v>177</v>
      </c>
      <c r="E92" s="249" t="s">
        <v>79</v>
      </c>
      <c r="F92" s="250" t="s">
        <v>2008</v>
      </c>
      <c r="G92" s="248"/>
      <c r="H92" s="249" t="s">
        <v>79</v>
      </c>
      <c r="I92" s="251"/>
      <c r="J92" s="248"/>
      <c r="K92" s="248"/>
      <c r="L92" s="252"/>
      <c r="M92" s="253"/>
      <c r="N92" s="254"/>
      <c r="O92" s="254"/>
      <c r="P92" s="254"/>
      <c r="Q92" s="254"/>
      <c r="R92" s="254"/>
      <c r="S92" s="254"/>
      <c r="T92" s="255"/>
      <c r="AT92" s="256" t="s">
        <v>177</v>
      </c>
      <c r="AU92" s="256" t="s">
        <v>91</v>
      </c>
      <c r="AV92" s="15" t="s">
        <v>89</v>
      </c>
      <c r="AW92" s="15" t="s">
        <v>42</v>
      </c>
      <c r="AX92" s="15" t="s">
        <v>81</v>
      </c>
      <c r="AY92" s="256" t="s">
        <v>168</v>
      </c>
    </row>
    <row r="93" spans="2:51" s="13" customFormat="1" ht="12">
      <c r="B93" s="207"/>
      <c r="C93" s="208"/>
      <c r="D93" s="209" t="s">
        <v>177</v>
      </c>
      <c r="E93" s="210" t="s">
        <v>79</v>
      </c>
      <c r="F93" s="211" t="s">
        <v>2009</v>
      </c>
      <c r="G93" s="208"/>
      <c r="H93" s="212">
        <v>33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89</v>
      </c>
      <c r="AY93" s="218" t="s">
        <v>168</v>
      </c>
    </row>
    <row r="94" spans="1:65" s="2" customFormat="1" ht="16.5" customHeight="1">
      <c r="A94" s="36"/>
      <c r="B94" s="37"/>
      <c r="C94" s="230" t="s">
        <v>91</v>
      </c>
      <c r="D94" s="230" t="s">
        <v>219</v>
      </c>
      <c r="E94" s="231" t="s">
        <v>1897</v>
      </c>
      <c r="F94" s="232" t="s">
        <v>1898</v>
      </c>
      <c r="G94" s="233" t="s">
        <v>228</v>
      </c>
      <c r="H94" s="234">
        <v>20</v>
      </c>
      <c r="I94" s="235"/>
      <c r="J94" s="236">
        <f>ROUND(I94*H94,2)</f>
        <v>0</v>
      </c>
      <c r="K94" s="232" t="s">
        <v>174</v>
      </c>
      <c r="L94" s="237"/>
      <c r="M94" s="238" t="s">
        <v>79</v>
      </c>
      <c r="N94" s="239" t="s">
        <v>51</v>
      </c>
      <c r="O94" s="66"/>
      <c r="P94" s="203">
        <f>O94*H94</f>
        <v>0</v>
      </c>
      <c r="Q94" s="203">
        <v>0.0059</v>
      </c>
      <c r="R94" s="203">
        <f>Q94*H94</f>
        <v>0.118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211</v>
      </c>
      <c r="AT94" s="205" t="s">
        <v>219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175</v>
      </c>
      <c r="BM94" s="205" t="s">
        <v>2010</v>
      </c>
    </row>
    <row r="95" spans="2:51" s="13" customFormat="1" ht="12">
      <c r="B95" s="207"/>
      <c r="C95" s="208"/>
      <c r="D95" s="209" t="s">
        <v>177</v>
      </c>
      <c r="E95" s="210" t="s">
        <v>79</v>
      </c>
      <c r="F95" s="211" t="s">
        <v>2011</v>
      </c>
      <c r="G95" s="208"/>
      <c r="H95" s="212">
        <v>20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177</v>
      </c>
      <c r="AU95" s="218" t="s">
        <v>91</v>
      </c>
      <c r="AV95" s="13" t="s">
        <v>91</v>
      </c>
      <c r="AW95" s="13" t="s">
        <v>42</v>
      </c>
      <c r="AX95" s="13" t="s">
        <v>89</v>
      </c>
      <c r="AY95" s="218" t="s">
        <v>168</v>
      </c>
    </row>
    <row r="96" spans="1:65" s="2" customFormat="1" ht="16.5" customHeight="1">
      <c r="A96" s="36"/>
      <c r="B96" s="37"/>
      <c r="C96" s="230" t="s">
        <v>186</v>
      </c>
      <c r="D96" s="230" t="s">
        <v>219</v>
      </c>
      <c r="E96" s="231" t="s">
        <v>1901</v>
      </c>
      <c r="F96" s="232" t="s">
        <v>1902</v>
      </c>
      <c r="G96" s="233" t="s">
        <v>228</v>
      </c>
      <c r="H96" s="234">
        <v>60</v>
      </c>
      <c r="I96" s="235"/>
      <c r="J96" s="236">
        <f>ROUND(I96*H96,2)</f>
        <v>0</v>
      </c>
      <c r="K96" s="232" t="s">
        <v>234</v>
      </c>
      <c r="L96" s="237"/>
      <c r="M96" s="238" t="s">
        <v>79</v>
      </c>
      <c r="N96" s="239" t="s">
        <v>51</v>
      </c>
      <c r="O96" s="66"/>
      <c r="P96" s="203">
        <f>O96*H96</f>
        <v>0</v>
      </c>
      <c r="Q96" s="203">
        <v>0.003</v>
      </c>
      <c r="R96" s="203">
        <f>Q96*H96</f>
        <v>0.18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211</v>
      </c>
      <c r="AT96" s="205" t="s">
        <v>219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2012</v>
      </c>
    </row>
    <row r="97" spans="1:47" s="2" customFormat="1" ht="19.2">
      <c r="A97" s="36"/>
      <c r="B97" s="37"/>
      <c r="C97" s="38"/>
      <c r="D97" s="209" t="s">
        <v>236</v>
      </c>
      <c r="E97" s="38"/>
      <c r="F97" s="240" t="s">
        <v>1904</v>
      </c>
      <c r="G97" s="38"/>
      <c r="H97" s="38"/>
      <c r="I97" s="117"/>
      <c r="J97" s="38"/>
      <c r="K97" s="38"/>
      <c r="L97" s="41"/>
      <c r="M97" s="241"/>
      <c r="N97" s="24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8" t="s">
        <v>236</v>
      </c>
      <c r="AU97" s="18" t="s">
        <v>91</v>
      </c>
    </row>
    <row r="98" spans="2:51" s="13" customFormat="1" ht="12">
      <c r="B98" s="207"/>
      <c r="C98" s="208"/>
      <c r="D98" s="209" t="s">
        <v>177</v>
      </c>
      <c r="E98" s="210" t="s">
        <v>79</v>
      </c>
      <c r="F98" s="211" t="s">
        <v>2011</v>
      </c>
      <c r="G98" s="208"/>
      <c r="H98" s="212">
        <v>20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89</v>
      </c>
      <c r="AY98" s="218" t="s">
        <v>168</v>
      </c>
    </row>
    <row r="99" spans="2:51" s="13" customFormat="1" ht="12">
      <c r="B99" s="207"/>
      <c r="C99" s="208"/>
      <c r="D99" s="209" t="s">
        <v>177</v>
      </c>
      <c r="E99" s="208"/>
      <c r="F99" s="211" t="s">
        <v>2013</v>
      </c>
      <c r="G99" s="208"/>
      <c r="H99" s="212">
        <v>60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</v>
      </c>
      <c r="AX99" s="13" t="s">
        <v>89</v>
      </c>
      <c r="AY99" s="218" t="s">
        <v>168</v>
      </c>
    </row>
    <row r="100" spans="1:65" s="2" customFormat="1" ht="16.5" customHeight="1">
      <c r="A100" s="36"/>
      <c r="B100" s="37"/>
      <c r="C100" s="194" t="s">
        <v>175</v>
      </c>
      <c r="D100" s="194" t="s">
        <v>170</v>
      </c>
      <c r="E100" s="195" t="s">
        <v>2014</v>
      </c>
      <c r="F100" s="196" t="s">
        <v>2015</v>
      </c>
      <c r="G100" s="197" t="s">
        <v>228</v>
      </c>
      <c r="H100" s="198">
        <v>11</v>
      </c>
      <c r="I100" s="199"/>
      <c r="J100" s="200">
        <f>ROUND(I100*H100,2)</f>
        <v>0</v>
      </c>
      <c r="K100" s="196" t="s">
        <v>174</v>
      </c>
      <c r="L100" s="41"/>
      <c r="M100" s="201" t="s">
        <v>79</v>
      </c>
      <c r="N100" s="202" t="s">
        <v>51</v>
      </c>
      <c r="O100" s="66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175</v>
      </c>
      <c r="AT100" s="205" t="s">
        <v>170</v>
      </c>
      <c r="AU100" s="205" t="s">
        <v>91</v>
      </c>
      <c r="AY100" s="18" t="s">
        <v>168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8" t="s">
        <v>89</v>
      </c>
      <c r="BK100" s="206">
        <f>ROUND(I100*H100,2)</f>
        <v>0</v>
      </c>
      <c r="BL100" s="18" t="s">
        <v>175</v>
      </c>
      <c r="BM100" s="205" t="s">
        <v>339</v>
      </c>
    </row>
    <row r="101" spans="2:51" s="13" customFormat="1" ht="12">
      <c r="B101" s="207"/>
      <c r="C101" s="208"/>
      <c r="D101" s="209" t="s">
        <v>177</v>
      </c>
      <c r="E101" s="210" t="s">
        <v>79</v>
      </c>
      <c r="F101" s="211" t="s">
        <v>2016</v>
      </c>
      <c r="G101" s="208"/>
      <c r="H101" s="212">
        <v>11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89</v>
      </c>
      <c r="AY101" s="218" t="s">
        <v>168</v>
      </c>
    </row>
    <row r="102" spans="1:65" s="2" customFormat="1" ht="16.5" customHeight="1">
      <c r="A102" s="36"/>
      <c r="B102" s="37"/>
      <c r="C102" s="194" t="s">
        <v>195</v>
      </c>
      <c r="D102" s="194" t="s">
        <v>170</v>
      </c>
      <c r="E102" s="195" t="s">
        <v>2017</v>
      </c>
      <c r="F102" s="196" t="s">
        <v>2018</v>
      </c>
      <c r="G102" s="197" t="s">
        <v>346</v>
      </c>
      <c r="H102" s="198">
        <v>6.3</v>
      </c>
      <c r="I102" s="199"/>
      <c r="J102" s="200">
        <f>ROUND(I102*H102,2)</f>
        <v>0</v>
      </c>
      <c r="K102" s="196" t="s">
        <v>174</v>
      </c>
      <c r="L102" s="41"/>
      <c r="M102" s="201" t="s">
        <v>79</v>
      </c>
      <c r="N102" s="202" t="s">
        <v>51</v>
      </c>
      <c r="O102" s="66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175</v>
      </c>
      <c r="AT102" s="205" t="s">
        <v>170</v>
      </c>
      <c r="AU102" s="205" t="s">
        <v>91</v>
      </c>
      <c r="AY102" s="18" t="s">
        <v>168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8" t="s">
        <v>89</v>
      </c>
      <c r="BK102" s="206">
        <f>ROUND(I102*H102,2)</f>
        <v>0</v>
      </c>
      <c r="BL102" s="18" t="s">
        <v>175</v>
      </c>
      <c r="BM102" s="205" t="s">
        <v>330</v>
      </c>
    </row>
    <row r="103" spans="2:51" s="13" customFormat="1" ht="12">
      <c r="B103" s="207"/>
      <c r="C103" s="208"/>
      <c r="D103" s="209" t="s">
        <v>177</v>
      </c>
      <c r="E103" s="210" t="s">
        <v>79</v>
      </c>
      <c r="F103" s="211" t="s">
        <v>2019</v>
      </c>
      <c r="G103" s="208"/>
      <c r="H103" s="212">
        <v>6.3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89</v>
      </c>
      <c r="AY103" s="218" t="s">
        <v>168</v>
      </c>
    </row>
    <row r="104" spans="1:65" s="2" customFormat="1" ht="16.5" customHeight="1">
      <c r="A104" s="36"/>
      <c r="B104" s="37"/>
      <c r="C104" s="194" t="s">
        <v>200</v>
      </c>
      <c r="D104" s="194" t="s">
        <v>170</v>
      </c>
      <c r="E104" s="195" t="s">
        <v>2020</v>
      </c>
      <c r="F104" s="196" t="s">
        <v>2021</v>
      </c>
      <c r="G104" s="197" t="s">
        <v>346</v>
      </c>
      <c r="H104" s="198">
        <v>140</v>
      </c>
      <c r="I104" s="199"/>
      <c r="J104" s="200">
        <f>ROUND(I104*H104,2)</f>
        <v>0</v>
      </c>
      <c r="K104" s="196" t="s">
        <v>174</v>
      </c>
      <c r="L104" s="41"/>
      <c r="M104" s="201" t="s">
        <v>79</v>
      </c>
      <c r="N104" s="202" t="s">
        <v>51</v>
      </c>
      <c r="O104" s="6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175</v>
      </c>
      <c r="AT104" s="205" t="s">
        <v>170</v>
      </c>
      <c r="AU104" s="205" t="s">
        <v>91</v>
      </c>
      <c r="AY104" s="18" t="s">
        <v>168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8" t="s">
        <v>89</v>
      </c>
      <c r="BK104" s="206">
        <f>ROUND(I104*H104,2)</f>
        <v>0</v>
      </c>
      <c r="BL104" s="18" t="s">
        <v>175</v>
      </c>
      <c r="BM104" s="205" t="s">
        <v>570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2022</v>
      </c>
      <c r="G105" s="208"/>
      <c r="H105" s="212">
        <v>140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89</v>
      </c>
      <c r="AY105" s="218" t="s">
        <v>168</v>
      </c>
    </row>
    <row r="106" spans="1:65" s="2" customFormat="1" ht="16.5" customHeight="1">
      <c r="A106" s="36"/>
      <c r="B106" s="37"/>
      <c r="C106" s="194" t="s">
        <v>205</v>
      </c>
      <c r="D106" s="194" t="s">
        <v>170</v>
      </c>
      <c r="E106" s="195" t="s">
        <v>1787</v>
      </c>
      <c r="F106" s="196" t="s">
        <v>1788</v>
      </c>
      <c r="G106" s="197" t="s">
        <v>228</v>
      </c>
      <c r="H106" s="198">
        <v>105</v>
      </c>
      <c r="I106" s="199"/>
      <c r="J106" s="200">
        <f>ROUND(I106*H106,2)</f>
        <v>0</v>
      </c>
      <c r="K106" s="196" t="s">
        <v>174</v>
      </c>
      <c r="L106" s="41"/>
      <c r="M106" s="201" t="s">
        <v>79</v>
      </c>
      <c r="N106" s="202" t="s">
        <v>51</v>
      </c>
      <c r="O106" s="66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175</v>
      </c>
      <c r="AT106" s="205" t="s">
        <v>170</v>
      </c>
      <c r="AU106" s="205" t="s">
        <v>91</v>
      </c>
      <c r="AY106" s="18" t="s">
        <v>168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8" t="s">
        <v>89</v>
      </c>
      <c r="BK106" s="206">
        <f>ROUND(I106*H106,2)</f>
        <v>0</v>
      </c>
      <c r="BL106" s="18" t="s">
        <v>175</v>
      </c>
      <c r="BM106" s="205" t="s">
        <v>239</v>
      </c>
    </row>
    <row r="107" spans="2:51" s="13" customFormat="1" ht="12">
      <c r="B107" s="207"/>
      <c r="C107" s="208"/>
      <c r="D107" s="209" t="s">
        <v>177</v>
      </c>
      <c r="E107" s="210" t="s">
        <v>79</v>
      </c>
      <c r="F107" s="211" t="s">
        <v>2023</v>
      </c>
      <c r="G107" s="208"/>
      <c r="H107" s="212">
        <v>105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177</v>
      </c>
      <c r="AU107" s="218" t="s">
        <v>91</v>
      </c>
      <c r="AV107" s="13" t="s">
        <v>91</v>
      </c>
      <c r="AW107" s="13" t="s">
        <v>42</v>
      </c>
      <c r="AX107" s="13" t="s">
        <v>89</v>
      </c>
      <c r="AY107" s="218" t="s">
        <v>168</v>
      </c>
    </row>
    <row r="108" spans="1:65" s="2" customFormat="1" ht="16.5" customHeight="1">
      <c r="A108" s="36"/>
      <c r="B108" s="37"/>
      <c r="C108" s="194" t="s">
        <v>211</v>
      </c>
      <c r="D108" s="194" t="s">
        <v>170</v>
      </c>
      <c r="E108" s="195" t="s">
        <v>1954</v>
      </c>
      <c r="F108" s="196" t="s">
        <v>1955</v>
      </c>
      <c r="G108" s="197" t="s">
        <v>228</v>
      </c>
      <c r="H108" s="198">
        <v>21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225</v>
      </c>
    </row>
    <row r="109" spans="2:51" s="13" customFormat="1" ht="12">
      <c r="B109" s="207"/>
      <c r="C109" s="208"/>
      <c r="D109" s="209" t="s">
        <v>177</v>
      </c>
      <c r="E109" s="210" t="s">
        <v>79</v>
      </c>
      <c r="F109" s="211" t="s">
        <v>2024</v>
      </c>
      <c r="G109" s="208"/>
      <c r="H109" s="212">
        <v>21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42</v>
      </c>
      <c r="AX109" s="13" t="s">
        <v>89</v>
      </c>
      <c r="AY109" s="218" t="s">
        <v>168</v>
      </c>
    </row>
    <row r="110" spans="1:65" s="2" customFormat="1" ht="16.5" customHeight="1">
      <c r="A110" s="36"/>
      <c r="B110" s="37"/>
      <c r="C110" s="194" t="s">
        <v>218</v>
      </c>
      <c r="D110" s="194" t="s">
        <v>170</v>
      </c>
      <c r="E110" s="195" t="s">
        <v>2025</v>
      </c>
      <c r="F110" s="196" t="s">
        <v>2026</v>
      </c>
      <c r="G110" s="197" t="s">
        <v>228</v>
      </c>
      <c r="H110" s="198">
        <v>63</v>
      </c>
      <c r="I110" s="199"/>
      <c r="J110" s="200">
        <f>ROUND(I110*H110,2)</f>
        <v>0</v>
      </c>
      <c r="K110" s="196" t="s">
        <v>174</v>
      </c>
      <c r="L110" s="41"/>
      <c r="M110" s="201" t="s">
        <v>79</v>
      </c>
      <c r="N110" s="202" t="s">
        <v>51</v>
      </c>
      <c r="O110" s="66"/>
      <c r="P110" s="203">
        <f>O110*H110</f>
        <v>0</v>
      </c>
      <c r="Q110" s="203">
        <v>2E-05</v>
      </c>
      <c r="R110" s="203">
        <f>Q110*H110</f>
        <v>0.00126</v>
      </c>
      <c r="S110" s="203">
        <v>0</v>
      </c>
      <c r="T110" s="204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175</v>
      </c>
      <c r="AT110" s="205" t="s">
        <v>170</v>
      </c>
      <c r="AU110" s="205" t="s">
        <v>91</v>
      </c>
      <c r="AY110" s="18" t="s">
        <v>168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18" t="s">
        <v>89</v>
      </c>
      <c r="BK110" s="206">
        <f>ROUND(I110*H110,2)</f>
        <v>0</v>
      </c>
      <c r="BL110" s="18" t="s">
        <v>175</v>
      </c>
      <c r="BM110" s="205" t="s">
        <v>296</v>
      </c>
    </row>
    <row r="111" spans="2:51" s="13" customFormat="1" ht="12">
      <c r="B111" s="207"/>
      <c r="C111" s="208"/>
      <c r="D111" s="209" t="s">
        <v>177</v>
      </c>
      <c r="E111" s="210" t="s">
        <v>79</v>
      </c>
      <c r="F111" s="211" t="s">
        <v>2027</v>
      </c>
      <c r="G111" s="208"/>
      <c r="H111" s="212">
        <v>63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89</v>
      </c>
      <c r="AY111" s="218" t="s">
        <v>168</v>
      </c>
    </row>
    <row r="112" spans="1:65" s="2" customFormat="1" ht="16.5" customHeight="1">
      <c r="A112" s="36"/>
      <c r="B112" s="37"/>
      <c r="C112" s="230" t="s">
        <v>225</v>
      </c>
      <c r="D112" s="230" t="s">
        <v>219</v>
      </c>
      <c r="E112" s="231" t="s">
        <v>1905</v>
      </c>
      <c r="F112" s="232" t="s">
        <v>1906</v>
      </c>
      <c r="G112" s="233" t="s">
        <v>228</v>
      </c>
      <c r="H112" s="234">
        <v>63</v>
      </c>
      <c r="I112" s="235"/>
      <c r="J112" s="236">
        <f>ROUND(I112*H112,2)</f>
        <v>0</v>
      </c>
      <c r="K112" s="232" t="s">
        <v>234</v>
      </c>
      <c r="L112" s="237"/>
      <c r="M112" s="238" t="s">
        <v>79</v>
      </c>
      <c r="N112" s="239" t="s">
        <v>51</v>
      </c>
      <c r="O112" s="66"/>
      <c r="P112" s="203">
        <f>O112*H112</f>
        <v>0</v>
      </c>
      <c r="Q112" s="203">
        <v>0.0005</v>
      </c>
      <c r="R112" s="203">
        <f>Q112*H112</f>
        <v>0.0315</v>
      </c>
      <c r="S112" s="203">
        <v>0</v>
      </c>
      <c r="T112" s="204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211</v>
      </c>
      <c r="AT112" s="205" t="s">
        <v>219</v>
      </c>
      <c r="AU112" s="205" t="s">
        <v>91</v>
      </c>
      <c r="AY112" s="18" t="s">
        <v>168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18" t="s">
        <v>89</v>
      </c>
      <c r="BK112" s="206">
        <f>ROUND(I112*H112,2)</f>
        <v>0</v>
      </c>
      <c r="BL112" s="18" t="s">
        <v>175</v>
      </c>
      <c r="BM112" s="205" t="s">
        <v>2028</v>
      </c>
    </row>
    <row r="113" spans="1:47" s="2" customFormat="1" ht="19.2">
      <c r="A113" s="36"/>
      <c r="B113" s="37"/>
      <c r="C113" s="38"/>
      <c r="D113" s="209" t="s">
        <v>236</v>
      </c>
      <c r="E113" s="38"/>
      <c r="F113" s="240" t="s">
        <v>1904</v>
      </c>
      <c r="G113" s="38"/>
      <c r="H113" s="38"/>
      <c r="I113" s="117"/>
      <c r="J113" s="38"/>
      <c r="K113" s="38"/>
      <c r="L113" s="41"/>
      <c r="M113" s="241"/>
      <c r="N113" s="24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8" t="s">
        <v>236</v>
      </c>
      <c r="AU113" s="18" t="s">
        <v>91</v>
      </c>
    </row>
    <row r="114" spans="1:65" s="2" customFormat="1" ht="16.5" customHeight="1">
      <c r="A114" s="36"/>
      <c r="B114" s="37"/>
      <c r="C114" s="194" t="s">
        <v>231</v>
      </c>
      <c r="D114" s="194" t="s">
        <v>170</v>
      </c>
      <c r="E114" s="195" t="s">
        <v>1963</v>
      </c>
      <c r="F114" s="196" t="s">
        <v>1964</v>
      </c>
      <c r="G114" s="197" t="s">
        <v>346</v>
      </c>
      <c r="H114" s="198">
        <v>295</v>
      </c>
      <c r="I114" s="199"/>
      <c r="J114" s="200">
        <f>ROUND(I114*H114,2)</f>
        <v>0</v>
      </c>
      <c r="K114" s="196" t="s">
        <v>174</v>
      </c>
      <c r="L114" s="41"/>
      <c r="M114" s="201" t="s">
        <v>79</v>
      </c>
      <c r="N114" s="202" t="s">
        <v>51</v>
      </c>
      <c r="O114" s="66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175</v>
      </c>
      <c r="AT114" s="205" t="s">
        <v>170</v>
      </c>
      <c r="AU114" s="205" t="s">
        <v>91</v>
      </c>
      <c r="AY114" s="18" t="s">
        <v>168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8" t="s">
        <v>89</v>
      </c>
      <c r="BK114" s="206">
        <f>ROUND(I114*H114,2)</f>
        <v>0</v>
      </c>
      <c r="BL114" s="18" t="s">
        <v>175</v>
      </c>
      <c r="BM114" s="205" t="s">
        <v>2029</v>
      </c>
    </row>
    <row r="115" spans="2:51" s="13" customFormat="1" ht="12">
      <c r="B115" s="207"/>
      <c r="C115" s="208"/>
      <c r="D115" s="209" t="s">
        <v>177</v>
      </c>
      <c r="E115" s="210" t="s">
        <v>79</v>
      </c>
      <c r="F115" s="211" t="s">
        <v>2030</v>
      </c>
      <c r="G115" s="208"/>
      <c r="H115" s="212">
        <v>55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177</v>
      </c>
      <c r="AU115" s="218" t="s">
        <v>91</v>
      </c>
      <c r="AV115" s="13" t="s">
        <v>91</v>
      </c>
      <c r="AW115" s="13" t="s">
        <v>42</v>
      </c>
      <c r="AX115" s="13" t="s">
        <v>81</v>
      </c>
      <c r="AY115" s="218" t="s">
        <v>168</v>
      </c>
    </row>
    <row r="116" spans="2:51" s="13" customFormat="1" ht="12">
      <c r="B116" s="207"/>
      <c r="C116" s="208"/>
      <c r="D116" s="209" t="s">
        <v>177</v>
      </c>
      <c r="E116" s="210" t="s">
        <v>79</v>
      </c>
      <c r="F116" s="211" t="s">
        <v>2031</v>
      </c>
      <c r="G116" s="208"/>
      <c r="H116" s="212">
        <v>240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177</v>
      </c>
      <c r="AU116" s="218" t="s">
        <v>91</v>
      </c>
      <c r="AV116" s="13" t="s">
        <v>91</v>
      </c>
      <c r="AW116" s="13" t="s">
        <v>42</v>
      </c>
      <c r="AX116" s="13" t="s">
        <v>81</v>
      </c>
      <c r="AY116" s="218" t="s">
        <v>168</v>
      </c>
    </row>
    <row r="117" spans="2:51" s="14" customFormat="1" ht="12">
      <c r="B117" s="219"/>
      <c r="C117" s="220"/>
      <c r="D117" s="209" t="s">
        <v>177</v>
      </c>
      <c r="E117" s="221" t="s">
        <v>79</v>
      </c>
      <c r="F117" s="222" t="s">
        <v>181</v>
      </c>
      <c r="G117" s="220"/>
      <c r="H117" s="223">
        <v>295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177</v>
      </c>
      <c r="AU117" s="229" t="s">
        <v>91</v>
      </c>
      <c r="AV117" s="14" t="s">
        <v>175</v>
      </c>
      <c r="AW117" s="14" t="s">
        <v>42</v>
      </c>
      <c r="AX117" s="14" t="s">
        <v>89</v>
      </c>
      <c r="AY117" s="229" t="s">
        <v>168</v>
      </c>
    </row>
    <row r="118" spans="1:65" s="2" customFormat="1" ht="16.5" customHeight="1">
      <c r="A118" s="36"/>
      <c r="B118" s="37"/>
      <c r="C118" s="230" t="s">
        <v>239</v>
      </c>
      <c r="D118" s="230" t="s">
        <v>219</v>
      </c>
      <c r="E118" s="231" t="s">
        <v>1967</v>
      </c>
      <c r="F118" s="232" t="s">
        <v>1968</v>
      </c>
      <c r="G118" s="233" t="s">
        <v>173</v>
      </c>
      <c r="H118" s="234">
        <v>9.116</v>
      </c>
      <c r="I118" s="235"/>
      <c r="J118" s="236">
        <f>ROUND(I118*H118,2)</f>
        <v>0</v>
      </c>
      <c r="K118" s="232" t="s">
        <v>174</v>
      </c>
      <c r="L118" s="237"/>
      <c r="M118" s="238" t="s">
        <v>79</v>
      </c>
      <c r="N118" s="239" t="s">
        <v>51</v>
      </c>
      <c r="O118" s="66"/>
      <c r="P118" s="203">
        <f>O118*H118</f>
        <v>0</v>
      </c>
      <c r="Q118" s="203">
        <v>0.2</v>
      </c>
      <c r="R118" s="203">
        <f>Q118*H118</f>
        <v>1.8232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211</v>
      </c>
      <c r="AT118" s="205" t="s">
        <v>219</v>
      </c>
      <c r="AU118" s="205" t="s">
        <v>91</v>
      </c>
      <c r="AY118" s="18" t="s">
        <v>168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8" t="s">
        <v>89</v>
      </c>
      <c r="BK118" s="206">
        <f>ROUND(I118*H118,2)</f>
        <v>0</v>
      </c>
      <c r="BL118" s="18" t="s">
        <v>175</v>
      </c>
      <c r="BM118" s="205" t="s">
        <v>2032</v>
      </c>
    </row>
    <row r="119" spans="1:47" s="2" customFormat="1" ht="19.2">
      <c r="A119" s="36"/>
      <c r="B119" s="37"/>
      <c r="C119" s="38"/>
      <c r="D119" s="209" t="s">
        <v>236</v>
      </c>
      <c r="E119" s="38"/>
      <c r="F119" s="240" t="s">
        <v>2033</v>
      </c>
      <c r="G119" s="38"/>
      <c r="H119" s="38"/>
      <c r="I119" s="117"/>
      <c r="J119" s="38"/>
      <c r="K119" s="38"/>
      <c r="L119" s="41"/>
      <c r="M119" s="241"/>
      <c r="N119" s="24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8" t="s">
        <v>236</v>
      </c>
      <c r="AU119" s="18" t="s">
        <v>91</v>
      </c>
    </row>
    <row r="120" spans="2:51" s="13" customFormat="1" ht="12">
      <c r="B120" s="207"/>
      <c r="C120" s="208"/>
      <c r="D120" s="209" t="s">
        <v>177</v>
      </c>
      <c r="E120" s="208"/>
      <c r="F120" s="211" t="s">
        <v>2034</v>
      </c>
      <c r="G120" s="208"/>
      <c r="H120" s="212">
        <v>9.116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177</v>
      </c>
      <c r="AU120" s="218" t="s">
        <v>91</v>
      </c>
      <c r="AV120" s="13" t="s">
        <v>91</v>
      </c>
      <c r="AW120" s="13" t="s">
        <v>4</v>
      </c>
      <c r="AX120" s="13" t="s">
        <v>89</v>
      </c>
      <c r="AY120" s="218" t="s">
        <v>168</v>
      </c>
    </row>
    <row r="121" spans="1:65" s="2" customFormat="1" ht="16.5" customHeight="1">
      <c r="A121" s="36"/>
      <c r="B121" s="37"/>
      <c r="C121" s="194" t="s">
        <v>244</v>
      </c>
      <c r="D121" s="194" t="s">
        <v>170</v>
      </c>
      <c r="E121" s="195" t="s">
        <v>1972</v>
      </c>
      <c r="F121" s="196" t="s">
        <v>1973</v>
      </c>
      <c r="G121" s="197" t="s">
        <v>208</v>
      </c>
      <c r="H121" s="198">
        <v>0.005</v>
      </c>
      <c r="I121" s="199"/>
      <c r="J121" s="200">
        <f>ROUND(I121*H121,2)</f>
        <v>0</v>
      </c>
      <c r="K121" s="196" t="s">
        <v>174</v>
      </c>
      <c r="L121" s="41"/>
      <c r="M121" s="201" t="s">
        <v>79</v>
      </c>
      <c r="N121" s="202" t="s">
        <v>51</v>
      </c>
      <c r="O121" s="66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175</v>
      </c>
      <c r="AT121" s="205" t="s">
        <v>170</v>
      </c>
      <c r="AU121" s="205" t="s">
        <v>91</v>
      </c>
      <c r="AY121" s="18" t="s">
        <v>168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8" t="s">
        <v>89</v>
      </c>
      <c r="BK121" s="206">
        <f>ROUND(I121*H121,2)</f>
        <v>0</v>
      </c>
      <c r="BL121" s="18" t="s">
        <v>175</v>
      </c>
      <c r="BM121" s="205" t="s">
        <v>579</v>
      </c>
    </row>
    <row r="122" spans="2:51" s="13" customFormat="1" ht="12">
      <c r="B122" s="207"/>
      <c r="C122" s="208"/>
      <c r="D122" s="209" t="s">
        <v>177</v>
      </c>
      <c r="E122" s="210" t="s">
        <v>79</v>
      </c>
      <c r="F122" s="211" t="s">
        <v>2035</v>
      </c>
      <c r="G122" s="208"/>
      <c r="H122" s="212">
        <v>0.005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177</v>
      </c>
      <c r="AU122" s="218" t="s">
        <v>91</v>
      </c>
      <c r="AV122" s="13" t="s">
        <v>91</v>
      </c>
      <c r="AW122" s="13" t="s">
        <v>42</v>
      </c>
      <c r="AX122" s="13" t="s">
        <v>89</v>
      </c>
      <c r="AY122" s="218" t="s">
        <v>168</v>
      </c>
    </row>
    <row r="123" spans="1:65" s="2" customFormat="1" ht="16.5" customHeight="1">
      <c r="A123" s="36"/>
      <c r="B123" s="37"/>
      <c r="C123" s="230" t="s">
        <v>249</v>
      </c>
      <c r="D123" s="230" t="s">
        <v>219</v>
      </c>
      <c r="E123" s="231" t="s">
        <v>2036</v>
      </c>
      <c r="F123" s="232" t="s">
        <v>2037</v>
      </c>
      <c r="G123" s="233" t="s">
        <v>1837</v>
      </c>
      <c r="H123" s="234">
        <v>5</v>
      </c>
      <c r="I123" s="235"/>
      <c r="J123" s="236">
        <f>ROUND(I123*H123,2)</f>
        <v>0</v>
      </c>
      <c r="K123" s="232" t="s">
        <v>234</v>
      </c>
      <c r="L123" s="237"/>
      <c r="M123" s="238" t="s">
        <v>79</v>
      </c>
      <c r="N123" s="239" t="s">
        <v>51</v>
      </c>
      <c r="O123" s="66"/>
      <c r="P123" s="203">
        <f>O123*H123</f>
        <v>0</v>
      </c>
      <c r="Q123" s="203">
        <v>0.001</v>
      </c>
      <c r="R123" s="203">
        <f>Q123*H123</f>
        <v>0.005</v>
      </c>
      <c r="S123" s="203">
        <v>0</v>
      </c>
      <c r="T123" s="20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211</v>
      </c>
      <c r="AT123" s="205" t="s">
        <v>219</v>
      </c>
      <c r="AU123" s="205" t="s">
        <v>91</v>
      </c>
      <c r="AY123" s="18" t="s">
        <v>168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8" t="s">
        <v>89</v>
      </c>
      <c r="BK123" s="206">
        <f>ROUND(I123*H123,2)</f>
        <v>0</v>
      </c>
      <c r="BL123" s="18" t="s">
        <v>175</v>
      </c>
      <c r="BM123" s="205" t="s">
        <v>589</v>
      </c>
    </row>
    <row r="124" spans="2:51" s="13" customFormat="1" ht="12">
      <c r="B124" s="207"/>
      <c r="C124" s="208"/>
      <c r="D124" s="209" t="s">
        <v>177</v>
      </c>
      <c r="E124" s="208"/>
      <c r="F124" s="211" t="s">
        <v>2038</v>
      </c>
      <c r="G124" s="208"/>
      <c r="H124" s="212">
        <v>5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</v>
      </c>
      <c r="AX124" s="13" t="s">
        <v>89</v>
      </c>
      <c r="AY124" s="218" t="s">
        <v>168</v>
      </c>
    </row>
    <row r="125" spans="1:65" s="2" customFormat="1" ht="16.5" customHeight="1">
      <c r="A125" s="36"/>
      <c r="B125" s="37"/>
      <c r="C125" s="194" t="s">
        <v>8</v>
      </c>
      <c r="D125" s="194" t="s">
        <v>170</v>
      </c>
      <c r="E125" s="195" t="s">
        <v>2039</v>
      </c>
      <c r="F125" s="196" t="s">
        <v>2040</v>
      </c>
      <c r="G125" s="197" t="s">
        <v>346</v>
      </c>
      <c r="H125" s="198">
        <v>510</v>
      </c>
      <c r="I125" s="199"/>
      <c r="J125" s="200">
        <f>ROUND(I125*H125,2)</f>
        <v>0</v>
      </c>
      <c r="K125" s="196" t="s">
        <v>174</v>
      </c>
      <c r="L125" s="41"/>
      <c r="M125" s="201" t="s">
        <v>79</v>
      </c>
      <c r="N125" s="202" t="s">
        <v>51</v>
      </c>
      <c r="O125" s="66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8" t="s">
        <v>89</v>
      </c>
      <c r="BK125" s="206">
        <f>ROUND(I125*H125,2)</f>
        <v>0</v>
      </c>
      <c r="BL125" s="18" t="s">
        <v>175</v>
      </c>
      <c r="BM125" s="205" t="s">
        <v>542</v>
      </c>
    </row>
    <row r="126" spans="2:51" s="13" customFormat="1" ht="12">
      <c r="B126" s="207"/>
      <c r="C126" s="208"/>
      <c r="D126" s="209" t="s">
        <v>177</v>
      </c>
      <c r="E126" s="210" t="s">
        <v>79</v>
      </c>
      <c r="F126" s="211" t="s">
        <v>2041</v>
      </c>
      <c r="G126" s="208"/>
      <c r="H126" s="212">
        <v>510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89</v>
      </c>
      <c r="AY126" s="218" t="s">
        <v>168</v>
      </c>
    </row>
    <row r="127" spans="1:65" s="2" customFormat="1" ht="16.5" customHeight="1">
      <c r="A127" s="36"/>
      <c r="B127" s="37"/>
      <c r="C127" s="194" t="s">
        <v>259</v>
      </c>
      <c r="D127" s="194" t="s">
        <v>170</v>
      </c>
      <c r="E127" s="195" t="s">
        <v>2042</v>
      </c>
      <c r="F127" s="196" t="s">
        <v>2043</v>
      </c>
      <c r="G127" s="197" t="s">
        <v>346</v>
      </c>
      <c r="H127" s="198">
        <v>165</v>
      </c>
      <c r="I127" s="199"/>
      <c r="J127" s="200">
        <f>ROUND(I127*H127,2)</f>
        <v>0</v>
      </c>
      <c r="K127" s="196" t="s">
        <v>174</v>
      </c>
      <c r="L127" s="41"/>
      <c r="M127" s="201" t="s">
        <v>79</v>
      </c>
      <c r="N127" s="202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175</v>
      </c>
      <c r="BM127" s="205" t="s">
        <v>249</v>
      </c>
    </row>
    <row r="128" spans="2:51" s="13" customFormat="1" ht="12">
      <c r="B128" s="207"/>
      <c r="C128" s="208"/>
      <c r="D128" s="209" t="s">
        <v>177</v>
      </c>
      <c r="E128" s="210" t="s">
        <v>79</v>
      </c>
      <c r="F128" s="211" t="s">
        <v>2044</v>
      </c>
      <c r="G128" s="208"/>
      <c r="H128" s="212">
        <v>165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89</v>
      </c>
      <c r="AY128" s="218" t="s">
        <v>168</v>
      </c>
    </row>
    <row r="129" spans="1:65" s="2" customFormat="1" ht="16.5" customHeight="1">
      <c r="A129" s="36"/>
      <c r="B129" s="37"/>
      <c r="C129" s="194" t="s">
        <v>267</v>
      </c>
      <c r="D129" s="194" t="s">
        <v>170</v>
      </c>
      <c r="E129" s="195" t="s">
        <v>2045</v>
      </c>
      <c r="F129" s="196" t="s">
        <v>2046</v>
      </c>
      <c r="G129" s="197" t="s">
        <v>346</v>
      </c>
      <c r="H129" s="198">
        <v>210</v>
      </c>
      <c r="I129" s="199"/>
      <c r="J129" s="200">
        <f>ROUND(I129*H129,2)</f>
        <v>0</v>
      </c>
      <c r="K129" s="196" t="s">
        <v>174</v>
      </c>
      <c r="L129" s="41"/>
      <c r="M129" s="201" t="s">
        <v>79</v>
      </c>
      <c r="N129" s="202" t="s">
        <v>51</v>
      </c>
      <c r="O129" s="66"/>
      <c r="P129" s="203">
        <f>O129*H129</f>
        <v>0</v>
      </c>
      <c r="Q129" s="203">
        <v>0</v>
      </c>
      <c r="R129" s="203">
        <f>Q129*H129</f>
        <v>0</v>
      </c>
      <c r="S129" s="203">
        <v>0</v>
      </c>
      <c r="T129" s="204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175</v>
      </c>
      <c r="AT129" s="205" t="s">
        <v>170</v>
      </c>
      <c r="AU129" s="205" t="s">
        <v>91</v>
      </c>
      <c r="AY129" s="18" t="s">
        <v>168</v>
      </c>
      <c r="BE129" s="206">
        <f>IF(N129="základní",J129,0)</f>
        <v>0</v>
      </c>
      <c r="BF129" s="206">
        <f>IF(N129="snížená",J129,0)</f>
        <v>0</v>
      </c>
      <c r="BG129" s="206">
        <f>IF(N129="zákl. přenesená",J129,0)</f>
        <v>0</v>
      </c>
      <c r="BH129" s="206">
        <f>IF(N129="sníž. přenesená",J129,0)</f>
        <v>0</v>
      </c>
      <c r="BI129" s="206">
        <f>IF(N129="nulová",J129,0)</f>
        <v>0</v>
      </c>
      <c r="BJ129" s="18" t="s">
        <v>89</v>
      </c>
      <c r="BK129" s="206">
        <f>ROUND(I129*H129,2)</f>
        <v>0</v>
      </c>
      <c r="BL129" s="18" t="s">
        <v>175</v>
      </c>
      <c r="BM129" s="205" t="s">
        <v>550</v>
      </c>
    </row>
    <row r="130" spans="2:51" s="13" customFormat="1" ht="12">
      <c r="B130" s="207"/>
      <c r="C130" s="208"/>
      <c r="D130" s="209" t="s">
        <v>177</v>
      </c>
      <c r="E130" s="210" t="s">
        <v>79</v>
      </c>
      <c r="F130" s="211" t="s">
        <v>2047</v>
      </c>
      <c r="G130" s="208"/>
      <c r="H130" s="212">
        <v>210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89</v>
      </c>
      <c r="AY130" s="218" t="s">
        <v>168</v>
      </c>
    </row>
    <row r="131" spans="1:65" s="2" customFormat="1" ht="16.5" customHeight="1">
      <c r="A131" s="36"/>
      <c r="B131" s="37"/>
      <c r="C131" s="194" t="s">
        <v>272</v>
      </c>
      <c r="D131" s="194" t="s">
        <v>170</v>
      </c>
      <c r="E131" s="195" t="s">
        <v>2048</v>
      </c>
      <c r="F131" s="196" t="s">
        <v>2049</v>
      </c>
      <c r="G131" s="197" t="s">
        <v>346</v>
      </c>
      <c r="H131" s="198">
        <v>360.75</v>
      </c>
      <c r="I131" s="199"/>
      <c r="J131" s="200">
        <f>ROUND(I131*H131,2)</f>
        <v>0</v>
      </c>
      <c r="K131" s="196" t="s">
        <v>234</v>
      </c>
      <c r="L131" s="41"/>
      <c r="M131" s="201" t="s">
        <v>79</v>
      </c>
      <c r="N131" s="202" t="s">
        <v>51</v>
      </c>
      <c r="O131" s="6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8" t="s">
        <v>89</v>
      </c>
      <c r="BK131" s="206">
        <f>ROUND(I131*H131,2)</f>
        <v>0</v>
      </c>
      <c r="BL131" s="18" t="s">
        <v>175</v>
      </c>
      <c r="BM131" s="205" t="s">
        <v>259</v>
      </c>
    </row>
    <row r="132" spans="1:47" s="2" customFormat="1" ht="38.4">
      <c r="A132" s="36"/>
      <c r="B132" s="37"/>
      <c r="C132" s="38"/>
      <c r="D132" s="209" t="s">
        <v>236</v>
      </c>
      <c r="E132" s="38"/>
      <c r="F132" s="240" t="s">
        <v>2050</v>
      </c>
      <c r="G132" s="38"/>
      <c r="H132" s="38"/>
      <c r="I132" s="117"/>
      <c r="J132" s="38"/>
      <c r="K132" s="38"/>
      <c r="L132" s="41"/>
      <c r="M132" s="241"/>
      <c r="N132" s="24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8" t="s">
        <v>236</v>
      </c>
      <c r="AU132" s="18" t="s">
        <v>91</v>
      </c>
    </row>
    <row r="133" spans="2:51" s="13" customFormat="1" ht="12">
      <c r="B133" s="207"/>
      <c r="C133" s="208"/>
      <c r="D133" s="209" t="s">
        <v>177</v>
      </c>
      <c r="E133" s="210" t="s">
        <v>79</v>
      </c>
      <c r="F133" s="211" t="s">
        <v>2051</v>
      </c>
      <c r="G133" s="208"/>
      <c r="H133" s="212">
        <v>360.75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42</v>
      </c>
      <c r="AX133" s="13" t="s">
        <v>89</v>
      </c>
      <c r="AY133" s="218" t="s">
        <v>168</v>
      </c>
    </row>
    <row r="134" spans="1:65" s="2" customFormat="1" ht="16.5" customHeight="1">
      <c r="A134" s="36"/>
      <c r="B134" s="37"/>
      <c r="C134" s="194" t="s">
        <v>279</v>
      </c>
      <c r="D134" s="194" t="s">
        <v>170</v>
      </c>
      <c r="E134" s="195" t="s">
        <v>2052</v>
      </c>
      <c r="F134" s="196" t="s">
        <v>2053</v>
      </c>
      <c r="G134" s="197" t="s">
        <v>346</v>
      </c>
      <c r="H134" s="198">
        <v>340</v>
      </c>
      <c r="I134" s="199"/>
      <c r="J134" s="200">
        <f>ROUND(I134*H134,2)</f>
        <v>0</v>
      </c>
      <c r="K134" s="196" t="s">
        <v>174</v>
      </c>
      <c r="L134" s="41"/>
      <c r="M134" s="201" t="s">
        <v>79</v>
      </c>
      <c r="N134" s="202" t="s">
        <v>51</v>
      </c>
      <c r="O134" s="66"/>
      <c r="P134" s="203">
        <f>O134*H134</f>
        <v>0</v>
      </c>
      <c r="Q134" s="203">
        <v>0</v>
      </c>
      <c r="R134" s="203">
        <f>Q134*H134</f>
        <v>0</v>
      </c>
      <c r="S134" s="203">
        <v>0</v>
      </c>
      <c r="T134" s="20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175</v>
      </c>
      <c r="AT134" s="205" t="s">
        <v>170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559</v>
      </c>
    </row>
    <row r="135" spans="2:51" s="13" customFormat="1" ht="12">
      <c r="B135" s="207"/>
      <c r="C135" s="208"/>
      <c r="D135" s="209" t="s">
        <v>177</v>
      </c>
      <c r="E135" s="210" t="s">
        <v>79</v>
      </c>
      <c r="F135" s="211" t="s">
        <v>2054</v>
      </c>
      <c r="G135" s="208"/>
      <c r="H135" s="212">
        <v>340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89</v>
      </c>
      <c r="AY135" s="218" t="s">
        <v>168</v>
      </c>
    </row>
    <row r="136" spans="1:65" s="2" customFormat="1" ht="16.5" customHeight="1">
      <c r="A136" s="36"/>
      <c r="B136" s="37"/>
      <c r="C136" s="194" t="s">
        <v>288</v>
      </c>
      <c r="D136" s="194" t="s">
        <v>170</v>
      </c>
      <c r="E136" s="195" t="s">
        <v>2055</v>
      </c>
      <c r="F136" s="196" t="s">
        <v>2056</v>
      </c>
      <c r="G136" s="197" t="s">
        <v>173</v>
      </c>
      <c r="H136" s="198">
        <v>75.6</v>
      </c>
      <c r="I136" s="199"/>
      <c r="J136" s="200">
        <f>ROUND(I136*H136,2)</f>
        <v>0</v>
      </c>
      <c r="K136" s="196" t="s">
        <v>174</v>
      </c>
      <c r="L136" s="41"/>
      <c r="M136" s="201" t="s">
        <v>79</v>
      </c>
      <c r="N136" s="202" t="s">
        <v>51</v>
      </c>
      <c r="O136" s="66"/>
      <c r="P136" s="203">
        <f>O136*H136</f>
        <v>0</v>
      </c>
      <c r="Q136" s="203">
        <v>0</v>
      </c>
      <c r="R136" s="203">
        <f>Q136*H136</f>
        <v>0</v>
      </c>
      <c r="S136" s="203">
        <v>0</v>
      </c>
      <c r="T136" s="204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5" t="s">
        <v>175</v>
      </c>
      <c r="AT136" s="205" t="s">
        <v>170</v>
      </c>
      <c r="AU136" s="205" t="s">
        <v>91</v>
      </c>
      <c r="AY136" s="18" t="s">
        <v>168</v>
      </c>
      <c r="BE136" s="206">
        <f>IF(N136="základní",J136,0)</f>
        <v>0</v>
      </c>
      <c r="BF136" s="206">
        <f>IF(N136="snížená",J136,0)</f>
        <v>0</v>
      </c>
      <c r="BG136" s="206">
        <f>IF(N136="zákl. přenesená",J136,0)</f>
        <v>0</v>
      </c>
      <c r="BH136" s="206">
        <f>IF(N136="sníž. přenesená",J136,0)</f>
        <v>0</v>
      </c>
      <c r="BI136" s="206">
        <f>IF(N136="nulová",J136,0)</f>
        <v>0</v>
      </c>
      <c r="BJ136" s="18" t="s">
        <v>89</v>
      </c>
      <c r="BK136" s="206">
        <f>ROUND(I136*H136,2)</f>
        <v>0</v>
      </c>
      <c r="BL136" s="18" t="s">
        <v>175</v>
      </c>
      <c r="BM136" s="205" t="s">
        <v>91</v>
      </c>
    </row>
    <row r="137" spans="2:51" s="13" customFormat="1" ht="12">
      <c r="B137" s="207"/>
      <c r="C137" s="208"/>
      <c r="D137" s="209" t="s">
        <v>177</v>
      </c>
      <c r="E137" s="210" t="s">
        <v>79</v>
      </c>
      <c r="F137" s="211" t="s">
        <v>2057</v>
      </c>
      <c r="G137" s="208"/>
      <c r="H137" s="212">
        <v>75.6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177</v>
      </c>
      <c r="AU137" s="218" t="s">
        <v>91</v>
      </c>
      <c r="AV137" s="13" t="s">
        <v>91</v>
      </c>
      <c r="AW137" s="13" t="s">
        <v>42</v>
      </c>
      <c r="AX137" s="13" t="s">
        <v>89</v>
      </c>
      <c r="AY137" s="218" t="s">
        <v>168</v>
      </c>
    </row>
    <row r="138" spans="1:65" s="2" customFormat="1" ht="16.5" customHeight="1">
      <c r="A138" s="36"/>
      <c r="B138" s="37"/>
      <c r="C138" s="194" t="s">
        <v>7</v>
      </c>
      <c r="D138" s="194" t="s">
        <v>170</v>
      </c>
      <c r="E138" s="195" t="s">
        <v>2058</v>
      </c>
      <c r="F138" s="196" t="s">
        <v>2059</v>
      </c>
      <c r="G138" s="197" t="s">
        <v>173</v>
      </c>
      <c r="H138" s="198">
        <v>21.6</v>
      </c>
      <c r="I138" s="199"/>
      <c r="J138" s="200">
        <f>ROUND(I138*H138,2)</f>
        <v>0</v>
      </c>
      <c r="K138" s="196" t="s">
        <v>174</v>
      </c>
      <c r="L138" s="41"/>
      <c r="M138" s="201" t="s">
        <v>79</v>
      </c>
      <c r="N138" s="202" t="s">
        <v>51</v>
      </c>
      <c r="O138" s="66"/>
      <c r="P138" s="203">
        <f>O138*H138</f>
        <v>0</v>
      </c>
      <c r="Q138" s="203">
        <v>0</v>
      </c>
      <c r="R138" s="203">
        <f>Q138*H138</f>
        <v>0</v>
      </c>
      <c r="S138" s="203">
        <v>0</v>
      </c>
      <c r="T138" s="204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5" t="s">
        <v>175</v>
      </c>
      <c r="AT138" s="205" t="s">
        <v>170</v>
      </c>
      <c r="AU138" s="205" t="s">
        <v>91</v>
      </c>
      <c r="AY138" s="18" t="s">
        <v>168</v>
      </c>
      <c r="BE138" s="206">
        <f>IF(N138="základní",J138,0)</f>
        <v>0</v>
      </c>
      <c r="BF138" s="206">
        <f>IF(N138="snížená",J138,0)</f>
        <v>0</v>
      </c>
      <c r="BG138" s="206">
        <f>IF(N138="zákl. přenesená",J138,0)</f>
        <v>0</v>
      </c>
      <c r="BH138" s="206">
        <f>IF(N138="sníž. přenesená",J138,0)</f>
        <v>0</v>
      </c>
      <c r="BI138" s="206">
        <f>IF(N138="nulová",J138,0)</f>
        <v>0</v>
      </c>
      <c r="BJ138" s="18" t="s">
        <v>89</v>
      </c>
      <c r="BK138" s="206">
        <f>ROUND(I138*H138,2)</f>
        <v>0</v>
      </c>
      <c r="BL138" s="18" t="s">
        <v>175</v>
      </c>
      <c r="BM138" s="205" t="s">
        <v>500</v>
      </c>
    </row>
    <row r="139" spans="2:51" s="13" customFormat="1" ht="12">
      <c r="B139" s="207"/>
      <c r="C139" s="208"/>
      <c r="D139" s="209" t="s">
        <v>177</v>
      </c>
      <c r="E139" s="210" t="s">
        <v>79</v>
      </c>
      <c r="F139" s="211" t="s">
        <v>2060</v>
      </c>
      <c r="G139" s="208"/>
      <c r="H139" s="212">
        <v>21.6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177</v>
      </c>
      <c r="AU139" s="218" t="s">
        <v>91</v>
      </c>
      <c r="AV139" s="13" t="s">
        <v>91</v>
      </c>
      <c r="AW139" s="13" t="s">
        <v>42</v>
      </c>
      <c r="AX139" s="13" t="s">
        <v>89</v>
      </c>
      <c r="AY139" s="218" t="s">
        <v>168</v>
      </c>
    </row>
    <row r="140" spans="1:65" s="2" customFormat="1" ht="16.5" customHeight="1">
      <c r="A140" s="36"/>
      <c r="B140" s="37"/>
      <c r="C140" s="194" t="s">
        <v>296</v>
      </c>
      <c r="D140" s="194" t="s">
        <v>170</v>
      </c>
      <c r="E140" s="195" t="s">
        <v>1986</v>
      </c>
      <c r="F140" s="196" t="s">
        <v>1987</v>
      </c>
      <c r="G140" s="197" t="s">
        <v>173</v>
      </c>
      <c r="H140" s="198">
        <v>97.2</v>
      </c>
      <c r="I140" s="199"/>
      <c r="J140" s="200">
        <f>ROUND(I140*H140,2)</f>
        <v>0</v>
      </c>
      <c r="K140" s="196" t="s">
        <v>174</v>
      </c>
      <c r="L140" s="41"/>
      <c r="M140" s="201" t="s">
        <v>79</v>
      </c>
      <c r="N140" s="202" t="s">
        <v>51</v>
      </c>
      <c r="O140" s="66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175</v>
      </c>
      <c r="AT140" s="205" t="s">
        <v>170</v>
      </c>
      <c r="AU140" s="205" t="s">
        <v>91</v>
      </c>
      <c r="AY140" s="18" t="s">
        <v>168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8" t="s">
        <v>89</v>
      </c>
      <c r="BK140" s="206">
        <f>ROUND(I140*H140,2)</f>
        <v>0</v>
      </c>
      <c r="BL140" s="18" t="s">
        <v>175</v>
      </c>
      <c r="BM140" s="205" t="s">
        <v>2061</v>
      </c>
    </row>
    <row r="141" spans="1:47" s="2" customFormat="1" ht="19.2">
      <c r="A141" s="36"/>
      <c r="B141" s="37"/>
      <c r="C141" s="38"/>
      <c r="D141" s="209" t="s">
        <v>236</v>
      </c>
      <c r="E141" s="38"/>
      <c r="F141" s="240" t="s">
        <v>1989</v>
      </c>
      <c r="G141" s="38"/>
      <c r="H141" s="38"/>
      <c r="I141" s="117"/>
      <c r="J141" s="38"/>
      <c r="K141" s="38"/>
      <c r="L141" s="41"/>
      <c r="M141" s="241"/>
      <c r="N141" s="24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8" t="s">
        <v>236</v>
      </c>
      <c r="AU141" s="18" t="s">
        <v>91</v>
      </c>
    </row>
    <row r="142" spans="2:51" s="13" customFormat="1" ht="12">
      <c r="B142" s="207"/>
      <c r="C142" s="208"/>
      <c r="D142" s="209" t="s">
        <v>177</v>
      </c>
      <c r="E142" s="210" t="s">
        <v>79</v>
      </c>
      <c r="F142" s="211" t="s">
        <v>2062</v>
      </c>
      <c r="G142" s="208"/>
      <c r="H142" s="212">
        <v>75.6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177</v>
      </c>
      <c r="AU142" s="218" t="s">
        <v>91</v>
      </c>
      <c r="AV142" s="13" t="s">
        <v>91</v>
      </c>
      <c r="AW142" s="13" t="s">
        <v>42</v>
      </c>
      <c r="AX142" s="13" t="s">
        <v>81</v>
      </c>
      <c r="AY142" s="218" t="s">
        <v>168</v>
      </c>
    </row>
    <row r="143" spans="2:51" s="13" customFormat="1" ht="12">
      <c r="B143" s="207"/>
      <c r="C143" s="208"/>
      <c r="D143" s="209" t="s">
        <v>177</v>
      </c>
      <c r="E143" s="210" t="s">
        <v>79</v>
      </c>
      <c r="F143" s="211" t="s">
        <v>2063</v>
      </c>
      <c r="G143" s="208"/>
      <c r="H143" s="212">
        <v>21.6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177</v>
      </c>
      <c r="AU143" s="218" t="s">
        <v>91</v>
      </c>
      <c r="AV143" s="13" t="s">
        <v>91</v>
      </c>
      <c r="AW143" s="13" t="s">
        <v>42</v>
      </c>
      <c r="AX143" s="13" t="s">
        <v>81</v>
      </c>
      <c r="AY143" s="218" t="s">
        <v>168</v>
      </c>
    </row>
    <row r="144" spans="2:51" s="14" customFormat="1" ht="12">
      <c r="B144" s="219"/>
      <c r="C144" s="220"/>
      <c r="D144" s="209" t="s">
        <v>177</v>
      </c>
      <c r="E144" s="221" t="s">
        <v>79</v>
      </c>
      <c r="F144" s="222" t="s">
        <v>181</v>
      </c>
      <c r="G144" s="220"/>
      <c r="H144" s="223">
        <v>97.2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177</v>
      </c>
      <c r="AU144" s="229" t="s">
        <v>91</v>
      </c>
      <c r="AV144" s="14" t="s">
        <v>175</v>
      </c>
      <c r="AW144" s="14" t="s">
        <v>42</v>
      </c>
      <c r="AX144" s="14" t="s">
        <v>89</v>
      </c>
      <c r="AY144" s="229" t="s">
        <v>168</v>
      </c>
    </row>
    <row r="145" spans="1:65" s="2" customFormat="1" ht="16.5" customHeight="1">
      <c r="A145" s="36"/>
      <c r="B145" s="37"/>
      <c r="C145" s="194" t="s">
        <v>304</v>
      </c>
      <c r="D145" s="194" t="s">
        <v>170</v>
      </c>
      <c r="E145" s="195" t="s">
        <v>1993</v>
      </c>
      <c r="F145" s="196" t="s">
        <v>1994</v>
      </c>
      <c r="G145" s="197" t="s">
        <v>173</v>
      </c>
      <c r="H145" s="198">
        <v>388.8</v>
      </c>
      <c r="I145" s="199"/>
      <c r="J145" s="200">
        <f>ROUND(I145*H145,2)</f>
        <v>0</v>
      </c>
      <c r="K145" s="196" t="s">
        <v>174</v>
      </c>
      <c r="L145" s="41"/>
      <c r="M145" s="201" t="s">
        <v>79</v>
      </c>
      <c r="N145" s="202" t="s">
        <v>51</v>
      </c>
      <c r="O145" s="66"/>
      <c r="P145" s="203">
        <f>O145*H145</f>
        <v>0</v>
      </c>
      <c r="Q145" s="203">
        <v>0</v>
      </c>
      <c r="R145" s="203">
        <f>Q145*H145</f>
        <v>0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175</v>
      </c>
      <c r="AT145" s="205" t="s">
        <v>170</v>
      </c>
      <c r="AU145" s="205" t="s">
        <v>91</v>
      </c>
      <c r="AY145" s="18" t="s">
        <v>168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89</v>
      </c>
      <c r="BK145" s="206">
        <f>ROUND(I145*H145,2)</f>
        <v>0</v>
      </c>
      <c r="BL145" s="18" t="s">
        <v>175</v>
      </c>
      <c r="BM145" s="205" t="s">
        <v>2064</v>
      </c>
    </row>
    <row r="146" spans="2:51" s="13" customFormat="1" ht="12">
      <c r="B146" s="207"/>
      <c r="C146" s="208"/>
      <c r="D146" s="209" t="s">
        <v>177</v>
      </c>
      <c r="E146" s="208"/>
      <c r="F146" s="211" t="s">
        <v>2065</v>
      </c>
      <c r="G146" s="208"/>
      <c r="H146" s="212">
        <v>388.8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177</v>
      </c>
      <c r="AU146" s="218" t="s">
        <v>91</v>
      </c>
      <c r="AV146" s="13" t="s">
        <v>91</v>
      </c>
      <c r="AW146" s="13" t="s">
        <v>4</v>
      </c>
      <c r="AX146" s="13" t="s">
        <v>89</v>
      </c>
      <c r="AY146" s="218" t="s">
        <v>168</v>
      </c>
    </row>
    <row r="147" spans="1:65" s="2" customFormat="1" ht="16.5" customHeight="1">
      <c r="A147" s="36"/>
      <c r="B147" s="37"/>
      <c r="C147" s="230" t="s">
        <v>309</v>
      </c>
      <c r="D147" s="230" t="s">
        <v>219</v>
      </c>
      <c r="E147" s="231" t="s">
        <v>1998</v>
      </c>
      <c r="F147" s="232" t="s">
        <v>1999</v>
      </c>
      <c r="G147" s="233" t="s">
        <v>173</v>
      </c>
      <c r="H147" s="234">
        <v>97.2</v>
      </c>
      <c r="I147" s="235"/>
      <c r="J147" s="236">
        <f>ROUND(I147*H147,2)</f>
        <v>0</v>
      </c>
      <c r="K147" s="232" t="s">
        <v>234</v>
      </c>
      <c r="L147" s="237"/>
      <c r="M147" s="238" t="s">
        <v>79</v>
      </c>
      <c r="N147" s="239" t="s">
        <v>51</v>
      </c>
      <c r="O147" s="66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211</v>
      </c>
      <c r="AT147" s="205" t="s">
        <v>219</v>
      </c>
      <c r="AU147" s="205" t="s">
        <v>91</v>
      </c>
      <c r="AY147" s="18" t="s">
        <v>168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89</v>
      </c>
      <c r="BK147" s="206">
        <f>ROUND(I147*H147,2)</f>
        <v>0</v>
      </c>
      <c r="BL147" s="18" t="s">
        <v>175</v>
      </c>
      <c r="BM147" s="205" t="s">
        <v>2066</v>
      </c>
    </row>
    <row r="148" spans="2:51" s="13" customFormat="1" ht="12">
      <c r="B148" s="207"/>
      <c r="C148" s="208"/>
      <c r="D148" s="209" t="s">
        <v>177</v>
      </c>
      <c r="E148" s="210" t="s">
        <v>79</v>
      </c>
      <c r="F148" s="211" t="s">
        <v>2067</v>
      </c>
      <c r="G148" s="208"/>
      <c r="H148" s="212">
        <v>97.2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89</v>
      </c>
      <c r="AY148" s="218" t="s">
        <v>168</v>
      </c>
    </row>
    <row r="149" spans="2:63" s="12" customFormat="1" ht="22.95" customHeight="1">
      <c r="B149" s="178"/>
      <c r="C149" s="179"/>
      <c r="D149" s="180" t="s">
        <v>80</v>
      </c>
      <c r="E149" s="192" t="s">
        <v>735</v>
      </c>
      <c r="F149" s="192" t="s">
        <v>736</v>
      </c>
      <c r="G149" s="179"/>
      <c r="H149" s="179"/>
      <c r="I149" s="182"/>
      <c r="J149" s="193">
        <f>BK149</f>
        <v>0</v>
      </c>
      <c r="K149" s="179"/>
      <c r="L149" s="184"/>
      <c r="M149" s="185"/>
      <c r="N149" s="186"/>
      <c r="O149" s="186"/>
      <c r="P149" s="187">
        <f>P150</f>
        <v>0</v>
      </c>
      <c r="Q149" s="186"/>
      <c r="R149" s="187">
        <f>R150</f>
        <v>0</v>
      </c>
      <c r="S149" s="186"/>
      <c r="T149" s="188">
        <f>T150</f>
        <v>0</v>
      </c>
      <c r="AR149" s="189" t="s">
        <v>89</v>
      </c>
      <c r="AT149" s="190" t="s">
        <v>80</v>
      </c>
      <c r="AU149" s="190" t="s">
        <v>89</v>
      </c>
      <c r="AY149" s="189" t="s">
        <v>168</v>
      </c>
      <c r="BK149" s="191">
        <f>BK150</f>
        <v>0</v>
      </c>
    </row>
    <row r="150" spans="1:65" s="2" customFormat="1" ht="16.5" customHeight="1">
      <c r="A150" s="36"/>
      <c r="B150" s="37"/>
      <c r="C150" s="194" t="s">
        <v>314</v>
      </c>
      <c r="D150" s="194" t="s">
        <v>170</v>
      </c>
      <c r="E150" s="195" t="s">
        <v>1817</v>
      </c>
      <c r="F150" s="196" t="s">
        <v>1818</v>
      </c>
      <c r="G150" s="197" t="s">
        <v>208</v>
      </c>
      <c r="H150" s="198">
        <v>2.161</v>
      </c>
      <c r="I150" s="199"/>
      <c r="J150" s="200">
        <f>ROUND(I150*H150,2)</f>
        <v>0</v>
      </c>
      <c r="K150" s="196" t="s">
        <v>174</v>
      </c>
      <c r="L150" s="41"/>
      <c r="M150" s="268" t="s">
        <v>79</v>
      </c>
      <c r="N150" s="269" t="s">
        <v>51</v>
      </c>
      <c r="O150" s="270"/>
      <c r="P150" s="271">
        <f>O150*H150</f>
        <v>0</v>
      </c>
      <c r="Q150" s="271">
        <v>0</v>
      </c>
      <c r="R150" s="271">
        <f>Q150*H150</f>
        <v>0</v>
      </c>
      <c r="S150" s="271">
        <v>0</v>
      </c>
      <c r="T150" s="272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175</v>
      </c>
      <c r="AT150" s="205" t="s">
        <v>170</v>
      </c>
      <c r="AU150" s="205" t="s">
        <v>91</v>
      </c>
      <c r="AY150" s="18" t="s">
        <v>168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8" t="s">
        <v>89</v>
      </c>
      <c r="BK150" s="206">
        <f>ROUND(I150*H150,2)</f>
        <v>0</v>
      </c>
      <c r="BL150" s="18" t="s">
        <v>175</v>
      </c>
      <c r="BM150" s="205" t="s">
        <v>2068</v>
      </c>
    </row>
    <row r="151" spans="1:31" s="2" customFormat="1" ht="6.9" customHeight="1">
      <c r="A151" s="36"/>
      <c r="B151" s="49"/>
      <c r="C151" s="50"/>
      <c r="D151" s="50"/>
      <c r="E151" s="50"/>
      <c r="F151" s="50"/>
      <c r="G151" s="50"/>
      <c r="H151" s="50"/>
      <c r="I151" s="144"/>
      <c r="J151" s="50"/>
      <c r="K151" s="50"/>
      <c r="L151" s="41"/>
      <c r="M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</row>
  </sheetData>
  <sheetProtection algorithmName="SHA-512" hashValue="zNsrFN/H2ZIXCDfl6ZW3dh2OJJp+3RlIRD55uCxvWkBbkUTE2eunY1bV2tnl163rruD0cux1rLU0NorT8ouM8g==" saltValue="bJP/jXoeP1io+7En1t+5r89jb9ObOood4PtlKJLHwbW0+VROgoe4z71skCmH63zttYTs9g1MiwdSh1xx0LQFFw==" spinCount="100000" sheet="1" objects="1" scenarios="1" formatColumns="0" formatRows="0" autoFilter="0"/>
  <autoFilter ref="C87:K150"/>
  <mergeCells count="12">
    <mergeCell ref="E80:H80"/>
    <mergeCell ref="L2:V2"/>
    <mergeCell ref="E50:H50"/>
    <mergeCell ref="E52:H52"/>
    <mergeCell ref="E54:H54"/>
    <mergeCell ref="E76:H76"/>
    <mergeCell ref="E78:H7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134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2069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ROUND(J84,2)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ROUND((SUM(BE84:BE148)),2)</f>
        <v>0</v>
      </c>
      <c r="G33" s="36"/>
      <c r="H33" s="36"/>
      <c r="I33" s="133">
        <v>0.21</v>
      </c>
      <c r="J33" s="132">
        <f>ROUND(((SUM(BE84:BE148))*I33),2)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ROUND((SUM(BF84:BF148)),2)</f>
        <v>0</v>
      </c>
      <c r="G34" s="36"/>
      <c r="H34" s="36"/>
      <c r="I34" s="133">
        <v>0.15</v>
      </c>
      <c r="J34" s="132">
        <f>ROUND(((SUM(BF84:BF148))*I34),2)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ROUND((SUM(BG84:BG148)),2)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ROUND((SUM(BH84:BH148)),2)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ROUND((SUM(BI84:BI148)),2)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901 - Architektonické řešení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J84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J85</f>
        <v>0</v>
      </c>
      <c r="K60" s="154"/>
      <c r="L60" s="159"/>
    </row>
    <row r="61" spans="2:12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J86</f>
        <v>0</v>
      </c>
      <c r="K61" s="99"/>
      <c r="L61" s="165"/>
    </row>
    <row r="62" spans="2:12" s="10" customFormat="1" ht="19.95" customHeight="1">
      <c r="B62" s="160"/>
      <c r="C62" s="99"/>
      <c r="D62" s="161" t="s">
        <v>367</v>
      </c>
      <c r="E62" s="162"/>
      <c r="F62" s="162"/>
      <c r="G62" s="162"/>
      <c r="H62" s="162"/>
      <c r="I62" s="163"/>
      <c r="J62" s="164">
        <f>J102</f>
        <v>0</v>
      </c>
      <c r="K62" s="99"/>
      <c r="L62" s="165"/>
    </row>
    <row r="63" spans="2:12" s="10" customFormat="1" ht="19.95" customHeight="1">
      <c r="B63" s="160"/>
      <c r="C63" s="99"/>
      <c r="D63" s="161" t="s">
        <v>151</v>
      </c>
      <c r="E63" s="162"/>
      <c r="F63" s="162"/>
      <c r="G63" s="162"/>
      <c r="H63" s="162"/>
      <c r="I63" s="163"/>
      <c r="J63" s="164">
        <f>J114</f>
        <v>0</v>
      </c>
      <c r="K63" s="99"/>
      <c r="L63" s="165"/>
    </row>
    <row r="64" spans="2:12" s="10" customFormat="1" ht="19.95" customHeight="1">
      <c r="B64" s="160"/>
      <c r="C64" s="99"/>
      <c r="D64" s="161" t="s">
        <v>372</v>
      </c>
      <c r="E64" s="162"/>
      <c r="F64" s="162"/>
      <c r="G64" s="162"/>
      <c r="H64" s="162"/>
      <c r="I64" s="163"/>
      <c r="J64" s="164">
        <f>J146</f>
        <v>0</v>
      </c>
      <c r="K64" s="99"/>
      <c r="L64" s="165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117"/>
      <c r="J65" s="38"/>
      <c r="K65" s="38"/>
      <c r="L65" s="11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" customHeight="1">
      <c r="A66" s="36"/>
      <c r="B66" s="49"/>
      <c r="C66" s="50"/>
      <c r="D66" s="50"/>
      <c r="E66" s="50"/>
      <c r="F66" s="50"/>
      <c r="G66" s="50"/>
      <c r="H66" s="50"/>
      <c r="I66" s="144"/>
      <c r="J66" s="50"/>
      <c r="K66" s="50"/>
      <c r="L66" s="11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" customHeight="1">
      <c r="A70" s="36"/>
      <c r="B70" s="51"/>
      <c r="C70" s="52"/>
      <c r="D70" s="52"/>
      <c r="E70" s="52"/>
      <c r="F70" s="52"/>
      <c r="G70" s="52"/>
      <c r="H70" s="52"/>
      <c r="I70" s="147"/>
      <c r="J70" s="52"/>
      <c r="K70" s="52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" customHeight="1">
      <c r="A71" s="36"/>
      <c r="B71" s="37"/>
      <c r="C71" s="24" t="s">
        <v>153</v>
      </c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37"/>
      <c r="C72" s="38"/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35" t="str">
        <f>E7</f>
        <v>Výstavba dopravního terminálu města Litvínov</v>
      </c>
      <c r="F74" s="336"/>
      <c r="G74" s="336"/>
      <c r="H74" s="336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143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0" t="str">
        <f>E9</f>
        <v>SO 901 - Architektonické řešení</v>
      </c>
      <c r="F76" s="334"/>
      <c r="G76" s="334"/>
      <c r="H76" s="334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22</v>
      </c>
      <c r="D78" s="38"/>
      <c r="E78" s="38"/>
      <c r="F78" s="28" t="str">
        <f>F12</f>
        <v>Litvínov</v>
      </c>
      <c r="G78" s="38"/>
      <c r="H78" s="38"/>
      <c r="I78" s="119" t="s">
        <v>24</v>
      </c>
      <c r="J78" s="61" t="str">
        <f>IF(J12="","",J12)</f>
        <v>10. 3. 2020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65" customHeight="1">
      <c r="A80" s="36"/>
      <c r="B80" s="37"/>
      <c r="C80" s="30" t="s">
        <v>30</v>
      </c>
      <c r="D80" s="38"/>
      <c r="E80" s="38"/>
      <c r="F80" s="28" t="str">
        <f>E15</f>
        <v>Město Litvínov</v>
      </c>
      <c r="G80" s="38"/>
      <c r="H80" s="38"/>
      <c r="I80" s="119" t="s">
        <v>38</v>
      </c>
      <c r="J80" s="34" t="str">
        <f>E21</f>
        <v>METROPROJEKT Praha a.s.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5.65" customHeight="1">
      <c r="A81" s="36"/>
      <c r="B81" s="37"/>
      <c r="C81" s="30" t="s">
        <v>36</v>
      </c>
      <c r="D81" s="38"/>
      <c r="E81" s="38"/>
      <c r="F81" s="28" t="str">
        <f>IF(E18="","",E18)</f>
        <v>Vyplň údaj</v>
      </c>
      <c r="G81" s="38"/>
      <c r="H81" s="38"/>
      <c r="I81" s="119" t="s">
        <v>43</v>
      </c>
      <c r="J81" s="34" t="str">
        <f>E24</f>
        <v>METROPROJEKT Praha a.s.</v>
      </c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66"/>
      <c r="B83" s="167"/>
      <c r="C83" s="168" t="s">
        <v>154</v>
      </c>
      <c r="D83" s="169" t="s">
        <v>65</v>
      </c>
      <c r="E83" s="169" t="s">
        <v>61</v>
      </c>
      <c r="F83" s="169" t="s">
        <v>62</v>
      </c>
      <c r="G83" s="169" t="s">
        <v>155</v>
      </c>
      <c r="H83" s="169" t="s">
        <v>156</v>
      </c>
      <c r="I83" s="170" t="s">
        <v>157</v>
      </c>
      <c r="J83" s="169" t="s">
        <v>147</v>
      </c>
      <c r="K83" s="171" t="s">
        <v>158</v>
      </c>
      <c r="L83" s="172"/>
      <c r="M83" s="70" t="s">
        <v>79</v>
      </c>
      <c r="N83" s="71" t="s">
        <v>50</v>
      </c>
      <c r="O83" s="71" t="s">
        <v>159</v>
      </c>
      <c r="P83" s="71" t="s">
        <v>160</v>
      </c>
      <c r="Q83" s="71" t="s">
        <v>161</v>
      </c>
      <c r="R83" s="71" t="s">
        <v>162</v>
      </c>
      <c r="S83" s="71" t="s">
        <v>163</v>
      </c>
      <c r="T83" s="72" t="s">
        <v>164</v>
      </c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</row>
    <row r="84" spans="1:63" s="2" customFormat="1" ht="22.95" customHeight="1">
      <c r="A84" s="36"/>
      <c r="B84" s="37"/>
      <c r="C84" s="77" t="s">
        <v>165</v>
      </c>
      <c r="D84" s="38"/>
      <c r="E84" s="38"/>
      <c r="F84" s="38"/>
      <c r="G84" s="38"/>
      <c r="H84" s="38"/>
      <c r="I84" s="117"/>
      <c r="J84" s="173">
        <f>BK84</f>
        <v>0</v>
      </c>
      <c r="K84" s="38"/>
      <c r="L84" s="41"/>
      <c r="M84" s="73"/>
      <c r="N84" s="174"/>
      <c r="O84" s="74"/>
      <c r="P84" s="175">
        <f>P85</f>
        <v>0</v>
      </c>
      <c r="Q84" s="74"/>
      <c r="R84" s="175">
        <f>R85</f>
        <v>51.202605960000014</v>
      </c>
      <c r="S84" s="74"/>
      <c r="T84" s="176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8" t="s">
        <v>80</v>
      </c>
      <c r="AU84" s="18" t="s">
        <v>148</v>
      </c>
      <c r="BK84" s="177">
        <f>BK85</f>
        <v>0</v>
      </c>
    </row>
    <row r="85" spans="2:63" s="12" customFormat="1" ht="25.95" customHeight="1">
      <c r="B85" s="178"/>
      <c r="C85" s="179"/>
      <c r="D85" s="180" t="s">
        <v>80</v>
      </c>
      <c r="E85" s="181" t="s">
        <v>166</v>
      </c>
      <c r="F85" s="181" t="s">
        <v>167</v>
      </c>
      <c r="G85" s="179"/>
      <c r="H85" s="179"/>
      <c r="I85" s="182"/>
      <c r="J85" s="183">
        <f>BK85</f>
        <v>0</v>
      </c>
      <c r="K85" s="179"/>
      <c r="L85" s="184"/>
      <c r="M85" s="185"/>
      <c r="N85" s="186"/>
      <c r="O85" s="186"/>
      <c r="P85" s="187">
        <f>P86+P102+P114+P146</f>
        <v>0</v>
      </c>
      <c r="Q85" s="186"/>
      <c r="R85" s="187">
        <f>R86+R102+R114+R146</f>
        <v>51.202605960000014</v>
      </c>
      <c r="S85" s="186"/>
      <c r="T85" s="188">
        <f>T86+T102+T114+T146</f>
        <v>0</v>
      </c>
      <c r="AR85" s="189" t="s">
        <v>89</v>
      </c>
      <c r="AT85" s="190" t="s">
        <v>80</v>
      </c>
      <c r="AU85" s="190" t="s">
        <v>81</v>
      </c>
      <c r="AY85" s="189" t="s">
        <v>168</v>
      </c>
      <c r="BK85" s="191">
        <f>BK86+BK102+BK114+BK146</f>
        <v>0</v>
      </c>
    </row>
    <row r="86" spans="2:63" s="12" customFormat="1" ht="22.95" customHeight="1">
      <c r="B86" s="178"/>
      <c r="C86" s="179"/>
      <c r="D86" s="180" t="s">
        <v>80</v>
      </c>
      <c r="E86" s="192" t="s">
        <v>89</v>
      </c>
      <c r="F86" s="192" t="s">
        <v>169</v>
      </c>
      <c r="G86" s="179"/>
      <c r="H86" s="179"/>
      <c r="I86" s="182"/>
      <c r="J86" s="193">
        <f>BK86</f>
        <v>0</v>
      </c>
      <c r="K86" s="179"/>
      <c r="L86" s="184"/>
      <c r="M86" s="185"/>
      <c r="N86" s="186"/>
      <c r="O86" s="186"/>
      <c r="P86" s="187">
        <f>SUM(P87:P101)</f>
        <v>0</v>
      </c>
      <c r="Q86" s="186"/>
      <c r="R86" s="187">
        <f>SUM(R87:R101)</f>
        <v>0</v>
      </c>
      <c r="S86" s="186"/>
      <c r="T86" s="188">
        <f>SUM(T87:T101)</f>
        <v>0</v>
      </c>
      <c r="AR86" s="189" t="s">
        <v>89</v>
      </c>
      <c r="AT86" s="190" t="s">
        <v>80</v>
      </c>
      <c r="AU86" s="190" t="s">
        <v>89</v>
      </c>
      <c r="AY86" s="189" t="s">
        <v>168</v>
      </c>
      <c r="BK86" s="191">
        <f>SUM(BK87:BK101)</f>
        <v>0</v>
      </c>
    </row>
    <row r="87" spans="1:65" s="2" customFormat="1" ht="21.75" customHeight="1">
      <c r="A87" s="36"/>
      <c r="B87" s="37"/>
      <c r="C87" s="194" t="s">
        <v>89</v>
      </c>
      <c r="D87" s="194" t="s">
        <v>170</v>
      </c>
      <c r="E87" s="195" t="s">
        <v>2070</v>
      </c>
      <c r="F87" s="196" t="s">
        <v>2071</v>
      </c>
      <c r="G87" s="197" t="s">
        <v>173</v>
      </c>
      <c r="H87" s="198">
        <v>14.627</v>
      </c>
      <c r="I87" s="199"/>
      <c r="J87" s="200">
        <f>ROUND(I87*H87,2)</f>
        <v>0</v>
      </c>
      <c r="K87" s="196" t="s">
        <v>174</v>
      </c>
      <c r="L87" s="41"/>
      <c r="M87" s="201" t="s">
        <v>79</v>
      </c>
      <c r="N87" s="202" t="s">
        <v>51</v>
      </c>
      <c r="O87" s="66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175</v>
      </c>
      <c r="AT87" s="205" t="s">
        <v>170</v>
      </c>
      <c r="AU87" s="205" t="s">
        <v>91</v>
      </c>
      <c r="AY87" s="18" t="s">
        <v>168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8" t="s">
        <v>89</v>
      </c>
      <c r="BK87" s="206">
        <f>ROUND(I87*H87,2)</f>
        <v>0</v>
      </c>
      <c r="BL87" s="18" t="s">
        <v>175</v>
      </c>
      <c r="BM87" s="205" t="s">
        <v>2072</v>
      </c>
    </row>
    <row r="88" spans="2:51" s="15" customFormat="1" ht="12">
      <c r="B88" s="247"/>
      <c r="C88" s="248"/>
      <c r="D88" s="209" t="s">
        <v>177</v>
      </c>
      <c r="E88" s="249" t="s">
        <v>79</v>
      </c>
      <c r="F88" s="250" t="s">
        <v>2073</v>
      </c>
      <c r="G88" s="248"/>
      <c r="H88" s="249" t="s">
        <v>79</v>
      </c>
      <c r="I88" s="251"/>
      <c r="J88" s="248"/>
      <c r="K88" s="248"/>
      <c r="L88" s="252"/>
      <c r="M88" s="253"/>
      <c r="N88" s="254"/>
      <c r="O88" s="254"/>
      <c r="P88" s="254"/>
      <c r="Q88" s="254"/>
      <c r="R88" s="254"/>
      <c r="S88" s="254"/>
      <c r="T88" s="255"/>
      <c r="AT88" s="256" t="s">
        <v>177</v>
      </c>
      <c r="AU88" s="256" t="s">
        <v>91</v>
      </c>
      <c r="AV88" s="15" t="s">
        <v>89</v>
      </c>
      <c r="AW88" s="15" t="s">
        <v>42</v>
      </c>
      <c r="AX88" s="15" t="s">
        <v>81</v>
      </c>
      <c r="AY88" s="256" t="s">
        <v>168</v>
      </c>
    </row>
    <row r="89" spans="2:51" s="13" customFormat="1" ht="12">
      <c r="B89" s="207"/>
      <c r="C89" s="208"/>
      <c r="D89" s="209" t="s">
        <v>177</v>
      </c>
      <c r="E89" s="210" t="s">
        <v>79</v>
      </c>
      <c r="F89" s="211" t="s">
        <v>2074</v>
      </c>
      <c r="G89" s="208"/>
      <c r="H89" s="212">
        <v>12.74</v>
      </c>
      <c r="I89" s="213"/>
      <c r="J89" s="208"/>
      <c r="K89" s="208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177</v>
      </c>
      <c r="AU89" s="218" t="s">
        <v>91</v>
      </c>
      <c r="AV89" s="13" t="s">
        <v>91</v>
      </c>
      <c r="AW89" s="13" t="s">
        <v>42</v>
      </c>
      <c r="AX89" s="13" t="s">
        <v>81</v>
      </c>
      <c r="AY89" s="218" t="s">
        <v>168</v>
      </c>
    </row>
    <row r="90" spans="2:51" s="13" customFormat="1" ht="12">
      <c r="B90" s="207"/>
      <c r="C90" s="208"/>
      <c r="D90" s="209" t="s">
        <v>177</v>
      </c>
      <c r="E90" s="210" t="s">
        <v>79</v>
      </c>
      <c r="F90" s="211" t="s">
        <v>2075</v>
      </c>
      <c r="G90" s="208"/>
      <c r="H90" s="212">
        <v>1.887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42</v>
      </c>
      <c r="AX90" s="13" t="s">
        <v>81</v>
      </c>
      <c r="AY90" s="218" t="s">
        <v>168</v>
      </c>
    </row>
    <row r="91" spans="2:51" s="14" customFormat="1" ht="12">
      <c r="B91" s="219"/>
      <c r="C91" s="220"/>
      <c r="D91" s="209" t="s">
        <v>177</v>
      </c>
      <c r="E91" s="221" t="s">
        <v>79</v>
      </c>
      <c r="F91" s="222" t="s">
        <v>181</v>
      </c>
      <c r="G91" s="220"/>
      <c r="H91" s="223">
        <v>14.627</v>
      </c>
      <c r="I91" s="224"/>
      <c r="J91" s="220"/>
      <c r="K91" s="220"/>
      <c r="L91" s="225"/>
      <c r="M91" s="226"/>
      <c r="N91" s="227"/>
      <c r="O91" s="227"/>
      <c r="P91" s="227"/>
      <c r="Q91" s="227"/>
      <c r="R91" s="227"/>
      <c r="S91" s="227"/>
      <c r="T91" s="228"/>
      <c r="AT91" s="229" t="s">
        <v>177</v>
      </c>
      <c r="AU91" s="229" t="s">
        <v>91</v>
      </c>
      <c r="AV91" s="14" t="s">
        <v>175</v>
      </c>
      <c r="AW91" s="14" t="s">
        <v>42</v>
      </c>
      <c r="AX91" s="14" t="s">
        <v>89</v>
      </c>
      <c r="AY91" s="229" t="s">
        <v>168</v>
      </c>
    </row>
    <row r="92" spans="1:65" s="2" customFormat="1" ht="21.75" customHeight="1">
      <c r="A92" s="36"/>
      <c r="B92" s="37"/>
      <c r="C92" s="194" t="s">
        <v>91</v>
      </c>
      <c r="D92" s="194" t="s">
        <v>170</v>
      </c>
      <c r="E92" s="195" t="s">
        <v>187</v>
      </c>
      <c r="F92" s="196" t="s">
        <v>188</v>
      </c>
      <c r="G92" s="197" t="s">
        <v>173</v>
      </c>
      <c r="H92" s="198">
        <v>5.604</v>
      </c>
      <c r="I92" s="199"/>
      <c r="J92" s="200">
        <f>ROUND(I92*H92,2)</f>
        <v>0</v>
      </c>
      <c r="K92" s="196" t="s">
        <v>174</v>
      </c>
      <c r="L92" s="41"/>
      <c r="M92" s="201" t="s">
        <v>79</v>
      </c>
      <c r="N92" s="202" t="s">
        <v>51</v>
      </c>
      <c r="O92" s="66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175</v>
      </c>
      <c r="AT92" s="205" t="s">
        <v>170</v>
      </c>
      <c r="AU92" s="205" t="s">
        <v>91</v>
      </c>
      <c r="AY92" s="18" t="s">
        <v>168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8" t="s">
        <v>89</v>
      </c>
      <c r="BK92" s="206">
        <f>ROUND(I92*H92,2)</f>
        <v>0</v>
      </c>
      <c r="BL92" s="18" t="s">
        <v>175</v>
      </c>
      <c r="BM92" s="205" t="s">
        <v>2076</v>
      </c>
    </row>
    <row r="93" spans="2:51" s="13" customFormat="1" ht="12">
      <c r="B93" s="207"/>
      <c r="C93" s="208"/>
      <c r="D93" s="209" t="s">
        <v>177</v>
      </c>
      <c r="E93" s="210" t="s">
        <v>79</v>
      </c>
      <c r="F93" s="211" t="s">
        <v>2077</v>
      </c>
      <c r="G93" s="208"/>
      <c r="H93" s="212">
        <v>5.604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89</v>
      </c>
      <c r="AY93" s="218" t="s">
        <v>168</v>
      </c>
    </row>
    <row r="94" spans="1:65" s="2" customFormat="1" ht="33" customHeight="1">
      <c r="A94" s="36"/>
      <c r="B94" s="37"/>
      <c r="C94" s="194" t="s">
        <v>186</v>
      </c>
      <c r="D94" s="194" t="s">
        <v>170</v>
      </c>
      <c r="E94" s="195" t="s">
        <v>191</v>
      </c>
      <c r="F94" s="196" t="s">
        <v>192</v>
      </c>
      <c r="G94" s="197" t="s">
        <v>173</v>
      </c>
      <c r="H94" s="198">
        <v>84.06</v>
      </c>
      <c r="I94" s="199"/>
      <c r="J94" s="200">
        <f>ROUND(I94*H94,2)</f>
        <v>0</v>
      </c>
      <c r="K94" s="196" t="s">
        <v>174</v>
      </c>
      <c r="L94" s="41"/>
      <c r="M94" s="201" t="s">
        <v>79</v>
      </c>
      <c r="N94" s="202" t="s">
        <v>51</v>
      </c>
      <c r="O94" s="6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175</v>
      </c>
      <c r="AT94" s="205" t="s">
        <v>170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175</v>
      </c>
      <c r="BM94" s="205" t="s">
        <v>2078</v>
      </c>
    </row>
    <row r="95" spans="2:51" s="13" customFormat="1" ht="12">
      <c r="B95" s="207"/>
      <c r="C95" s="208"/>
      <c r="D95" s="209" t="s">
        <v>177</v>
      </c>
      <c r="E95" s="208"/>
      <c r="F95" s="211" t="s">
        <v>2079</v>
      </c>
      <c r="G95" s="208"/>
      <c r="H95" s="212">
        <v>84.06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177</v>
      </c>
      <c r="AU95" s="218" t="s">
        <v>91</v>
      </c>
      <c r="AV95" s="13" t="s">
        <v>91</v>
      </c>
      <c r="AW95" s="13" t="s">
        <v>4</v>
      </c>
      <c r="AX95" s="13" t="s">
        <v>89</v>
      </c>
      <c r="AY95" s="218" t="s">
        <v>168</v>
      </c>
    </row>
    <row r="96" spans="1:65" s="2" customFormat="1" ht="16.5" customHeight="1">
      <c r="A96" s="36"/>
      <c r="B96" s="37"/>
      <c r="C96" s="194" t="s">
        <v>175</v>
      </c>
      <c r="D96" s="194" t="s">
        <v>170</v>
      </c>
      <c r="E96" s="195" t="s">
        <v>201</v>
      </c>
      <c r="F96" s="196" t="s">
        <v>202</v>
      </c>
      <c r="G96" s="197" t="s">
        <v>173</v>
      </c>
      <c r="H96" s="198">
        <v>5.064</v>
      </c>
      <c r="I96" s="199"/>
      <c r="J96" s="200">
        <f>ROUND(I96*H96,2)</f>
        <v>0</v>
      </c>
      <c r="K96" s="196" t="s">
        <v>174</v>
      </c>
      <c r="L96" s="41"/>
      <c r="M96" s="201" t="s">
        <v>79</v>
      </c>
      <c r="N96" s="202" t="s">
        <v>51</v>
      </c>
      <c r="O96" s="6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175</v>
      </c>
      <c r="AT96" s="205" t="s">
        <v>170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2080</v>
      </c>
    </row>
    <row r="97" spans="2:51" s="13" customFormat="1" ht="12">
      <c r="B97" s="207"/>
      <c r="C97" s="208"/>
      <c r="D97" s="209" t="s">
        <v>177</v>
      </c>
      <c r="E97" s="210" t="s">
        <v>79</v>
      </c>
      <c r="F97" s="211" t="s">
        <v>2081</v>
      </c>
      <c r="G97" s="208"/>
      <c r="H97" s="212">
        <v>5.064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42</v>
      </c>
      <c r="AX97" s="13" t="s">
        <v>89</v>
      </c>
      <c r="AY97" s="218" t="s">
        <v>168</v>
      </c>
    </row>
    <row r="98" spans="1:65" s="2" customFormat="1" ht="21.75" customHeight="1">
      <c r="A98" s="36"/>
      <c r="B98" s="37"/>
      <c r="C98" s="194" t="s">
        <v>195</v>
      </c>
      <c r="D98" s="194" t="s">
        <v>170</v>
      </c>
      <c r="E98" s="195" t="s">
        <v>206</v>
      </c>
      <c r="F98" s="196" t="s">
        <v>207</v>
      </c>
      <c r="G98" s="197" t="s">
        <v>208</v>
      </c>
      <c r="H98" s="198">
        <v>9.115</v>
      </c>
      <c r="I98" s="199"/>
      <c r="J98" s="200">
        <f>ROUND(I98*H98,2)</f>
        <v>0</v>
      </c>
      <c r="K98" s="196" t="s">
        <v>174</v>
      </c>
      <c r="L98" s="41"/>
      <c r="M98" s="201" t="s">
        <v>79</v>
      </c>
      <c r="N98" s="202" t="s">
        <v>51</v>
      </c>
      <c r="O98" s="66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175</v>
      </c>
      <c r="AT98" s="205" t="s">
        <v>170</v>
      </c>
      <c r="AU98" s="205" t="s">
        <v>91</v>
      </c>
      <c r="AY98" s="18" t="s">
        <v>168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8" t="s">
        <v>89</v>
      </c>
      <c r="BK98" s="206">
        <f>ROUND(I98*H98,2)</f>
        <v>0</v>
      </c>
      <c r="BL98" s="18" t="s">
        <v>175</v>
      </c>
      <c r="BM98" s="205" t="s">
        <v>2082</v>
      </c>
    </row>
    <row r="99" spans="2:51" s="13" customFormat="1" ht="12">
      <c r="B99" s="207"/>
      <c r="C99" s="208"/>
      <c r="D99" s="209" t="s">
        <v>177</v>
      </c>
      <c r="E99" s="208"/>
      <c r="F99" s="211" t="s">
        <v>2083</v>
      </c>
      <c r="G99" s="208"/>
      <c r="H99" s="212">
        <v>9.115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</v>
      </c>
      <c r="AX99" s="13" t="s">
        <v>89</v>
      </c>
      <c r="AY99" s="218" t="s">
        <v>168</v>
      </c>
    </row>
    <row r="100" spans="1:65" s="2" customFormat="1" ht="21.75" customHeight="1">
      <c r="A100" s="36"/>
      <c r="B100" s="37"/>
      <c r="C100" s="194" t="s">
        <v>200</v>
      </c>
      <c r="D100" s="194" t="s">
        <v>170</v>
      </c>
      <c r="E100" s="195" t="s">
        <v>212</v>
      </c>
      <c r="F100" s="196" t="s">
        <v>213</v>
      </c>
      <c r="G100" s="197" t="s">
        <v>173</v>
      </c>
      <c r="H100" s="198">
        <v>9.023</v>
      </c>
      <c r="I100" s="199"/>
      <c r="J100" s="200">
        <f>ROUND(I100*H100,2)</f>
        <v>0</v>
      </c>
      <c r="K100" s="196" t="s">
        <v>174</v>
      </c>
      <c r="L100" s="41"/>
      <c r="M100" s="201" t="s">
        <v>79</v>
      </c>
      <c r="N100" s="202" t="s">
        <v>51</v>
      </c>
      <c r="O100" s="66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175</v>
      </c>
      <c r="AT100" s="205" t="s">
        <v>170</v>
      </c>
      <c r="AU100" s="205" t="s">
        <v>91</v>
      </c>
      <c r="AY100" s="18" t="s">
        <v>168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8" t="s">
        <v>89</v>
      </c>
      <c r="BK100" s="206">
        <f>ROUND(I100*H100,2)</f>
        <v>0</v>
      </c>
      <c r="BL100" s="18" t="s">
        <v>175</v>
      </c>
      <c r="BM100" s="205" t="s">
        <v>2084</v>
      </c>
    </row>
    <row r="101" spans="2:51" s="13" customFormat="1" ht="12">
      <c r="B101" s="207"/>
      <c r="C101" s="208"/>
      <c r="D101" s="209" t="s">
        <v>177</v>
      </c>
      <c r="E101" s="210" t="s">
        <v>79</v>
      </c>
      <c r="F101" s="211" t="s">
        <v>2085</v>
      </c>
      <c r="G101" s="208"/>
      <c r="H101" s="212">
        <v>9.023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89</v>
      </c>
      <c r="AY101" s="218" t="s">
        <v>168</v>
      </c>
    </row>
    <row r="102" spans="2:63" s="12" customFormat="1" ht="22.95" customHeight="1">
      <c r="B102" s="178"/>
      <c r="C102" s="179"/>
      <c r="D102" s="180" t="s">
        <v>80</v>
      </c>
      <c r="E102" s="192" t="s">
        <v>91</v>
      </c>
      <c r="F102" s="192" t="s">
        <v>434</v>
      </c>
      <c r="G102" s="179"/>
      <c r="H102" s="179"/>
      <c r="I102" s="182"/>
      <c r="J102" s="193">
        <f>BK102</f>
        <v>0</v>
      </c>
      <c r="K102" s="179"/>
      <c r="L102" s="184"/>
      <c r="M102" s="185"/>
      <c r="N102" s="186"/>
      <c r="O102" s="186"/>
      <c r="P102" s="187">
        <f>SUM(P103:P113)</f>
        <v>0</v>
      </c>
      <c r="Q102" s="186"/>
      <c r="R102" s="187">
        <f>SUM(R103:R113)</f>
        <v>13.88398596</v>
      </c>
      <c r="S102" s="186"/>
      <c r="T102" s="188">
        <f>SUM(T103:T113)</f>
        <v>0</v>
      </c>
      <c r="AR102" s="189" t="s">
        <v>89</v>
      </c>
      <c r="AT102" s="190" t="s">
        <v>80</v>
      </c>
      <c r="AU102" s="190" t="s">
        <v>89</v>
      </c>
      <c r="AY102" s="189" t="s">
        <v>168</v>
      </c>
      <c r="BK102" s="191">
        <f>SUM(BK103:BK113)</f>
        <v>0</v>
      </c>
    </row>
    <row r="103" spans="1:65" s="2" customFormat="1" ht="16.5" customHeight="1">
      <c r="A103" s="36"/>
      <c r="B103" s="37"/>
      <c r="C103" s="194" t="s">
        <v>205</v>
      </c>
      <c r="D103" s="194" t="s">
        <v>170</v>
      </c>
      <c r="E103" s="195" t="s">
        <v>2086</v>
      </c>
      <c r="F103" s="196" t="s">
        <v>2087</v>
      </c>
      <c r="G103" s="197" t="s">
        <v>173</v>
      </c>
      <c r="H103" s="198">
        <v>5.604</v>
      </c>
      <c r="I103" s="199"/>
      <c r="J103" s="200">
        <f>ROUND(I103*H103,2)</f>
        <v>0</v>
      </c>
      <c r="K103" s="196" t="s">
        <v>174</v>
      </c>
      <c r="L103" s="41"/>
      <c r="M103" s="201" t="s">
        <v>79</v>
      </c>
      <c r="N103" s="202" t="s">
        <v>51</v>
      </c>
      <c r="O103" s="66"/>
      <c r="P103" s="203">
        <f>O103*H103</f>
        <v>0</v>
      </c>
      <c r="Q103" s="203">
        <v>2.45329</v>
      </c>
      <c r="R103" s="203">
        <f>Q103*H103</f>
        <v>13.74823716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175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175</v>
      </c>
      <c r="BM103" s="205" t="s">
        <v>2088</v>
      </c>
    </row>
    <row r="104" spans="2:51" s="15" customFormat="1" ht="12">
      <c r="B104" s="247"/>
      <c r="C104" s="248"/>
      <c r="D104" s="209" t="s">
        <v>177</v>
      </c>
      <c r="E104" s="249" t="s">
        <v>79</v>
      </c>
      <c r="F104" s="250" t="s">
        <v>2073</v>
      </c>
      <c r="G104" s="248"/>
      <c r="H104" s="249" t="s">
        <v>79</v>
      </c>
      <c r="I104" s="251"/>
      <c r="J104" s="248"/>
      <c r="K104" s="248"/>
      <c r="L104" s="252"/>
      <c r="M104" s="253"/>
      <c r="N104" s="254"/>
      <c r="O104" s="254"/>
      <c r="P104" s="254"/>
      <c r="Q104" s="254"/>
      <c r="R104" s="254"/>
      <c r="S104" s="254"/>
      <c r="T104" s="255"/>
      <c r="AT104" s="256" t="s">
        <v>177</v>
      </c>
      <c r="AU104" s="256" t="s">
        <v>91</v>
      </c>
      <c r="AV104" s="15" t="s">
        <v>89</v>
      </c>
      <c r="AW104" s="15" t="s">
        <v>42</v>
      </c>
      <c r="AX104" s="15" t="s">
        <v>81</v>
      </c>
      <c r="AY104" s="256" t="s">
        <v>168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2089</v>
      </c>
      <c r="G105" s="208"/>
      <c r="H105" s="212">
        <v>5.2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81</v>
      </c>
      <c r="AY105" s="218" t="s">
        <v>168</v>
      </c>
    </row>
    <row r="106" spans="2:51" s="13" customFormat="1" ht="12">
      <c r="B106" s="207"/>
      <c r="C106" s="208"/>
      <c r="D106" s="209" t="s">
        <v>177</v>
      </c>
      <c r="E106" s="210" t="s">
        <v>79</v>
      </c>
      <c r="F106" s="211" t="s">
        <v>2090</v>
      </c>
      <c r="G106" s="208"/>
      <c r="H106" s="212">
        <v>0.404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177</v>
      </c>
      <c r="AU106" s="218" t="s">
        <v>91</v>
      </c>
      <c r="AV106" s="13" t="s">
        <v>91</v>
      </c>
      <c r="AW106" s="13" t="s">
        <v>42</v>
      </c>
      <c r="AX106" s="13" t="s">
        <v>81</v>
      </c>
      <c r="AY106" s="218" t="s">
        <v>168</v>
      </c>
    </row>
    <row r="107" spans="2:51" s="14" customFormat="1" ht="12">
      <c r="B107" s="219"/>
      <c r="C107" s="220"/>
      <c r="D107" s="209" t="s">
        <v>177</v>
      </c>
      <c r="E107" s="221" t="s">
        <v>79</v>
      </c>
      <c r="F107" s="222" t="s">
        <v>181</v>
      </c>
      <c r="G107" s="220"/>
      <c r="H107" s="223">
        <v>5.604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177</v>
      </c>
      <c r="AU107" s="229" t="s">
        <v>91</v>
      </c>
      <c r="AV107" s="14" t="s">
        <v>175</v>
      </c>
      <c r="AW107" s="14" t="s">
        <v>42</v>
      </c>
      <c r="AX107" s="14" t="s">
        <v>89</v>
      </c>
      <c r="AY107" s="229" t="s">
        <v>168</v>
      </c>
    </row>
    <row r="108" spans="1:65" s="2" customFormat="1" ht="16.5" customHeight="1">
      <c r="A108" s="36"/>
      <c r="B108" s="37"/>
      <c r="C108" s="194" t="s">
        <v>211</v>
      </c>
      <c r="D108" s="194" t="s">
        <v>170</v>
      </c>
      <c r="E108" s="195" t="s">
        <v>2091</v>
      </c>
      <c r="F108" s="196" t="s">
        <v>2092</v>
      </c>
      <c r="G108" s="197" t="s">
        <v>346</v>
      </c>
      <c r="H108" s="198">
        <v>51.42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0.00264</v>
      </c>
      <c r="R108" s="203">
        <f>Q108*H108</f>
        <v>0.1357488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2093</v>
      </c>
    </row>
    <row r="109" spans="2:51" s="15" customFormat="1" ht="12">
      <c r="B109" s="247"/>
      <c r="C109" s="248"/>
      <c r="D109" s="209" t="s">
        <v>177</v>
      </c>
      <c r="E109" s="249" t="s">
        <v>79</v>
      </c>
      <c r="F109" s="250" t="s">
        <v>2073</v>
      </c>
      <c r="G109" s="248"/>
      <c r="H109" s="249" t="s">
        <v>79</v>
      </c>
      <c r="I109" s="251"/>
      <c r="J109" s="248"/>
      <c r="K109" s="248"/>
      <c r="L109" s="252"/>
      <c r="M109" s="253"/>
      <c r="N109" s="254"/>
      <c r="O109" s="254"/>
      <c r="P109" s="254"/>
      <c r="Q109" s="254"/>
      <c r="R109" s="254"/>
      <c r="S109" s="254"/>
      <c r="T109" s="255"/>
      <c r="AT109" s="256" t="s">
        <v>177</v>
      </c>
      <c r="AU109" s="256" t="s">
        <v>91</v>
      </c>
      <c r="AV109" s="15" t="s">
        <v>89</v>
      </c>
      <c r="AW109" s="15" t="s">
        <v>42</v>
      </c>
      <c r="AX109" s="15" t="s">
        <v>81</v>
      </c>
      <c r="AY109" s="256" t="s">
        <v>168</v>
      </c>
    </row>
    <row r="110" spans="2:51" s="13" customFormat="1" ht="12">
      <c r="B110" s="207"/>
      <c r="C110" s="208"/>
      <c r="D110" s="209" t="s">
        <v>177</v>
      </c>
      <c r="E110" s="210" t="s">
        <v>79</v>
      </c>
      <c r="F110" s="211" t="s">
        <v>2094</v>
      </c>
      <c r="G110" s="208"/>
      <c r="H110" s="212">
        <v>46.8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177</v>
      </c>
      <c r="AU110" s="218" t="s">
        <v>91</v>
      </c>
      <c r="AV110" s="13" t="s">
        <v>91</v>
      </c>
      <c r="AW110" s="13" t="s">
        <v>42</v>
      </c>
      <c r="AX110" s="13" t="s">
        <v>81</v>
      </c>
      <c r="AY110" s="218" t="s">
        <v>168</v>
      </c>
    </row>
    <row r="111" spans="2:51" s="13" customFormat="1" ht="12">
      <c r="B111" s="207"/>
      <c r="C111" s="208"/>
      <c r="D111" s="209" t="s">
        <v>177</v>
      </c>
      <c r="E111" s="210" t="s">
        <v>79</v>
      </c>
      <c r="F111" s="211" t="s">
        <v>2095</v>
      </c>
      <c r="G111" s="208"/>
      <c r="H111" s="212">
        <v>4.62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81</v>
      </c>
      <c r="AY111" s="218" t="s">
        <v>168</v>
      </c>
    </row>
    <row r="112" spans="2:51" s="14" customFormat="1" ht="12">
      <c r="B112" s="219"/>
      <c r="C112" s="220"/>
      <c r="D112" s="209" t="s">
        <v>177</v>
      </c>
      <c r="E112" s="221" t="s">
        <v>79</v>
      </c>
      <c r="F112" s="222" t="s">
        <v>181</v>
      </c>
      <c r="G112" s="220"/>
      <c r="H112" s="223">
        <v>51.42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177</v>
      </c>
      <c r="AU112" s="229" t="s">
        <v>91</v>
      </c>
      <c r="AV112" s="14" t="s">
        <v>175</v>
      </c>
      <c r="AW112" s="14" t="s">
        <v>42</v>
      </c>
      <c r="AX112" s="14" t="s">
        <v>89</v>
      </c>
      <c r="AY112" s="229" t="s">
        <v>168</v>
      </c>
    </row>
    <row r="113" spans="1:65" s="2" customFormat="1" ht="16.5" customHeight="1">
      <c r="A113" s="36"/>
      <c r="B113" s="37"/>
      <c r="C113" s="194" t="s">
        <v>218</v>
      </c>
      <c r="D113" s="194" t="s">
        <v>170</v>
      </c>
      <c r="E113" s="195" t="s">
        <v>2096</v>
      </c>
      <c r="F113" s="196" t="s">
        <v>2097</v>
      </c>
      <c r="G113" s="197" t="s">
        <v>346</v>
      </c>
      <c r="H113" s="198">
        <v>51.42</v>
      </c>
      <c r="I113" s="199"/>
      <c r="J113" s="200">
        <f>ROUND(I113*H113,2)</f>
        <v>0</v>
      </c>
      <c r="K113" s="196" t="s">
        <v>174</v>
      </c>
      <c r="L113" s="41"/>
      <c r="M113" s="201" t="s">
        <v>79</v>
      </c>
      <c r="N113" s="202" t="s">
        <v>51</v>
      </c>
      <c r="O113" s="66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175</v>
      </c>
      <c r="AT113" s="205" t="s">
        <v>170</v>
      </c>
      <c r="AU113" s="205" t="s">
        <v>91</v>
      </c>
      <c r="AY113" s="18" t="s">
        <v>168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8" t="s">
        <v>89</v>
      </c>
      <c r="BK113" s="206">
        <f>ROUND(I113*H113,2)</f>
        <v>0</v>
      </c>
      <c r="BL113" s="18" t="s">
        <v>175</v>
      </c>
      <c r="BM113" s="205" t="s">
        <v>2098</v>
      </c>
    </row>
    <row r="114" spans="2:63" s="12" customFormat="1" ht="22.95" customHeight="1">
      <c r="B114" s="178"/>
      <c r="C114" s="179"/>
      <c r="D114" s="180" t="s">
        <v>80</v>
      </c>
      <c r="E114" s="192" t="s">
        <v>218</v>
      </c>
      <c r="F114" s="192" t="s">
        <v>224</v>
      </c>
      <c r="G114" s="179"/>
      <c r="H114" s="179"/>
      <c r="I114" s="182"/>
      <c r="J114" s="193">
        <f>BK114</f>
        <v>0</v>
      </c>
      <c r="K114" s="179"/>
      <c r="L114" s="184"/>
      <c r="M114" s="185"/>
      <c r="N114" s="186"/>
      <c r="O114" s="186"/>
      <c r="P114" s="187">
        <f>SUM(P115:P145)</f>
        <v>0</v>
      </c>
      <c r="Q114" s="186"/>
      <c r="R114" s="187">
        <f>SUM(R115:R145)</f>
        <v>37.31862000000001</v>
      </c>
      <c r="S114" s="186"/>
      <c r="T114" s="188">
        <f>SUM(T115:T145)</f>
        <v>0</v>
      </c>
      <c r="AR114" s="189" t="s">
        <v>89</v>
      </c>
      <c r="AT114" s="190" t="s">
        <v>80</v>
      </c>
      <c r="AU114" s="190" t="s">
        <v>89</v>
      </c>
      <c r="AY114" s="189" t="s">
        <v>168</v>
      </c>
      <c r="BK114" s="191">
        <f>SUM(BK115:BK145)</f>
        <v>0</v>
      </c>
    </row>
    <row r="115" spans="1:65" s="2" customFormat="1" ht="16.5" customHeight="1">
      <c r="A115" s="36"/>
      <c r="B115" s="37"/>
      <c r="C115" s="194" t="s">
        <v>225</v>
      </c>
      <c r="D115" s="194" t="s">
        <v>170</v>
      </c>
      <c r="E115" s="195" t="s">
        <v>2099</v>
      </c>
      <c r="F115" s="196" t="s">
        <v>2100</v>
      </c>
      <c r="G115" s="197" t="s">
        <v>252</v>
      </c>
      <c r="H115" s="198">
        <v>145</v>
      </c>
      <c r="I115" s="199"/>
      <c r="J115" s="200">
        <f>ROUND(I115*H115,2)</f>
        <v>0</v>
      </c>
      <c r="K115" s="196" t="s">
        <v>174</v>
      </c>
      <c r="L115" s="41"/>
      <c r="M115" s="201" t="s">
        <v>79</v>
      </c>
      <c r="N115" s="202" t="s">
        <v>51</v>
      </c>
      <c r="O115" s="66"/>
      <c r="P115" s="203">
        <f>O115*H115</f>
        <v>0</v>
      </c>
      <c r="Q115" s="203">
        <v>0.00084</v>
      </c>
      <c r="R115" s="203">
        <f>Q115*H115</f>
        <v>0.1218</v>
      </c>
      <c r="S115" s="203">
        <v>0</v>
      </c>
      <c r="T115" s="20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175</v>
      </c>
      <c r="AT115" s="205" t="s">
        <v>170</v>
      </c>
      <c r="AU115" s="205" t="s">
        <v>91</v>
      </c>
      <c r="AY115" s="18" t="s">
        <v>168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8" t="s">
        <v>89</v>
      </c>
      <c r="BK115" s="206">
        <f>ROUND(I115*H115,2)</f>
        <v>0</v>
      </c>
      <c r="BL115" s="18" t="s">
        <v>175</v>
      </c>
      <c r="BM115" s="205" t="s">
        <v>2101</v>
      </c>
    </row>
    <row r="116" spans="2:51" s="13" customFormat="1" ht="12">
      <c r="B116" s="207"/>
      <c r="C116" s="208"/>
      <c r="D116" s="209" t="s">
        <v>177</v>
      </c>
      <c r="E116" s="210" t="s">
        <v>79</v>
      </c>
      <c r="F116" s="211" t="s">
        <v>2102</v>
      </c>
      <c r="G116" s="208"/>
      <c r="H116" s="212">
        <v>145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177</v>
      </c>
      <c r="AU116" s="218" t="s">
        <v>91</v>
      </c>
      <c r="AV116" s="13" t="s">
        <v>91</v>
      </c>
      <c r="AW116" s="13" t="s">
        <v>42</v>
      </c>
      <c r="AX116" s="13" t="s">
        <v>89</v>
      </c>
      <c r="AY116" s="218" t="s">
        <v>168</v>
      </c>
    </row>
    <row r="117" spans="1:65" s="2" customFormat="1" ht="21.75" customHeight="1">
      <c r="A117" s="36"/>
      <c r="B117" s="37"/>
      <c r="C117" s="230" t="s">
        <v>231</v>
      </c>
      <c r="D117" s="230" t="s">
        <v>219</v>
      </c>
      <c r="E117" s="231" t="s">
        <v>2103</v>
      </c>
      <c r="F117" s="232" t="s">
        <v>2104</v>
      </c>
      <c r="G117" s="233" t="s">
        <v>252</v>
      </c>
      <c r="H117" s="234">
        <v>145</v>
      </c>
      <c r="I117" s="235"/>
      <c r="J117" s="236">
        <f>ROUND(I117*H117,2)</f>
        <v>0</v>
      </c>
      <c r="K117" s="232" t="s">
        <v>234</v>
      </c>
      <c r="L117" s="237"/>
      <c r="M117" s="238" t="s">
        <v>79</v>
      </c>
      <c r="N117" s="239" t="s">
        <v>51</v>
      </c>
      <c r="O117" s="66"/>
      <c r="P117" s="203">
        <f>O117*H117</f>
        <v>0</v>
      </c>
      <c r="Q117" s="203">
        <v>0.071</v>
      </c>
      <c r="R117" s="203">
        <f>Q117*H117</f>
        <v>10.295</v>
      </c>
      <c r="S117" s="203">
        <v>0</v>
      </c>
      <c r="T117" s="204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211</v>
      </c>
      <c r="AT117" s="205" t="s">
        <v>219</v>
      </c>
      <c r="AU117" s="205" t="s">
        <v>91</v>
      </c>
      <c r="AY117" s="18" t="s">
        <v>168</v>
      </c>
      <c r="BE117" s="206">
        <f>IF(N117="základní",J117,0)</f>
        <v>0</v>
      </c>
      <c r="BF117" s="206">
        <f>IF(N117="snížená",J117,0)</f>
        <v>0</v>
      </c>
      <c r="BG117" s="206">
        <f>IF(N117="zákl. přenesená",J117,0)</f>
        <v>0</v>
      </c>
      <c r="BH117" s="206">
        <f>IF(N117="sníž. přenesená",J117,0)</f>
        <v>0</v>
      </c>
      <c r="BI117" s="206">
        <f>IF(N117="nulová",J117,0)</f>
        <v>0</v>
      </c>
      <c r="BJ117" s="18" t="s">
        <v>89</v>
      </c>
      <c r="BK117" s="206">
        <f>ROUND(I117*H117,2)</f>
        <v>0</v>
      </c>
      <c r="BL117" s="18" t="s">
        <v>175</v>
      </c>
      <c r="BM117" s="205" t="s">
        <v>2105</v>
      </c>
    </row>
    <row r="118" spans="1:65" s="2" customFormat="1" ht="21.75" customHeight="1">
      <c r="A118" s="36"/>
      <c r="B118" s="37"/>
      <c r="C118" s="194" t="s">
        <v>239</v>
      </c>
      <c r="D118" s="194" t="s">
        <v>170</v>
      </c>
      <c r="E118" s="195" t="s">
        <v>2106</v>
      </c>
      <c r="F118" s="196" t="s">
        <v>2107</v>
      </c>
      <c r="G118" s="197" t="s">
        <v>228</v>
      </c>
      <c r="H118" s="198">
        <v>10</v>
      </c>
      <c r="I118" s="199"/>
      <c r="J118" s="200">
        <f>ROUND(I118*H118,2)</f>
        <v>0</v>
      </c>
      <c r="K118" s="196" t="s">
        <v>174</v>
      </c>
      <c r="L118" s="41"/>
      <c r="M118" s="201" t="s">
        <v>79</v>
      </c>
      <c r="N118" s="202" t="s">
        <v>51</v>
      </c>
      <c r="O118" s="66"/>
      <c r="P118" s="203">
        <f>O118*H118</f>
        <v>0</v>
      </c>
      <c r="Q118" s="203">
        <v>0</v>
      </c>
      <c r="R118" s="203">
        <f>Q118*H118</f>
        <v>0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175</v>
      </c>
      <c r="AT118" s="205" t="s">
        <v>170</v>
      </c>
      <c r="AU118" s="205" t="s">
        <v>91</v>
      </c>
      <c r="AY118" s="18" t="s">
        <v>168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8" t="s">
        <v>89</v>
      </c>
      <c r="BK118" s="206">
        <f>ROUND(I118*H118,2)</f>
        <v>0</v>
      </c>
      <c r="BL118" s="18" t="s">
        <v>175</v>
      </c>
      <c r="BM118" s="205" t="s">
        <v>2108</v>
      </c>
    </row>
    <row r="119" spans="1:65" s="2" customFormat="1" ht="21.75" customHeight="1">
      <c r="A119" s="36"/>
      <c r="B119" s="37"/>
      <c r="C119" s="230" t="s">
        <v>244</v>
      </c>
      <c r="D119" s="230" t="s">
        <v>219</v>
      </c>
      <c r="E119" s="231" t="s">
        <v>2109</v>
      </c>
      <c r="F119" s="232" t="s">
        <v>2110</v>
      </c>
      <c r="G119" s="233" t="s">
        <v>228</v>
      </c>
      <c r="H119" s="234">
        <v>5</v>
      </c>
      <c r="I119" s="235"/>
      <c r="J119" s="236">
        <f>ROUND(I119*H119,2)</f>
        <v>0</v>
      </c>
      <c r="K119" s="232" t="s">
        <v>234</v>
      </c>
      <c r="L119" s="237"/>
      <c r="M119" s="238" t="s">
        <v>79</v>
      </c>
      <c r="N119" s="239" t="s">
        <v>51</v>
      </c>
      <c r="O119" s="66"/>
      <c r="P119" s="203">
        <f>O119*H119</f>
        <v>0</v>
      </c>
      <c r="Q119" s="203">
        <v>0.146</v>
      </c>
      <c r="R119" s="203">
        <f>Q119*H119</f>
        <v>0.73</v>
      </c>
      <c r="S119" s="203">
        <v>0</v>
      </c>
      <c r="T119" s="204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211</v>
      </c>
      <c r="AT119" s="205" t="s">
        <v>219</v>
      </c>
      <c r="AU119" s="205" t="s">
        <v>91</v>
      </c>
      <c r="AY119" s="18" t="s">
        <v>168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8" t="s">
        <v>89</v>
      </c>
      <c r="BK119" s="206">
        <f>ROUND(I119*H119,2)</f>
        <v>0</v>
      </c>
      <c r="BL119" s="18" t="s">
        <v>175</v>
      </c>
      <c r="BM119" s="205" t="s">
        <v>2111</v>
      </c>
    </row>
    <row r="120" spans="1:47" s="2" customFormat="1" ht="19.2">
      <c r="A120" s="36"/>
      <c r="B120" s="37"/>
      <c r="C120" s="38"/>
      <c r="D120" s="209" t="s">
        <v>236</v>
      </c>
      <c r="E120" s="38"/>
      <c r="F120" s="240" t="s">
        <v>2112</v>
      </c>
      <c r="G120" s="38"/>
      <c r="H120" s="38"/>
      <c r="I120" s="117"/>
      <c r="J120" s="38"/>
      <c r="K120" s="38"/>
      <c r="L120" s="41"/>
      <c r="M120" s="241"/>
      <c r="N120" s="24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8" t="s">
        <v>236</v>
      </c>
      <c r="AU120" s="18" t="s">
        <v>91</v>
      </c>
    </row>
    <row r="121" spans="2:51" s="13" customFormat="1" ht="12">
      <c r="B121" s="207"/>
      <c r="C121" s="208"/>
      <c r="D121" s="209" t="s">
        <v>177</v>
      </c>
      <c r="E121" s="210" t="s">
        <v>79</v>
      </c>
      <c r="F121" s="211" t="s">
        <v>238</v>
      </c>
      <c r="G121" s="208"/>
      <c r="H121" s="212">
        <v>5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89</v>
      </c>
      <c r="AY121" s="218" t="s">
        <v>168</v>
      </c>
    </row>
    <row r="122" spans="1:65" s="2" customFormat="1" ht="21.75" customHeight="1">
      <c r="A122" s="36"/>
      <c r="B122" s="37"/>
      <c r="C122" s="230" t="s">
        <v>249</v>
      </c>
      <c r="D122" s="230" t="s">
        <v>219</v>
      </c>
      <c r="E122" s="231" t="s">
        <v>2113</v>
      </c>
      <c r="F122" s="232" t="s">
        <v>2114</v>
      </c>
      <c r="G122" s="233" t="s">
        <v>228</v>
      </c>
      <c r="H122" s="234">
        <v>5</v>
      </c>
      <c r="I122" s="235"/>
      <c r="J122" s="236">
        <f>ROUND(I122*H122,2)</f>
        <v>0</v>
      </c>
      <c r="K122" s="232" t="s">
        <v>234</v>
      </c>
      <c r="L122" s="237"/>
      <c r="M122" s="238" t="s">
        <v>79</v>
      </c>
      <c r="N122" s="239" t="s">
        <v>51</v>
      </c>
      <c r="O122" s="66"/>
      <c r="P122" s="203">
        <f>O122*H122</f>
        <v>0</v>
      </c>
      <c r="Q122" s="203">
        <v>0.16</v>
      </c>
      <c r="R122" s="203">
        <f>Q122*H122</f>
        <v>0.8</v>
      </c>
      <c r="S122" s="203">
        <v>0</v>
      </c>
      <c r="T122" s="204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211</v>
      </c>
      <c r="AT122" s="205" t="s">
        <v>219</v>
      </c>
      <c r="AU122" s="205" t="s">
        <v>91</v>
      </c>
      <c r="AY122" s="18" t="s">
        <v>168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8" t="s">
        <v>89</v>
      </c>
      <c r="BK122" s="206">
        <f>ROUND(I122*H122,2)</f>
        <v>0</v>
      </c>
      <c r="BL122" s="18" t="s">
        <v>175</v>
      </c>
      <c r="BM122" s="205" t="s">
        <v>2115</v>
      </c>
    </row>
    <row r="123" spans="1:47" s="2" customFormat="1" ht="19.2">
      <c r="A123" s="36"/>
      <c r="B123" s="37"/>
      <c r="C123" s="38"/>
      <c r="D123" s="209" t="s">
        <v>236</v>
      </c>
      <c r="E123" s="38"/>
      <c r="F123" s="240" t="s">
        <v>2112</v>
      </c>
      <c r="G123" s="38"/>
      <c r="H123" s="38"/>
      <c r="I123" s="117"/>
      <c r="J123" s="38"/>
      <c r="K123" s="38"/>
      <c r="L123" s="41"/>
      <c r="M123" s="241"/>
      <c r="N123" s="24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8" t="s">
        <v>236</v>
      </c>
      <c r="AU123" s="18" t="s">
        <v>91</v>
      </c>
    </row>
    <row r="124" spans="2:51" s="13" customFormat="1" ht="12">
      <c r="B124" s="207"/>
      <c r="C124" s="208"/>
      <c r="D124" s="209" t="s">
        <v>177</v>
      </c>
      <c r="E124" s="210" t="s">
        <v>79</v>
      </c>
      <c r="F124" s="211" t="s">
        <v>238</v>
      </c>
      <c r="G124" s="208"/>
      <c r="H124" s="212">
        <v>5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42</v>
      </c>
      <c r="AX124" s="13" t="s">
        <v>89</v>
      </c>
      <c r="AY124" s="218" t="s">
        <v>168</v>
      </c>
    </row>
    <row r="125" spans="1:65" s="2" customFormat="1" ht="44.25" customHeight="1">
      <c r="A125" s="36"/>
      <c r="B125" s="37"/>
      <c r="C125" s="194" t="s">
        <v>8</v>
      </c>
      <c r="D125" s="194" t="s">
        <v>170</v>
      </c>
      <c r="E125" s="195" t="s">
        <v>2116</v>
      </c>
      <c r="F125" s="196" t="s">
        <v>2117</v>
      </c>
      <c r="G125" s="197" t="s">
        <v>228</v>
      </c>
      <c r="H125" s="198">
        <v>6</v>
      </c>
      <c r="I125" s="199"/>
      <c r="J125" s="200">
        <f>ROUND(I125*H125,2)</f>
        <v>0</v>
      </c>
      <c r="K125" s="196" t="s">
        <v>234</v>
      </c>
      <c r="L125" s="41"/>
      <c r="M125" s="201" t="s">
        <v>79</v>
      </c>
      <c r="N125" s="202" t="s">
        <v>51</v>
      </c>
      <c r="O125" s="66"/>
      <c r="P125" s="203">
        <f>O125*H125</f>
        <v>0</v>
      </c>
      <c r="Q125" s="203">
        <v>2.5</v>
      </c>
      <c r="R125" s="203">
        <f>Q125*H125</f>
        <v>15</v>
      </c>
      <c r="S125" s="203">
        <v>0</v>
      </c>
      <c r="T125" s="20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8" t="s">
        <v>89</v>
      </c>
      <c r="BK125" s="206">
        <f>ROUND(I125*H125,2)</f>
        <v>0</v>
      </c>
      <c r="BL125" s="18" t="s">
        <v>175</v>
      </c>
      <c r="BM125" s="205" t="s">
        <v>2118</v>
      </c>
    </row>
    <row r="126" spans="1:47" s="2" customFormat="1" ht="57.6">
      <c r="A126" s="36"/>
      <c r="B126" s="37"/>
      <c r="C126" s="38"/>
      <c r="D126" s="209" t="s">
        <v>236</v>
      </c>
      <c r="E126" s="38"/>
      <c r="F126" s="240" t="s">
        <v>2119</v>
      </c>
      <c r="G126" s="38"/>
      <c r="H126" s="38"/>
      <c r="I126" s="117"/>
      <c r="J126" s="38"/>
      <c r="K126" s="38"/>
      <c r="L126" s="41"/>
      <c r="M126" s="241"/>
      <c r="N126" s="242"/>
      <c r="O126" s="66"/>
      <c r="P126" s="66"/>
      <c r="Q126" s="66"/>
      <c r="R126" s="66"/>
      <c r="S126" s="66"/>
      <c r="T126" s="6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8" t="s">
        <v>236</v>
      </c>
      <c r="AU126" s="18" t="s">
        <v>91</v>
      </c>
    </row>
    <row r="127" spans="2:51" s="13" customFormat="1" ht="12">
      <c r="B127" s="207"/>
      <c r="C127" s="208"/>
      <c r="D127" s="209" t="s">
        <v>177</v>
      </c>
      <c r="E127" s="210" t="s">
        <v>79</v>
      </c>
      <c r="F127" s="211" t="s">
        <v>2120</v>
      </c>
      <c r="G127" s="208"/>
      <c r="H127" s="212">
        <v>6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177</v>
      </c>
      <c r="AU127" s="218" t="s">
        <v>91</v>
      </c>
      <c r="AV127" s="13" t="s">
        <v>91</v>
      </c>
      <c r="AW127" s="13" t="s">
        <v>42</v>
      </c>
      <c r="AX127" s="13" t="s">
        <v>89</v>
      </c>
      <c r="AY127" s="218" t="s">
        <v>168</v>
      </c>
    </row>
    <row r="128" spans="1:65" s="2" customFormat="1" ht="44.25" customHeight="1">
      <c r="A128" s="36"/>
      <c r="B128" s="37"/>
      <c r="C128" s="194" t="s">
        <v>259</v>
      </c>
      <c r="D128" s="194" t="s">
        <v>170</v>
      </c>
      <c r="E128" s="195" t="s">
        <v>2121</v>
      </c>
      <c r="F128" s="196" t="s">
        <v>2122</v>
      </c>
      <c r="G128" s="197" t="s">
        <v>228</v>
      </c>
      <c r="H128" s="198">
        <v>2</v>
      </c>
      <c r="I128" s="199"/>
      <c r="J128" s="200">
        <f>ROUND(I128*H128,2)</f>
        <v>0</v>
      </c>
      <c r="K128" s="196" t="s">
        <v>234</v>
      </c>
      <c r="L128" s="41"/>
      <c r="M128" s="201" t="s">
        <v>79</v>
      </c>
      <c r="N128" s="202" t="s">
        <v>51</v>
      </c>
      <c r="O128" s="66"/>
      <c r="P128" s="203">
        <f>O128*H128</f>
        <v>0</v>
      </c>
      <c r="Q128" s="203">
        <v>2.5</v>
      </c>
      <c r="R128" s="203">
        <f>Q128*H128</f>
        <v>5</v>
      </c>
      <c r="S128" s="203">
        <v>0</v>
      </c>
      <c r="T128" s="204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5" t="s">
        <v>175</v>
      </c>
      <c r="AT128" s="205" t="s">
        <v>170</v>
      </c>
      <c r="AU128" s="205" t="s">
        <v>91</v>
      </c>
      <c r="AY128" s="18" t="s">
        <v>168</v>
      </c>
      <c r="BE128" s="206">
        <f>IF(N128="základní",J128,0)</f>
        <v>0</v>
      </c>
      <c r="BF128" s="206">
        <f>IF(N128="snížená",J128,0)</f>
        <v>0</v>
      </c>
      <c r="BG128" s="206">
        <f>IF(N128="zákl. přenesená",J128,0)</f>
        <v>0</v>
      </c>
      <c r="BH128" s="206">
        <f>IF(N128="sníž. přenesená",J128,0)</f>
        <v>0</v>
      </c>
      <c r="BI128" s="206">
        <f>IF(N128="nulová",J128,0)</f>
        <v>0</v>
      </c>
      <c r="BJ128" s="18" t="s">
        <v>89</v>
      </c>
      <c r="BK128" s="206">
        <f>ROUND(I128*H128,2)</f>
        <v>0</v>
      </c>
      <c r="BL128" s="18" t="s">
        <v>175</v>
      </c>
      <c r="BM128" s="205" t="s">
        <v>2123</v>
      </c>
    </row>
    <row r="129" spans="1:47" s="2" customFormat="1" ht="57.6">
      <c r="A129" s="36"/>
      <c r="B129" s="37"/>
      <c r="C129" s="38"/>
      <c r="D129" s="209" t="s">
        <v>236</v>
      </c>
      <c r="E129" s="38"/>
      <c r="F129" s="240" t="s">
        <v>2119</v>
      </c>
      <c r="G129" s="38"/>
      <c r="H129" s="38"/>
      <c r="I129" s="117"/>
      <c r="J129" s="38"/>
      <c r="K129" s="38"/>
      <c r="L129" s="41"/>
      <c r="M129" s="241"/>
      <c r="N129" s="24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8" t="s">
        <v>236</v>
      </c>
      <c r="AU129" s="18" t="s">
        <v>91</v>
      </c>
    </row>
    <row r="130" spans="2:51" s="13" customFormat="1" ht="12">
      <c r="B130" s="207"/>
      <c r="C130" s="208"/>
      <c r="D130" s="209" t="s">
        <v>177</v>
      </c>
      <c r="E130" s="210" t="s">
        <v>79</v>
      </c>
      <c r="F130" s="211" t="s">
        <v>230</v>
      </c>
      <c r="G130" s="208"/>
      <c r="H130" s="212">
        <v>2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89</v>
      </c>
      <c r="AY130" s="218" t="s">
        <v>168</v>
      </c>
    </row>
    <row r="131" spans="1:65" s="2" customFormat="1" ht="44.25" customHeight="1">
      <c r="A131" s="36"/>
      <c r="B131" s="37"/>
      <c r="C131" s="194" t="s">
        <v>267</v>
      </c>
      <c r="D131" s="194" t="s">
        <v>170</v>
      </c>
      <c r="E131" s="195" t="s">
        <v>2124</v>
      </c>
      <c r="F131" s="196" t="s">
        <v>2125</v>
      </c>
      <c r="G131" s="197" t="s">
        <v>228</v>
      </c>
      <c r="H131" s="198">
        <v>1</v>
      </c>
      <c r="I131" s="199"/>
      <c r="J131" s="200">
        <f>ROUND(I131*H131,2)</f>
        <v>0</v>
      </c>
      <c r="K131" s="196" t="s">
        <v>234</v>
      </c>
      <c r="L131" s="41"/>
      <c r="M131" s="201" t="s">
        <v>79</v>
      </c>
      <c r="N131" s="202" t="s">
        <v>51</v>
      </c>
      <c r="O131" s="66"/>
      <c r="P131" s="203">
        <f>O131*H131</f>
        <v>0</v>
      </c>
      <c r="Q131" s="203">
        <v>1.25</v>
      </c>
      <c r="R131" s="203">
        <f>Q131*H131</f>
        <v>1.25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8" t="s">
        <v>89</v>
      </c>
      <c r="BK131" s="206">
        <f>ROUND(I131*H131,2)</f>
        <v>0</v>
      </c>
      <c r="BL131" s="18" t="s">
        <v>175</v>
      </c>
      <c r="BM131" s="205" t="s">
        <v>2126</v>
      </c>
    </row>
    <row r="132" spans="1:47" s="2" customFormat="1" ht="57.6">
      <c r="A132" s="36"/>
      <c r="B132" s="37"/>
      <c r="C132" s="38"/>
      <c r="D132" s="209" t="s">
        <v>236</v>
      </c>
      <c r="E132" s="38"/>
      <c r="F132" s="240" t="s">
        <v>2119</v>
      </c>
      <c r="G132" s="38"/>
      <c r="H132" s="38"/>
      <c r="I132" s="117"/>
      <c r="J132" s="38"/>
      <c r="K132" s="38"/>
      <c r="L132" s="41"/>
      <c r="M132" s="241"/>
      <c r="N132" s="24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8" t="s">
        <v>236</v>
      </c>
      <c r="AU132" s="18" t="s">
        <v>91</v>
      </c>
    </row>
    <row r="133" spans="2:51" s="13" customFormat="1" ht="12">
      <c r="B133" s="207"/>
      <c r="C133" s="208"/>
      <c r="D133" s="209" t="s">
        <v>177</v>
      </c>
      <c r="E133" s="210" t="s">
        <v>79</v>
      </c>
      <c r="F133" s="211" t="s">
        <v>2127</v>
      </c>
      <c r="G133" s="208"/>
      <c r="H133" s="212">
        <v>1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42</v>
      </c>
      <c r="AX133" s="13" t="s">
        <v>89</v>
      </c>
      <c r="AY133" s="218" t="s">
        <v>168</v>
      </c>
    </row>
    <row r="134" spans="1:65" s="2" customFormat="1" ht="33" customHeight="1">
      <c r="A134" s="36"/>
      <c r="B134" s="37"/>
      <c r="C134" s="194" t="s">
        <v>272</v>
      </c>
      <c r="D134" s="194" t="s">
        <v>170</v>
      </c>
      <c r="E134" s="195" t="s">
        <v>2128</v>
      </c>
      <c r="F134" s="196" t="s">
        <v>2129</v>
      </c>
      <c r="G134" s="197" t="s">
        <v>228</v>
      </c>
      <c r="H134" s="198">
        <v>1</v>
      </c>
      <c r="I134" s="199"/>
      <c r="J134" s="200">
        <f>ROUND(I134*H134,2)</f>
        <v>0</v>
      </c>
      <c r="K134" s="196" t="s">
        <v>234</v>
      </c>
      <c r="L134" s="41"/>
      <c r="M134" s="201" t="s">
        <v>79</v>
      </c>
      <c r="N134" s="202" t="s">
        <v>51</v>
      </c>
      <c r="O134" s="66"/>
      <c r="P134" s="203">
        <f>O134*H134</f>
        <v>0</v>
      </c>
      <c r="Q134" s="203">
        <v>1.25</v>
      </c>
      <c r="R134" s="203">
        <f>Q134*H134</f>
        <v>1.25</v>
      </c>
      <c r="S134" s="203">
        <v>0</v>
      </c>
      <c r="T134" s="20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175</v>
      </c>
      <c r="AT134" s="205" t="s">
        <v>170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2130</v>
      </c>
    </row>
    <row r="135" spans="1:47" s="2" customFormat="1" ht="57.6">
      <c r="A135" s="36"/>
      <c r="B135" s="37"/>
      <c r="C135" s="38"/>
      <c r="D135" s="209" t="s">
        <v>236</v>
      </c>
      <c r="E135" s="38"/>
      <c r="F135" s="240" t="s">
        <v>2119</v>
      </c>
      <c r="G135" s="38"/>
      <c r="H135" s="38"/>
      <c r="I135" s="117"/>
      <c r="J135" s="38"/>
      <c r="K135" s="38"/>
      <c r="L135" s="41"/>
      <c r="M135" s="241"/>
      <c r="N135" s="24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8" t="s">
        <v>236</v>
      </c>
      <c r="AU135" s="18" t="s">
        <v>91</v>
      </c>
    </row>
    <row r="136" spans="2:51" s="13" customFormat="1" ht="12">
      <c r="B136" s="207"/>
      <c r="C136" s="208"/>
      <c r="D136" s="209" t="s">
        <v>177</v>
      </c>
      <c r="E136" s="210" t="s">
        <v>79</v>
      </c>
      <c r="F136" s="211" t="s">
        <v>2127</v>
      </c>
      <c r="G136" s="208"/>
      <c r="H136" s="212">
        <v>1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89</v>
      </c>
      <c r="AY136" s="218" t="s">
        <v>168</v>
      </c>
    </row>
    <row r="137" spans="1:65" s="2" customFormat="1" ht="33" customHeight="1">
      <c r="A137" s="36"/>
      <c r="B137" s="37"/>
      <c r="C137" s="194" t="s">
        <v>279</v>
      </c>
      <c r="D137" s="194" t="s">
        <v>170</v>
      </c>
      <c r="E137" s="195" t="s">
        <v>2131</v>
      </c>
      <c r="F137" s="196" t="s">
        <v>2132</v>
      </c>
      <c r="G137" s="197" t="s">
        <v>228</v>
      </c>
      <c r="H137" s="198">
        <v>3</v>
      </c>
      <c r="I137" s="199"/>
      <c r="J137" s="200">
        <f>ROUND(I137*H137,2)</f>
        <v>0</v>
      </c>
      <c r="K137" s="196" t="s">
        <v>234</v>
      </c>
      <c r="L137" s="41"/>
      <c r="M137" s="201" t="s">
        <v>79</v>
      </c>
      <c r="N137" s="202" t="s">
        <v>51</v>
      </c>
      <c r="O137" s="66"/>
      <c r="P137" s="203">
        <f>O137*H137</f>
        <v>0</v>
      </c>
      <c r="Q137" s="203">
        <v>0.7</v>
      </c>
      <c r="R137" s="203">
        <f>Q137*H137</f>
        <v>2.0999999999999996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175</v>
      </c>
      <c r="AT137" s="205" t="s">
        <v>170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2133</v>
      </c>
    </row>
    <row r="138" spans="1:47" s="2" customFormat="1" ht="48">
      <c r="A138" s="36"/>
      <c r="B138" s="37"/>
      <c r="C138" s="38"/>
      <c r="D138" s="209" t="s">
        <v>236</v>
      </c>
      <c r="E138" s="38"/>
      <c r="F138" s="240" t="s">
        <v>2134</v>
      </c>
      <c r="G138" s="38"/>
      <c r="H138" s="38"/>
      <c r="I138" s="117"/>
      <c r="J138" s="38"/>
      <c r="K138" s="38"/>
      <c r="L138" s="41"/>
      <c r="M138" s="241"/>
      <c r="N138" s="242"/>
      <c r="O138" s="66"/>
      <c r="P138" s="66"/>
      <c r="Q138" s="66"/>
      <c r="R138" s="66"/>
      <c r="S138" s="66"/>
      <c r="T138" s="6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8" t="s">
        <v>236</v>
      </c>
      <c r="AU138" s="18" t="s">
        <v>91</v>
      </c>
    </row>
    <row r="139" spans="2:51" s="13" customFormat="1" ht="12">
      <c r="B139" s="207"/>
      <c r="C139" s="208"/>
      <c r="D139" s="209" t="s">
        <v>177</v>
      </c>
      <c r="E139" s="210" t="s">
        <v>79</v>
      </c>
      <c r="F139" s="211" t="s">
        <v>248</v>
      </c>
      <c r="G139" s="208"/>
      <c r="H139" s="212">
        <v>3</v>
      </c>
      <c r="I139" s="213"/>
      <c r="J139" s="208"/>
      <c r="K139" s="208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177</v>
      </c>
      <c r="AU139" s="218" t="s">
        <v>91</v>
      </c>
      <c r="AV139" s="13" t="s">
        <v>91</v>
      </c>
      <c r="AW139" s="13" t="s">
        <v>42</v>
      </c>
      <c r="AX139" s="13" t="s">
        <v>89</v>
      </c>
      <c r="AY139" s="218" t="s">
        <v>168</v>
      </c>
    </row>
    <row r="140" spans="1:65" s="2" customFormat="1" ht="16.5" customHeight="1">
      <c r="A140" s="36"/>
      <c r="B140" s="37"/>
      <c r="C140" s="194" t="s">
        <v>288</v>
      </c>
      <c r="D140" s="194" t="s">
        <v>170</v>
      </c>
      <c r="E140" s="195" t="s">
        <v>2135</v>
      </c>
      <c r="F140" s="196" t="s">
        <v>2136</v>
      </c>
      <c r="G140" s="197" t="s">
        <v>228</v>
      </c>
      <c r="H140" s="198">
        <v>10</v>
      </c>
      <c r="I140" s="199"/>
      <c r="J140" s="200">
        <f>ROUND(I140*H140,2)</f>
        <v>0</v>
      </c>
      <c r="K140" s="196" t="s">
        <v>234</v>
      </c>
      <c r="L140" s="41"/>
      <c r="M140" s="201" t="s">
        <v>79</v>
      </c>
      <c r="N140" s="202" t="s">
        <v>51</v>
      </c>
      <c r="O140" s="66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175</v>
      </c>
      <c r="AT140" s="205" t="s">
        <v>170</v>
      </c>
      <c r="AU140" s="205" t="s">
        <v>91</v>
      </c>
      <c r="AY140" s="18" t="s">
        <v>168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8" t="s">
        <v>89</v>
      </c>
      <c r="BK140" s="206">
        <f>ROUND(I140*H140,2)</f>
        <v>0</v>
      </c>
      <c r="BL140" s="18" t="s">
        <v>175</v>
      </c>
      <c r="BM140" s="205" t="s">
        <v>2137</v>
      </c>
    </row>
    <row r="141" spans="2:51" s="13" customFormat="1" ht="12">
      <c r="B141" s="207"/>
      <c r="C141" s="208"/>
      <c r="D141" s="209" t="s">
        <v>177</v>
      </c>
      <c r="E141" s="210" t="s">
        <v>79</v>
      </c>
      <c r="F141" s="211" t="s">
        <v>2138</v>
      </c>
      <c r="G141" s="208"/>
      <c r="H141" s="212">
        <v>10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177</v>
      </c>
      <c r="AU141" s="218" t="s">
        <v>91</v>
      </c>
      <c r="AV141" s="13" t="s">
        <v>91</v>
      </c>
      <c r="AW141" s="13" t="s">
        <v>42</v>
      </c>
      <c r="AX141" s="13" t="s">
        <v>89</v>
      </c>
      <c r="AY141" s="218" t="s">
        <v>168</v>
      </c>
    </row>
    <row r="142" spans="1:65" s="2" customFormat="1" ht="16.5" customHeight="1">
      <c r="A142" s="36"/>
      <c r="B142" s="37"/>
      <c r="C142" s="230" t="s">
        <v>7</v>
      </c>
      <c r="D142" s="230" t="s">
        <v>219</v>
      </c>
      <c r="E142" s="231" t="s">
        <v>2139</v>
      </c>
      <c r="F142" s="232" t="s">
        <v>2140</v>
      </c>
      <c r="G142" s="233" t="s">
        <v>228</v>
      </c>
      <c r="H142" s="234">
        <v>10</v>
      </c>
      <c r="I142" s="235"/>
      <c r="J142" s="236">
        <f>ROUND(I142*H142,2)</f>
        <v>0</v>
      </c>
      <c r="K142" s="232" t="s">
        <v>234</v>
      </c>
      <c r="L142" s="237"/>
      <c r="M142" s="238" t="s">
        <v>79</v>
      </c>
      <c r="N142" s="239" t="s">
        <v>51</v>
      </c>
      <c r="O142" s="66"/>
      <c r="P142" s="203">
        <f>O142*H142</f>
        <v>0</v>
      </c>
      <c r="Q142" s="203">
        <v>0.06</v>
      </c>
      <c r="R142" s="203">
        <f>Q142*H142</f>
        <v>0.6</v>
      </c>
      <c r="S142" s="203">
        <v>0</v>
      </c>
      <c r="T142" s="20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211</v>
      </c>
      <c r="AT142" s="205" t="s">
        <v>219</v>
      </c>
      <c r="AU142" s="205" t="s">
        <v>91</v>
      </c>
      <c r="AY142" s="18" t="s">
        <v>168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8" t="s">
        <v>89</v>
      </c>
      <c r="BK142" s="206">
        <f>ROUND(I142*H142,2)</f>
        <v>0</v>
      </c>
      <c r="BL142" s="18" t="s">
        <v>175</v>
      </c>
      <c r="BM142" s="205" t="s">
        <v>2141</v>
      </c>
    </row>
    <row r="143" spans="1:65" s="2" customFormat="1" ht="16.5" customHeight="1">
      <c r="A143" s="36"/>
      <c r="B143" s="37"/>
      <c r="C143" s="194" t="s">
        <v>296</v>
      </c>
      <c r="D143" s="194" t="s">
        <v>170</v>
      </c>
      <c r="E143" s="195" t="s">
        <v>2142</v>
      </c>
      <c r="F143" s="196" t="s">
        <v>2143</v>
      </c>
      <c r="G143" s="197" t="s">
        <v>228</v>
      </c>
      <c r="H143" s="198">
        <v>11</v>
      </c>
      <c r="I143" s="199"/>
      <c r="J143" s="200">
        <f>ROUND(I143*H143,2)</f>
        <v>0</v>
      </c>
      <c r="K143" s="196" t="s">
        <v>174</v>
      </c>
      <c r="L143" s="41"/>
      <c r="M143" s="201" t="s">
        <v>79</v>
      </c>
      <c r="N143" s="202" t="s">
        <v>51</v>
      </c>
      <c r="O143" s="66"/>
      <c r="P143" s="203">
        <f>O143*H143</f>
        <v>0</v>
      </c>
      <c r="Q143" s="203">
        <v>0.00112</v>
      </c>
      <c r="R143" s="203">
        <f>Q143*H143</f>
        <v>0.01232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175</v>
      </c>
      <c r="AT143" s="205" t="s">
        <v>170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2144</v>
      </c>
    </row>
    <row r="144" spans="2:51" s="13" customFormat="1" ht="12">
      <c r="B144" s="207"/>
      <c r="C144" s="208"/>
      <c r="D144" s="209" t="s">
        <v>177</v>
      </c>
      <c r="E144" s="210" t="s">
        <v>79</v>
      </c>
      <c r="F144" s="211" t="s">
        <v>2145</v>
      </c>
      <c r="G144" s="208"/>
      <c r="H144" s="212">
        <v>11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177</v>
      </c>
      <c r="AU144" s="218" t="s">
        <v>91</v>
      </c>
      <c r="AV144" s="13" t="s">
        <v>91</v>
      </c>
      <c r="AW144" s="13" t="s">
        <v>42</v>
      </c>
      <c r="AX144" s="13" t="s">
        <v>89</v>
      </c>
      <c r="AY144" s="218" t="s">
        <v>168</v>
      </c>
    </row>
    <row r="145" spans="1:65" s="2" customFormat="1" ht="16.5" customHeight="1">
      <c r="A145" s="36"/>
      <c r="B145" s="37"/>
      <c r="C145" s="230" t="s">
        <v>304</v>
      </c>
      <c r="D145" s="230" t="s">
        <v>219</v>
      </c>
      <c r="E145" s="231" t="s">
        <v>2146</v>
      </c>
      <c r="F145" s="232" t="s">
        <v>2147</v>
      </c>
      <c r="G145" s="233" t="s">
        <v>228</v>
      </c>
      <c r="H145" s="234">
        <v>11</v>
      </c>
      <c r="I145" s="235"/>
      <c r="J145" s="236">
        <f>ROUND(I145*H145,2)</f>
        <v>0</v>
      </c>
      <c r="K145" s="232" t="s">
        <v>234</v>
      </c>
      <c r="L145" s="237"/>
      <c r="M145" s="238" t="s">
        <v>79</v>
      </c>
      <c r="N145" s="239" t="s">
        <v>51</v>
      </c>
      <c r="O145" s="66"/>
      <c r="P145" s="203">
        <f>O145*H145</f>
        <v>0</v>
      </c>
      <c r="Q145" s="203">
        <v>0.0145</v>
      </c>
      <c r="R145" s="203">
        <f>Q145*H145</f>
        <v>0.1595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211</v>
      </c>
      <c r="AT145" s="205" t="s">
        <v>219</v>
      </c>
      <c r="AU145" s="205" t="s">
        <v>91</v>
      </c>
      <c r="AY145" s="18" t="s">
        <v>168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89</v>
      </c>
      <c r="BK145" s="206">
        <f>ROUND(I145*H145,2)</f>
        <v>0</v>
      </c>
      <c r="BL145" s="18" t="s">
        <v>175</v>
      </c>
      <c r="BM145" s="205" t="s">
        <v>2148</v>
      </c>
    </row>
    <row r="146" spans="2:63" s="12" customFormat="1" ht="22.95" customHeight="1">
      <c r="B146" s="178"/>
      <c r="C146" s="179"/>
      <c r="D146" s="180" t="s">
        <v>80</v>
      </c>
      <c r="E146" s="192" t="s">
        <v>735</v>
      </c>
      <c r="F146" s="192" t="s">
        <v>736</v>
      </c>
      <c r="G146" s="179"/>
      <c r="H146" s="179"/>
      <c r="I146" s="182"/>
      <c r="J146" s="193">
        <f>BK146</f>
        <v>0</v>
      </c>
      <c r="K146" s="179"/>
      <c r="L146" s="184"/>
      <c r="M146" s="185"/>
      <c r="N146" s="186"/>
      <c r="O146" s="186"/>
      <c r="P146" s="187">
        <f>SUM(P147:P148)</f>
        <v>0</v>
      </c>
      <c r="Q146" s="186"/>
      <c r="R146" s="187">
        <f>SUM(R147:R148)</f>
        <v>0</v>
      </c>
      <c r="S146" s="186"/>
      <c r="T146" s="188">
        <f>SUM(T147:T148)</f>
        <v>0</v>
      </c>
      <c r="AR146" s="189" t="s">
        <v>89</v>
      </c>
      <c r="AT146" s="190" t="s">
        <v>80</v>
      </c>
      <c r="AU146" s="190" t="s">
        <v>89</v>
      </c>
      <c r="AY146" s="189" t="s">
        <v>168</v>
      </c>
      <c r="BK146" s="191">
        <f>SUM(BK147:BK148)</f>
        <v>0</v>
      </c>
    </row>
    <row r="147" spans="1:65" s="2" customFormat="1" ht="21.75" customHeight="1">
      <c r="A147" s="36"/>
      <c r="B147" s="37"/>
      <c r="C147" s="194" t="s">
        <v>309</v>
      </c>
      <c r="D147" s="194" t="s">
        <v>170</v>
      </c>
      <c r="E147" s="195" t="s">
        <v>738</v>
      </c>
      <c r="F147" s="196" t="s">
        <v>739</v>
      </c>
      <c r="G147" s="197" t="s">
        <v>208</v>
      </c>
      <c r="H147" s="198">
        <v>51.203</v>
      </c>
      <c r="I147" s="199"/>
      <c r="J147" s="200">
        <f>ROUND(I147*H147,2)</f>
        <v>0</v>
      </c>
      <c r="K147" s="196" t="s">
        <v>174</v>
      </c>
      <c r="L147" s="41"/>
      <c r="M147" s="201" t="s">
        <v>79</v>
      </c>
      <c r="N147" s="202" t="s">
        <v>51</v>
      </c>
      <c r="O147" s="66"/>
      <c r="P147" s="203">
        <f>O147*H147</f>
        <v>0</v>
      </c>
      <c r="Q147" s="203">
        <v>0</v>
      </c>
      <c r="R147" s="203">
        <f>Q147*H147</f>
        <v>0</v>
      </c>
      <c r="S147" s="203">
        <v>0</v>
      </c>
      <c r="T147" s="204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175</v>
      </c>
      <c r="AT147" s="205" t="s">
        <v>170</v>
      </c>
      <c r="AU147" s="205" t="s">
        <v>91</v>
      </c>
      <c r="AY147" s="18" t="s">
        <v>168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89</v>
      </c>
      <c r="BK147" s="206">
        <f>ROUND(I147*H147,2)</f>
        <v>0</v>
      </c>
      <c r="BL147" s="18" t="s">
        <v>175</v>
      </c>
      <c r="BM147" s="205" t="s">
        <v>2149</v>
      </c>
    </row>
    <row r="148" spans="1:65" s="2" customFormat="1" ht="21.75" customHeight="1">
      <c r="A148" s="36"/>
      <c r="B148" s="37"/>
      <c r="C148" s="194" t="s">
        <v>314</v>
      </c>
      <c r="D148" s="194" t="s">
        <v>170</v>
      </c>
      <c r="E148" s="195" t="s">
        <v>742</v>
      </c>
      <c r="F148" s="196" t="s">
        <v>743</v>
      </c>
      <c r="G148" s="197" t="s">
        <v>208</v>
      </c>
      <c r="H148" s="198">
        <v>51.203</v>
      </c>
      <c r="I148" s="199"/>
      <c r="J148" s="200">
        <f>ROUND(I148*H148,2)</f>
        <v>0</v>
      </c>
      <c r="K148" s="196" t="s">
        <v>174</v>
      </c>
      <c r="L148" s="41"/>
      <c r="M148" s="268" t="s">
        <v>79</v>
      </c>
      <c r="N148" s="269" t="s">
        <v>51</v>
      </c>
      <c r="O148" s="270"/>
      <c r="P148" s="271">
        <f>O148*H148</f>
        <v>0</v>
      </c>
      <c r="Q148" s="271">
        <v>0</v>
      </c>
      <c r="R148" s="271">
        <f>Q148*H148</f>
        <v>0</v>
      </c>
      <c r="S148" s="271">
        <v>0</v>
      </c>
      <c r="T148" s="272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175</v>
      </c>
      <c r="AT148" s="205" t="s">
        <v>170</v>
      </c>
      <c r="AU148" s="205" t="s">
        <v>91</v>
      </c>
      <c r="AY148" s="18" t="s">
        <v>168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8" t="s">
        <v>89</v>
      </c>
      <c r="BK148" s="206">
        <f>ROUND(I148*H148,2)</f>
        <v>0</v>
      </c>
      <c r="BL148" s="18" t="s">
        <v>175</v>
      </c>
      <c r="BM148" s="205" t="s">
        <v>2150</v>
      </c>
    </row>
    <row r="149" spans="1:31" s="2" customFormat="1" ht="6.9" customHeight="1">
      <c r="A149" s="36"/>
      <c r="B149" s="49"/>
      <c r="C149" s="50"/>
      <c r="D149" s="50"/>
      <c r="E149" s="50"/>
      <c r="F149" s="50"/>
      <c r="G149" s="50"/>
      <c r="H149" s="50"/>
      <c r="I149" s="144"/>
      <c r="J149" s="50"/>
      <c r="K149" s="50"/>
      <c r="L149" s="41"/>
      <c r="M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</row>
  </sheetData>
  <sheetProtection algorithmName="SHA-512" hashValue="8sQPNisKmBOGSapRGbg//ZPwZyf7fM+PhAzpTqJRmy8MFT1r0UJzQdnDnLHfryYo7vThYFmcNyXh5osbXONCEg==" saltValue="7SQHu5qVFmD32hEKGC+h7MQ9aHBgtNHaUovPCjloK4w5YC0uHalxB4vwizVG/EYWOyITsvmj59xrouf17ICQvw==" spinCount="100000" sheet="1" objects="1" scenarios="1" formatColumns="0" formatRows="0" autoFilter="0"/>
  <autoFilter ref="C83:K148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138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2151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ROUND(J81,2)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ROUND((SUM(BE81:BE166)),2)</f>
        <v>0</v>
      </c>
      <c r="G33" s="36"/>
      <c r="H33" s="36"/>
      <c r="I33" s="133">
        <v>0.21</v>
      </c>
      <c r="J33" s="132">
        <f>ROUND(((SUM(BE81:BE166))*I33),2)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ROUND((SUM(BF81:BF166)),2)</f>
        <v>0</v>
      </c>
      <c r="G34" s="36"/>
      <c r="H34" s="36"/>
      <c r="I34" s="133">
        <v>0.15</v>
      </c>
      <c r="J34" s="132">
        <f>ROUND(((SUM(BF81:BF166))*I34),2)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ROUND((SUM(BG81:BG166)),2)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ROUND((SUM(BH81:BH166)),2)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ROUND((SUM(BI81:BI166)),2)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D.2.2 - Zásady dopravně inženýrských opatření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J81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J82</f>
        <v>0</v>
      </c>
      <c r="K60" s="154"/>
      <c r="L60" s="159"/>
    </row>
    <row r="61" spans="2:12" s="10" customFormat="1" ht="19.95" customHeight="1">
      <c r="B61" s="160"/>
      <c r="C61" s="99"/>
      <c r="D61" s="161" t="s">
        <v>151</v>
      </c>
      <c r="E61" s="162"/>
      <c r="F61" s="162"/>
      <c r="G61" s="162"/>
      <c r="H61" s="162"/>
      <c r="I61" s="163"/>
      <c r="J61" s="164">
        <f>J83</f>
        <v>0</v>
      </c>
      <c r="K61" s="99"/>
      <c r="L61" s="165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" customHeight="1">
      <c r="A63" s="36"/>
      <c r="B63" s="49"/>
      <c r="C63" s="50"/>
      <c r="D63" s="50"/>
      <c r="E63" s="50"/>
      <c r="F63" s="50"/>
      <c r="G63" s="50"/>
      <c r="H63" s="50"/>
      <c r="I63" s="144"/>
      <c r="J63" s="50"/>
      <c r="K63" s="50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" customHeight="1">
      <c r="A67" s="36"/>
      <c r="B67" s="51"/>
      <c r="C67" s="52"/>
      <c r="D67" s="52"/>
      <c r="E67" s="52"/>
      <c r="F67" s="52"/>
      <c r="G67" s="52"/>
      <c r="H67" s="52"/>
      <c r="I67" s="147"/>
      <c r="J67" s="52"/>
      <c r="K67" s="52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" customHeight="1">
      <c r="A68" s="36"/>
      <c r="B68" s="37"/>
      <c r="C68" s="24" t="s">
        <v>153</v>
      </c>
      <c r="D68" s="38"/>
      <c r="E68" s="38"/>
      <c r="F68" s="38"/>
      <c r="G68" s="38"/>
      <c r="H68" s="38"/>
      <c r="I68" s="117"/>
      <c r="J68" s="38"/>
      <c r="K68" s="38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37"/>
      <c r="C69" s="38"/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35" t="str">
        <f>E7</f>
        <v>Výstavba dopravního terminálu města Litvínov</v>
      </c>
      <c r="F71" s="336"/>
      <c r="G71" s="336"/>
      <c r="H71" s="336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143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0" t="str">
        <f>E9</f>
        <v>D.2.2 - Zásady dopravně inženýrských opatření</v>
      </c>
      <c r="F73" s="334"/>
      <c r="G73" s="334"/>
      <c r="H73" s="334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8" t="str">
        <f>F12</f>
        <v>Litvínov</v>
      </c>
      <c r="G75" s="38"/>
      <c r="H75" s="38"/>
      <c r="I75" s="119" t="s">
        <v>24</v>
      </c>
      <c r="J75" s="61" t="str">
        <f>IF(J12="","",J12)</f>
        <v>10. 3. 2020</v>
      </c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65" customHeight="1">
      <c r="A77" s="36"/>
      <c r="B77" s="37"/>
      <c r="C77" s="30" t="s">
        <v>30</v>
      </c>
      <c r="D77" s="38"/>
      <c r="E77" s="38"/>
      <c r="F77" s="28" t="str">
        <f>E15</f>
        <v>Město Litvínov</v>
      </c>
      <c r="G77" s="38"/>
      <c r="H77" s="38"/>
      <c r="I77" s="119" t="s">
        <v>38</v>
      </c>
      <c r="J77" s="34" t="str">
        <f>E21</f>
        <v>METROPROJEKT Praha a.s.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65" customHeight="1">
      <c r="A78" s="36"/>
      <c r="B78" s="37"/>
      <c r="C78" s="30" t="s">
        <v>36</v>
      </c>
      <c r="D78" s="38"/>
      <c r="E78" s="38"/>
      <c r="F78" s="28" t="str">
        <f>IF(E18="","",E18)</f>
        <v>Vyplň údaj</v>
      </c>
      <c r="G78" s="38"/>
      <c r="H78" s="38"/>
      <c r="I78" s="119" t="s">
        <v>43</v>
      </c>
      <c r="J78" s="34" t="str">
        <f>E24</f>
        <v>METROPROJEKT Praha a.s.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6"/>
      <c r="B80" s="167"/>
      <c r="C80" s="168" t="s">
        <v>154</v>
      </c>
      <c r="D80" s="169" t="s">
        <v>65</v>
      </c>
      <c r="E80" s="169" t="s">
        <v>61</v>
      </c>
      <c r="F80" s="169" t="s">
        <v>62</v>
      </c>
      <c r="G80" s="169" t="s">
        <v>155</v>
      </c>
      <c r="H80" s="169" t="s">
        <v>156</v>
      </c>
      <c r="I80" s="170" t="s">
        <v>157</v>
      </c>
      <c r="J80" s="169" t="s">
        <v>147</v>
      </c>
      <c r="K80" s="171" t="s">
        <v>158</v>
      </c>
      <c r="L80" s="172"/>
      <c r="M80" s="70" t="s">
        <v>79</v>
      </c>
      <c r="N80" s="71" t="s">
        <v>50</v>
      </c>
      <c r="O80" s="71" t="s">
        <v>159</v>
      </c>
      <c r="P80" s="71" t="s">
        <v>160</v>
      </c>
      <c r="Q80" s="71" t="s">
        <v>161</v>
      </c>
      <c r="R80" s="71" t="s">
        <v>162</v>
      </c>
      <c r="S80" s="71" t="s">
        <v>163</v>
      </c>
      <c r="T80" s="72" t="s">
        <v>164</v>
      </c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</row>
    <row r="81" spans="1:63" s="2" customFormat="1" ht="22.95" customHeight="1">
      <c r="A81" s="36"/>
      <c r="B81" s="37"/>
      <c r="C81" s="77" t="s">
        <v>165</v>
      </c>
      <c r="D81" s="38"/>
      <c r="E81" s="38"/>
      <c r="F81" s="38"/>
      <c r="G81" s="38"/>
      <c r="H81" s="38"/>
      <c r="I81" s="117"/>
      <c r="J81" s="173">
        <f>BK81</f>
        <v>0</v>
      </c>
      <c r="K81" s="38"/>
      <c r="L81" s="41"/>
      <c r="M81" s="73"/>
      <c r="N81" s="174"/>
      <c r="O81" s="74"/>
      <c r="P81" s="175">
        <f>P82</f>
        <v>0</v>
      </c>
      <c r="Q81" s="74"/>
      <c r="R81" s="175">
        <f>R82</f>
        <v>0</v>
      </c>
      <c r="S81" s="74"/>
      <c r="T81" s="176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8" t="s">
        <v>80</v>
      </c>
      <c r="AU81" s="18" t="s">
        <v>148</v>
      </c>
      <c r="BK81" s="177">
        <f>BK82</f>
        <v>0</v>
      </c>
    </row>
    <row r="82" spans="2:63" s="12" customFormat="1" ht="25.95" customHeight="1">
      <c r="B82" s="178"/>
      <c r="C82" s="179"/>
      <c r="D82" s="180" t="s">
        <v>80</v>
      </c>
      <c r="E82" s="181" t="s">
        <v>166</v>
      </c>
      <c r="F82" s="181" t="s">
        <v>167</v>
      </c>
      <c r="G82" s="179"/>
      <c r="H82" s="179"/>
      <c r="I82" s="182"/>
      <c r="J82" s="183">
        <f>BK82</f>
        <v>0</v>
      </c>
      <c r="K82" s="179"/>
      <c r="L82" s="184"/>
      <c r="M82" s="185"/>
      <c r="N82" s="186"/>
      <c r="O82" s="186"/>
      <c r="P82" s="187">
        <f>P83</f>
        <v>0</v>
      </c>
      <c r="Q82" s="186"/>
      <c r="R82" s="187">
        <f>R83</f>
        <v>0</v>
      </c>
      <c r="S82" s="186"/>
      <c r="T82" s="188">
        <f>T83</f>
        <v>0</v>
      </c>
      <c r="AR82" s="189" t="s">
        <v>89</v>
      </c>
      <c r="AT82" s="190" t="s">
        <v>80</v>
      </c>
      <c r="AU82" s="190" t="s">
        <v>81</v>
      </c>
      <c r="AY82" s="189" t="s">
        <v>168</v>
      </c>
      <c r="BK82" s="191">
        <f>BK83</f>
        <v>0</v>
      </c>
    </row>
    <row r="83" spans="2:63" s="12" customFormat="1" ht="22.95" customHeight="1">
      <c r="B83" s="178"/>
      <c r="C83" s="179"/>
      <c r="D83" s="180" t="s">
        <v>80</v>
      </c>
      <c r="E83" s="192" t="s">
        <v>218</v>
      </c>
      <c r="F83" s="192" t="s">
        <v>224</v>
      </c>
      <c r="G83" s="179"/>
      <c r="H83" s="179"/>
      <c r="I83" s="182"/>
      <c r="J83" s="193">
        <f>BK83</f>
        <v>0</v>
      </c>
      <c r="K83" s="179"/>
      <c r="L83" s="184"/>
      <c r="M83" s="185"/>
      <c r="N83" s="186"/>
      <c r="O83" s="186"/>
      <c r="P83" s="187">
        <f>SUM(P84:P166)</f>
        <v>0</v>
      </c>
      <c r="Q83" s="186"/>
      <c r="R83" s="187">
        <f>SUM(R84:R166)</f>
        <v>0</v>
      </c>
      <c r="S83" s="186"/>
      <c r="T83" s="188">
        <f>SUM(T84:T166)</f>
        <v>0</v>
      </c>
      <c r="AR83" s="189" t="s">
        <v>89</v>
      </c>
      <c r="AT83" s="190" t="s">
        <v>80</v>
      </c>
      <c r="AU83" s="190" t="s">
        <v>89</v>
      </c>
      <c r="AY83" s="189" t="s">
        <v>168</v>
      </c>
      <c r="BK83" s="191">
        <f>SUM(BK84:BK166)</f>
        <v>0</v>
      </c>
    </row>
    <row r="84" spans="1:65" s="2" customFormat="1" ht="16.5" customHeight="1">
      <c r="A84" s="36"/>
      <c r="B84" s="37"/>
      <c r="C84" s="194" t="s">
        <v>89</v>
      </c>
      <c r="D84" s="194" t="s">
        <v>170</v>
      </c>
      <c r="E84" s="195" t="s">
        <v>2152</v>
      </c>
      <c r="F84" s="196" t="s">
        <v>2153</v>
      </c>
      <c r="G84" s="197" t="s">
        <v>228</v>
      </c>
      <c r="H84" s="198">
        <v>323</v>
      </c>
      <c r="I84" s="199"/>
      <c r="J84" s="200">
        <f>ROUND(I84*H84,2)</f>
        <v>0</v>
      </c>
      <c r="K84" s="196" t="s">
        <v>174</v>
      </c>
      <c r="L84" s="41"/>
      <c r="M84" s="201" t="s">
        <v>79</v>
      </c>
      <c r="N84" s="202" t="s">
        <v>51</v>
      </c>
      <c r="O84" s="66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5" t="s">
        <v>175</v>
      </c>
      <c r="AT84" s="205" t="s">
        <v>170</v>
      </c>
      <c r="AU84" s="205" t="s">
        <v>91</v>
      </c>
      <c r="AY84" s="18" t="s">
        <v>168</v>
      </c>
      <c r="BE84" s="206">
        <f>IF(N84="základní",J84,0)</f>
        <v>0</v>
      </c>
      <c r="BF84" s="206">
        <f>IF(N84="snížená",J84,0)</f>
        <v>0</v>
      </c>
      <c r="BG84" s="206">
        <f>IF(N84="zákl. přenesená",J84,0)</f>
        <v>0</v>
      </c>
      <c r="BH84" s="206">
        <f>IF(N84="sníž. přenesená",J84,0)</f>
        <v>0</v>
      </c>
      <c r="BI84" s="206">
        <f>IF(N84="nulová",J84,0)</f>
        <v>0</v>
      </c>
      <c r="BJ84" s="18" t="s">
        <v>89</v>
      </c>
      <c r="BK84" s="206">
        <f>ROUND(I84*H84,2)</f>
        <v>0</v>
      </c>
      <c r="BL84" s="18" t="s">
        <v>175</v>
      </c>
      <c r="BM84" s="205" t="s">
        <v>2154</v>
      </c>
    </row>
    <row r="85" spans="2:51" s="15" customFormat="1" ht="12">
      <c r="B85" s="247"/>
      <c r="C85" s="248"/>
      <c r="D85" s="209" t="s">
        <v>177</v>
      </c>
      <c r="E85" s="249" t="s">
        <v>79</v>
      </c>
      <c r="F85" s="250" t="s">
        <v>2155</v>
      </c>
      <c r="G85" s="248"/>
      <c r="H85" s="249" t="s">
        <v>79</v>
      </c>
      <c r="I85" s="251"/>
      <c r="J85" s="248"/>
      <c r="K85" s="248"/>
      <c r="L85" s="252"/>
      <c r="M85" s="253"/>
      <c r="N85" s="254"/>
      <c r="O85" s="254"/>
      <c r="P85" s="254"/>
      <c r="Q85" s="254"/>
      <c r="R85" s="254"/>
      <c r="S85" s="254"/>
      <c r="T85" s="255"/>
      <c r="AT85" s="256" t="s">
        <v>177</v>
      </c>
      <c r="AU85" s="256" t="s">
        <v>91</v>
      </c>
      <c r="AV85" s="15" t="s">
        <v>89</v>
      </c>
      <c r="AW85" s="15" t="s">
        <v>42</v>
      </c>
      <c r="AX85" s="15" t="s">
        <v>81</v>
      </c>
      <c r="AY85" s="256" t="s">
        <v>168</v>
      </c>
    </row>
    <row r="86" spans="2:51" s="13" customFormat="1" ht="12">
      <c r="B86" s="207"/>
      <c r="C86" s="208"/>
      <c r="D86" s="209" t="s">
        <v>177</v>
      </c>
      <c r="E86" s="210" t="s">
        <v>79</v>
      </c>
      <c r="F86" s="211" t="s">
        <v>2156</v>
      </c>
      <c r="G86" s="208"/>
      <c r="H86" s="212">
        <v>29</v>
      </c>
      <c r="I86" s="213"/>
      <c r="J86" s="208"/>
      <c r="K86" s="208"/>
      <c r="L86" s="214"/>
      <c r="M86" s="215"/>
      <c r="N86" s="216"/>
      <c r="O86" s="216"/>
      <c r="P86" s="216"/>
      <c r="Q86" s="216"/>
      <c r="R86" s="216"/>
      <c r="S86" s="216"/>
      <c r="T86" s="217"/>
      <c r="AT86" s="218" t="s">
        <v>177</v>
      </c>
      <c r="AU86" s="218" t="s">
        <v>91</v>
      </c>
      <c r="AV86" s="13" t="s">
        <v>91</v>
      </c>
      <c r="AW86" s="13" t="s">
        <v>42</v>
      </c>
      <c r="AX86" s="13" t="s">
        <v>81</v>
      </c>
      <c r="AY86" s="218" t="s">
        <v>168</v>
      </c>
    </row>
    <row r="87" spans="2:51" s="13" customFormat="1" ht="12">
      <c r="B87" s="207"/>
      <c r="C87" s="208"/>
      <c r="D87" s="209" t="s">
        <v>177</v>
      </c>
      <c r="E87" s="210" t="s">
        <v>79</v>
      </c>
      <c r="F87" s="211" t="s">
        <v>2157</v>
      </c>
      <c r="G87" s="208"/>
      <c r="H87" s="212">
        <v>54</v>
      </c>
      <c r="I87" s="213"/>
      <c r="J87" s="208"/>
      <c r="K87" s="208"/>
      <c r="L87" s="214"/>
      <c r="M87" s="215"/>
      <c r="N87" s="216"/>
      <c r="O87" s="216"/>
      <c r="P87" s="216"/>
      <c r="Q87" s="216"/>
      <c r="R87" s="216"/>
      <c r="S87" s="216"/>
      <c r="T87" s="217"/>
      <c r="AT87" s="218" t="s">
        <v>177</v>
      </c>
      <c r="AU87" s="218" t="s">
        <v>91</v>
      </c>
      <c r="AV87" s="13" t="s">
        <v>91</v>
      </c>
      <c r="AW87" s="13" t="s">
        <v>42</v>
      </c>
      <c r="AX87" s="13" t="s">
        <v>81</v>
      </c>
      <c r="AY87" s="218" t="s">
        <v>168</v>
      </c>
    </row>
    <row r="88" spans="2:51" s="13" customFormat="1" ht="12">
      <c r="B88" s="207"/>
      <c r="C88" s="208"/>
      <c r="D88" s="209" t="s">
        <v>177</v>
      </c>
      <c r="E88" s="210" t="s">
        <v>79</v>
      </c>
      <c r="F88" s="211" t="s">
        <v>2158</v>
      </c>
      <c r="G88" s="208"/>
      <c r="H88" s="212">
        <v>35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177</v>
      </c>
      <c r="AU88" s="218" t="s">
        <v>91</v>
      </c>
      <c r="AV88" s="13" t="s">
        <v>91</v>
      </c>
      <c r="AW88" s="13" t="s">
        <v>42</v>
      </c>
      <c r="AX88" s="13" t="s">
        <v>81</v>
      </c>
      <c r="AY88" s="218" t="s">
        <v>168</v>
      </c>
    </row>
    <row r="89" spans="2:51" s="13" customFormat="1" ht="12">
      <c r="B89" s="207"/>
      <c r="C89" s="208"/>
      <c r="D89" s="209" t="s">
        <v>177</v>
      </c>
      <c r="E89" s="210" t="s">
        <v>79</v>
      </c>
      <c r="F89" s="211" t="s">
        <v>2159</v>
      </c>
      <c r="G89" s="208"/>
      <c r="H89" s="212">
        <v>30</v>
      </c>
      <c r="I89" s="213"/>
      <c r="J89" s="208"/>
      <c r="K89" s="208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177</v>
      </c>
      <c r="AU89" s="218" t="s">
        <v>91</v>
      </c>
      <c r="AV89" s="13" t="s">
        <v>91</v>
      </c>
      <c r="AW89" s="13" t="s">
        <v>42</v>
      </c>
      <c r="AX89" s="13" t="s">
        <v>81</v>
      </c>
      <c r="AY89" s="218" t="s">
        <v>168</v>
      </c>
    </row>
    <row r="90" spans="2:51" s="13" customFormat="1" ht="12">
      <c r="B90" s="207"/>
      <c r="C90" s="208"/>
      <c r="D90" s="209" t="s">
        <v>177</v>
      </c>
      <c r="E90" s="210" t="s">
        <v>79</v>
      </c>
      <c r="F90" s="211" t="s">
        <v>2160</v>
      </c>
      <c r="G90" s="208"/>
      <c r="H90" s="212">
        <v>26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42</v>
      </c>
      <c r="AX90" s="13" t="s">
        <v>81</v>
      </c>
      <c r="AY90" s="218" t="s">
        <v>168</v>
      </c>
    </row>
    <row r="91" spans="2:51" s="13" customFormat="1" ht="12">
      <c r="B91" s="207"/>
      <c r="C91" s="208"/>
      <c r="D91" s="209" t="s">
        <v>177</v>
      </c>
      <c r="E91" s="210" t="s">
        <v>79</v>
      </c>
      <c r="F91" s="211" t="s">
        <v>2161</v>
      </c>
      <c r="G91" s="208"/>
      <c r="H91" s="212">
        <v>44</v>
      </c>
      <c r="I91" s="213"/>
      <c r="J91" s="208"/>
      <c r="K91" s="208"/>
      <c r="L91" s="214"/>
      <c r="M91" s="215"/>
      <c r="N91" s="216"/>
      <c r="O91" s="216"/>
      <c r="P91" s="216"/>
      <c r="Q91" s="216"/>
      <c r="R91" s="216"/>
      <c r="S91" s="216"/>
      <c r="T91" s="217"/>
      <c r="AT91" s="218" t="s">
        <v>177</v>
      </c>
      <c r="AU91" s="218" t="s">
        <v>91</v>
      </c>
      <c r="AV91" s="13" t="s">
        <v>91</v>
      </c>
      <c r="AW91" s="13" t="s">
        <v>42</v>
      </c>
      <c r="AX91" s="13" t="s">
        <v>81</v>
      </c>
      <c r="AY91" s="218" t="s">
        <v>168</v>
      </c>
    </row>
    <row r="92" spans="2:51" s="13" customFormat="1" ht="12">
      <c r="B92" s="207"/>
      <c r="C92" s="208"/>
      <c r="D92" s="209" t="s">
        <v>177</v>
      </c>
      <c r="E92" s="210" t="s">
        <v>79</v>
      </c>
      <c r="F92" s="211" t="s">
        <v>2162</v>
      </c>
      <c r="G92" s="208"/>
      <c r="H92" s="212">
        <v>29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81</v>
      </c>
      <c r="AY92" s="218" t="s">
        <v>168</v>
      </c>
    </row>
    <row r="93" spans="2:51" s="13" customFormat="1" ht="12">
      <c r="B93" s="207"/>
      <c r="C93" s="208"/>
      <c r="D93" s="209" t="s">
        <v>177</v>
      </c>
      <c r="E93" s="210" t="s">
        <v>79</v>
      </c>
      <c r="F93" s="211" t="s">
        <v>2163</v>
      </c>
      <c r="G93" s="208"/>
      <c r="H93" s="212">
        <v>38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81</v>
      </c>
      <c r="AY93" s="218" t="s">
        <v>168</v>
      </c>
    </row>
    <row r="94" spans="2:51" s="13" customFormat="1" ht="12">
      <c r="B94" s="207"/>
      <c r="C94" s="208"/>
      <c r="D94" s="209" t="s">
        <v>177</v>
      </c>
      <c r="E94" s="210" t="s">
        <v>79</v>
      </c>
      <c r="F94" s="211" t="s">
        <v>2164</v>
      </c>
      <c r="G94" s="208"/>
      <c r="H94" s="212">
        <v>38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42</v>
      </c>
      <c r="AX94" s="13" t="s">
        <v>81</v>
      </c>
      <c r="AY94" s="218" t="s">
        <v>168</v>
      </c>
    </row>
    <row r="95" spans="2:51" s="14" customFormat="1" ht="12">
      <c r="B95" s="219"/>
      <c r="C95" s="220"/>
      <c r="D95" s="209" t="s">
        <v>177</v>
      </c>
      <c r="E95" s="221" t="s">
        <v>79</v>
      </c>
      <c r="F95" s="222" t="s">
        <v>181</v>
      </c>
      <c r="G95" s="220"/>
      <c r="H95" s="223">
        <v>323</v>
      </c>
      <c r="I95" s="224"/>
      <c r="J95" s="220"/>
      <c r="K95" s="220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177</v>
      </c>
      <c r="AU95" s="229" t="s">
        <v>91</v>
      </c>
      <c r="AV95" s="14" t="s">
        <v>175</v>
      </c>
      <c r="AW95" s="14" t="s">
        <v>42</v>
      </c>
      <c r="AX95" s="14" t="s">
        <v>89</v>
      </c>
      <c r="AY95" s="229" t="s">
        <v>168</v>
      </c>
    </row>
    <row r="96" spans="1:65" s="2" customFormat="1" ht="21.75" customHeight="1">
      <c r="A96" s="36"/>
      <c r="B96" s="37"/>
      <c r="C96" s="194" t="s">
        <v>91</v>
      </c>
      <c r="D96" s="194" t="s">
        <v>170</v>
      </c>
      <c r="E96" s="195" t="s">
        <v>2165</v>
      </c>
      <c r="F96" s="196" t="s">
        <v>2166</v>
      </c>
      <c r="G96" s="197" t="s">
        <v>228</v>
      </c>
      <c r="H96" s="198">
        <v>10059</v>
      </c>
      <c r="I96" s="199"/>
      <c r="J96" s="200">
        <f>ROUND(I96*H96,2)</f>
        <v>0</v>
      </c>
      <c r="K96" s="196" t="s">
        <v>174</v>
      </c>
      <c r="L96" s="41"/>
      <c r="M96" s="201" t="s">
        <v>79</v>
      </c>
      <c r="N96" s="202" t="s">
        <v>51</v>
      </c>
      <c r="O96" s="6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175</v>
      </c>
      <c r="AT96" s="205" t="s">
        <v>170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2167</v>
      </c>
    </row>
    <row r="97" spans="2:51" s="15" customFormat="1" ht="12">
      <c r="B97" s="247"/>
      <c r="C97" s="248"/>
      <c r="D97" s="209" t="s">
        <v>177</v>
      </c>
      <c r="E97" s="249" t="s">
        <v>79</v>
      </c>
      <c r="F97" s="250" t="s">
        <v>2168</v>
      </c>
      <c r="G97" s="248"/>
      <c r="H97" s="249" t="s">
        <v>79</v>
      </c>
      <c r="I97" s="251"/>
      <c r="J97" s="248"/>
      <c r="K97" s="248"/>
      <c r="L97" s="252"/>
      <c r="M97" s="253"/>
      <c r="N97" s="254"/>
      <c r="O97" s="254"/>
      <c r="P97" s="254"/>
      <c r="Q97" s="254"/>
      <c r="R97" s="254"/>
      <c r="S97" s="254"/>
      <c r="T97" s="255"/>
      <c r="AT97" s="256" t="s">
        <v>177</v>
      </c>
      <c r="AU97" s="256" t="s">
        <v>91</v>
      </c>
      <c r="AV97" s="15" t="s">
        <v>89</v>
      </c>
      <c r="AW97" s="15" t="s">
        <v>42</v>
      </c>
      <c r="AX97" s="15" t="s">
        <v>81</v>
      </c>
      <c r="AY97" s="256" t="s">
        <v>168</v>
      </c>
    </row>
    <row r="98" spans="2:51" s="13" customFormat="1" ht="12">
      <c r="B98" s="207"/>
      <c r="C98" s="208"/>
      <c r="D98" s="209" t="s">
        <v>177</v>
      </c>
      <c r="E98" s="210" t="s">
        <v>79</v>
      </c>
      <c r="F98" s="211" t="s">
        <v>2169</v>
      </c>
      <c r="G98" s="208"/>
      <c r="H98" s="212">
        <v>290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81</v>
      </c>
      <c r="AY98" s="218" t="s">
        <v>168</v>
      </c>
    </row>
    <row r="99" spans="2:51" s="13" customFormat="1" ht="12">
      <c r="B99" s="207"/>
      <c r="C99" s="208"/>
      <c r="D99" s="209" t="s">
        <v>177</v>
      </c>
      <c r="E99" s="210" t="s">
        <v>79</v>
      </c>
      <c r="F99" s="211" t="s">
        <v>2170</v>
      </c>
      <c r="G99" s="208"/>
      <c r="H99" s="212">
        <v>2700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42</v>
      </c>
      <c r="AX99" s="13" t="s">
        <v>81</v>
      </c>
      <c r="AY99" s="218" t="s">
        <v>168</v>
      </c>
    </row>
    <row r="100" spans="2:51" s="13" customFormat="1" ht="12">
      <c r="B100" s="207"/>
      <c r="C100" s="208"/>
      <c r="D100" s="209" t="s">
        <v>177</v>
      </c>
      <c r="E100" s="210" t="s">
        <v>79</v>
      </c>
      <c r="F100" s="211" t="s">
        <v>2171</v>
      </c>
      <c r="G100" s="208"/>
      <c r="H100" s="212">
        <v>1400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177</v>
      </c>
      <c r="AU100" s="218" t="s">
        <v>91</v>
      </c>
      <c r="AV100" s="13" t="s">
        <v>91</v>
      </c>
      <c r="AW100" s="13" t="s">
        <v>42</v>
      </c>
      <c r="AX100" s="13" t="s">
        <v>81</v>
      </c>
      <c r="AY100" s="218" t="s">
        <v>168</v>
      </c>
    </row>
    <row r="101" spans="2:51" s="13" customFormat="1" ht="12">
      <c r="B101" s="207"/>
      <c r="C101" s="208"/>
      <c r="D101" s="209" t="s">
        <v>177</v>
      </c>
      <c r="E101" s="210" t="s">
        <v>79</v>
      </c>
      <c r="F101" s="211" t="s">
        <v>2172</v>
      </c>
      <c r="G101" s="208"/>
      <c r="H101" s="212">
        <v>1500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81</v>
      </c>
      <c r="AY101" s="218" t="s">
        <v>168</v>
      </c>
    </row>
    <row r="102" spans="2:51" s="13" customFormat="1" ht="12">
      <c r="B102" s="207"/>
      <c r="C102" s="208"/>
      <c r="D102" s="209" t="s">
        <v>177</v>
      </c>
      <c r="E102" s="210" t="s">
        <v>79</v>
      </c>
      <c r="F102" s="211" t="s">
        <v>2173</v>
      </c>
      <c r="G102" s="208"/>
      <c r="H102" s="212">
        <v>1040</v>
      </c>
      <c r="I102" s="213"/>
      <c r="J102" s="208"/>
      <c r="K102" s="208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177</v>
      </c>
      <c r="AU102" s="218" t="s">
        <v>91</v>
      </c>
      <c r="AV102" s="13" t="s">
        <v>91</v>
      </c>
      <c r="AW102" s="13" t="s">
        <v>42</v>
      </c>
      <c r="AX102" s="13" t="s">
        <v>81</v>
      </c>
      <c r="AY102" s="218" t="s">
        <v>168</v>
      </c>
    </row>
    <row r="103" spans="2:51" s="13" customFormat="1" ht="12">
      <c r="B103" s="207"/>
      <c r="C103" s="208"/>
      <c r="D103" s="209" t="s">
        <v>177</v>
      </c>
      <c r="E103" s="210" t="s">
        <v>79</v>
      </c>
      <c r="F103" s="211" t="s">
        <v>2174</v>
      </c>
      <c r="G103" s="208"/>
      <c r="H103" s="212">
        <v>924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81</v>
      </c>
      <c r="AY103" s="218" t="s">
        <v>168</v>
      </c>
    </row>
    <row r="104" spans="2:51" s="13" customFormat="1" ht="12">
      <c r="B104" s="207"/>
      <c r="C104" s="208"/>
      <c r="D104" s="209" t="s">
        <v>177</v>
      </c>
      <c r="E104" s="210" t="s">
        <v>79</v>
      </c>
      <c r="F104" s="211" t="s">
        <v>2175</v>
      </c>
      <c r="G104" s="208"/>
      <c r="H104" s="212">
        <v>609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177</v>
      </c>
      <c r="AU104" s="218" t="s">
        <v>91</v>
      </c>
      <c r="AV104" s="13" t="s">
        <v>91</v>
      </c>
      <c r="AW104" s="13" t="s">
        <v>42</v>
      </c>
      <c r="AX104" s="13" t="s">
        <v>81</v>
      </c>
      <c r="AY104" s="218" t="s">
        <v>168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2176</v>
      </c>
      <c r="G105" s="208"/>
      <c r="H105" s="212">
        <v>798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81</v>
      </c>
      <c r="AY105" s="218" t="s">
        <v>168</v>
      </c>
    </row>
    <row r="106" spans="2:51" s="13" customFormat="1" ht="12">
      <c r="B106" s="207"/>
      <c r="C106" s="208"/>
      <c r="D106" s="209" t="s">
        <v>177</v>
      </c>
      <c r="E106" s="210" t="s">
        <v>79</v>
      </c>
      <c r="F106" s="211" t="s">
        <v>2177</v>
      </c>
      <c r="G106" s="208"/>
      <c r="H106" s="212">
        <v>798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177</v>
      </c>
      <c r="AU106" s="218" t="s">
        <v>91</v>
      </c>
      <c r="AV106" s="13" t="s">
        <v>91</v>
      </c>
      <c r="AW106" s="13" t="s">
        <v>42</v>
      </c>
      <c r="AX106" s="13" t="s">
        <v>81</v>
      </c>
      <c r="AY106" s="218" t="s">
        <v>168</v>
      </c>
    </row>
    <row r="107" spans="2:51" s="14" customFormat="1" ht="12">
      <c r="B107" s="219"/>
      <c r="C107" s="220"/>
      <c r="D107" s="209" t="s">
        <v>177</v>
      </c>
      <c r="E107" s="221" t="s">
        <v>79</v>
      </c>
      <c r="F107" s="222" t="s">
        <v>181</v>
      </c>
      <c r="G107" s="220"/>
      <c r="H107" s="223">
        <v>10059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177</v>
      </c>
      <c r="AU107" s="229" t="s">
        <v>91</v>
      </c>
      <c r="AV107" s="14" t="s">
        <v>175</v>
      </c>
      <c r="AW107" s="14" t="s">
        <v>42</v>
      </c>
      <c r="AX107" s="14" t="s">
        <v>89</v>
      </c>
      <c r="AY107" s="229" t="s">
        <v>168</v>
      </c>
    </row>
    <row r="108" spans="1:65" s="2" customFormat="1" ht="21.75" customHeight="1">
      <c r="A108" s="36"/>
      <c r="B108" s="37"/>
      <c r="C108" s="194" t="s">
        <v>186</v>
      </c>
      <c r="D108" s="194" t="s">
        <v>170</v>
      </c>
      <c r="E108" s="195" t="s">
        <v>2178</v>
      </c>
      <c r="F108" s="196" t="s">
        <v>2179</v>
      </c>
      <c r="G108" s="197" t="s">
        <v>228</v>
      </c>
      <c r="H108" s="198">
        <v>9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89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89</v>
      </c>
      <c r="BM108" s="205" t="s">
        <v>2180</v>
      </c>
    </row>
    <row r="109" spans="2:51" s="15" customFormat="1" ht="12">
      <c r="B109" s="247"/>
      <c r="C109" s="248"/>
      <c r="D109" s="209" t="s">
        <v>177</v>
      </c>
      <c r="E109" s="249" t="s">
        <v>79</v>
      </c>
      <c r="F109" s="250" t="s">
        <v>2155</v>
      </c>
      <c r="G109" s="248"/>
      <c r="H109" s="249" t="s">
        <v>79</v>
      </c>
      <c r="I109" s="251"/>
      <c r="J109" s="248"/>
      <c r="K109" s="248"/>
      <c r="L109" s="252"/>
      <c r="M109" s="253"/>
      <c r="N109" s="254"/>
      <c r="O109" s="254"/>
      <c r="P109" s="254"/>
      <c r="Q109" s="254"/>
      <c r="R109" s="254"/>
      <c r="S109" s="254"/>
      <c r="T109" s="255"/>
      <c r="AT109" s="256" t="s">
        <v>177</v>
      </c>
      <c r="AU109" s="256" t="s">
        <v>91</v>
      </c>
      <c r="AV109" s="15" t="s">
        <v>89</v>
      </c>
      <c r="AW109" s="15" t="s">
        <v>42</v>
      </c>
      <c r="AX109" s="15" t="s">
        <v>81</v>
      </c>
      <c r="AY109" s="256" t="s">
        <v>168</v>
      </c>
    </row>
    <row r="110" spans="2:51" s="13" customFormat="1" ht="12">
      <c r="B110" s="207"/>
      <c r="C110" s="208"/>
      <c r="D110" s="209" t="s">
        <v>177</v>
      </c>
      <c r="E110" s="210" t="s">
        <v>79</v>
      </c>
      <c r="F110" s="211" t="s">
        <v>2181</v>
      </c>
      <c r="G110" s="208"/>
      <c r="H110" s="212">
        <v>1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177</v>
      </c>
      <c r="AU110" s="218" t="s">
        <v>91</v>
      </c>
      <c r="AV110" s="13" t="s">
        <v>91</v>
      </c>
      <c r="AW110" s="13" t="s">
        <v>42</v>
      </c>
      <c r="AX110" s="13" t="s">
        <v>81</v>
      </c>
      <c r="AY110" s="218" t="s">
        <v>168</v>
      </c>
    </row>
    <row r="111" spans="2:51" s="13" customFormat="1" ht="12">
      <c r="B111" s="207"/>
      <c r="C111" s="208"/>
      <c r="D111" s="209" t="s">
        <v>177</v>
      </c>
      <c r="E111" s="210" t="s">
        <v>79</v>
      </c>
      <c r="F111" s="211" t="s">
        <v>2182</v>
      </c>
      <c r="G111" s="208"/>
      <c r="H111" s="212">
        <v>2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81</v>
      </c>
      <c r="AY111" s="218" t="s">
        <v>168</v>
      </c>
    </row>
    <row r="112" spans="2:51" s="13" customFormat="1" ht="12">
      <c r="B112" s="207"/>
      <c r="C112" s="208"/>
      <c r="D112" s="209" t="s">
        <v>177</v>
      </c>
      <c r="E112" s="210" t="s">
        <v>79</v>
      </c>
      <c r="F112" s="211" t="s">
        <v>2183</v>
      </c>
      <c r="G112" s="208"/>
      <c r="H112" s="212">
        <v>2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81</v>
      </c>
      <c r="AY112" s="218" t="s">
        <v>168</v>
      </c>
    </row>
    <row r="113" spans="2:51" s="13" customFormat="1" ht="12">
      <c r="B113" s="207"/>
      <c r="C113" s="208"/>
      <c r="D113" s="209" t="s">
        <v>177</v>
      </c>
      <c r="E113" s="210" t="s">
        <v>79</v>
      </c>
      <c r="F113" s="211" t="s">
        <v>2184</v>
      </c>
      <c r="G113" s="208"/>
      <c r="H113" s="212">
        <v>2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177</v>
      </c>
      <c r="AU113" s="218" t="s">
        <v>91</v>
      </c>
      <c r="AV113" s="13" t="s">
        <v>91</v>
      </c>
      <c r="AW113" s="13" t="s">
        <v>42</v>
      </c>
      <c r="AX113" s="13" t="s">
        <v>81</v>
      </c>
      <c r="AY113" s="218" t="s">
        <v>168</v>
      </c>
    </row>
    <row r="114" spans="2:51" s="13" customFormat="1" ht="12">
      <c r="B114" s="207"/>
      <c r="C114" s="208"/>
      <c r="D114" s="209" t="s">
        <v>177</v>
      </c>
      <c r="E114" s="210" t="s">
        <v>79</v>
      </c>
      <c r="F114" s="211" t="s">
        <v>2185</v>
      </c>
      <c r="G114" s="208"/>
      <c r="H114" s="212">
        <v>2</v>
      </c>
      <c r="I114" s="213"/>
      <c r="J114" s="208"/>
      <c r="K114" s="208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177</v>
      </c>
      <c r="AU114" s="218" t="s">
        <v>91</v>
      </c>
      <c r="AV114" s="13" t="s">
        <v>91</v>
      </c>
      <c r="AW114" s="13" t="s">
        <v>42</v>
      </c>
      <c r="AX114" s="13" t="s">
        <v>81</v>
      </c>
      <c r="AY114" s="218" t="s">
        <v>168</v>
      </c>
    </row>
    <row r="115" spans="2:51" s="14" customFormat="1" ht="12">
      <c r="B115" s="219"/>
      <c r="C115" s="220"/>
      <c r="D115" s="209" t="s">
        <v>177</v>
      </c>
      <c r="E115" s="221" t="s">
        <v>79</v>
      </c>
      <c r="F115" s="222" t="s">
        <v>181</v>
      </c>
      <c r="G115" s="220"/>
      <c r="H115" s="223">
        <v>9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177</v>
      </c>
      <c r="AU115" s="229" t="s">
        <v>91</v>
      </c>
      <c r="AV115" s="14" t="s">
        <v>175</v>
      </c>
      <c r="AW115" s="14" t="s">
        <v>42</v>
      </c>
      <c r="AX115" s="14" t="s">
        <v>89</v>
      </c>
      <c r="AY115" s="229" t="s">
        <v>168</v>
      </c>
    </row>
    <row r="116" spans="1:65" s="2" customFormat="1" ht="21.75" customHeight="1">
      <c r="A116" s="36"/>
      <c r="B116" s="37"/>
      <c r="C116" s="194" t="s">
        <v>175</v>
      </c>
      <c r="D116" s="194" t="s">
        <v>170</v>
      </c>
      <c r="E116" s="195" t="s">
        <v>2186</v>
      </c>
      <c r="F116" s="196" t="s">
        <v>2187</v>
      </c>
      <c r="G116" s="197" t="s">
        <v>228</v>
      </c>
      <c r="H116" s="198">
        <v>178</v>
      </c>
      <c r="I116" s="199"/>
      <c r="J116" s="200">
        <f>ROUND(I116*H116,2)</f>
        <v>0</v>
      </c>
      <c r="K116" s="196" t="s">
        <v>174</v>
      </c>
      <c r="L116" s="41"/>
      <c r="M116" s="201" t="s">
        <v>79</v>
      </c>
      <c r="N116" s="202" t="s">
        <v>51</v>
      </c>
      <c r="O116" s="66"/>
      <c r="P116" s="203">
        <f>O116*H116</f>
        <v>0</v>
      </c>
      <c r="Q116" s="203">
        <v>0</v>
      </c>
      <c r="R116" s="203">
        <f>Q116*H116</f>
        <v>0</v>
      </c>
      <c r="S116" s="203">
        <v>0</v>
      </c>
      <c r="T116" s="204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89</v>
      </c>
      <c r="AT116" s="205" t="s">
        <v>170</v>
      </c>
      <c r="AU116" s="205" t="s">
        <v>91</v>
      </c>
      <c r="AY116" s="18" t="s">
        <v>168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8" t="s">
        <v>89</v>
      </c>
      <c r="BK116" s="206">
        <f>ROUND(I116*H116,2)</f>
        <v>0</v>
      </c>
      <c r="BL116" s="18" t="s">
        <v>89</v>
      </c>
      <c r="BM116" s="205" t="s">
        <v>2188</v>
      </c>
    </row>
    <row r="117" spans="2:51" s="15" customFormat="1" ht="12">
      <c r="B117" s="247"/>
      <c r="C117" s="248"/>
      <c r="D117" s="209" t="s">
        <v>177</v>
      </c>
      <c r="E117" s="249" t="s">
        <v>79</v>
      </c>
      <c r="F117" s="250" t="s">
        <v>2168</v>
      </c>
      <c r="G117" s="248"/>
      <c r="H117" s="249" t="s">
        <v>79</v>
      </c>
      <c r="I117" s="251"/>
      <c r="J117" s="248"/>
      <c r="K117" s="248"/>
      <c r="L117" s="252"/>
      <c r="M117" s="253"/>
      <c r="N117" s="254"/>
      <c r="O117" s="254"/>
      <c r="P117" s="254"/>
      <c r="Q117" s="254"/>
      <c r="R117" s="254"/>
      <c r="S117" s="254"/>
      <c r="T117" s="255"/>
      <c r="AT117" s="256" t="s">
        <v>177</v>
      </c>
      <c r="AU117" s="256" t="s">
        <v>91</v>
      </c>
      <c r="AV117" s="15" t="s">
        <v>89</v>
      </c>
      <c r="AW117" s="15" t="s">
        <v>42</v>
      </c>
      <c r="AX117" s="15" t="s">
        <v>81</v>
      </c>
      <c r="AY117" s="256" t="s">
        <v>168</v>
      </c>
    </row>
    <row r="118" spans="2:51" s="13" customFormat="1" ht="12">
      <c r="B118" s="207"/>
      <c r="C118" s="208"/>
      <c r="D118" s="209" t="s">
        <v>177</v>
      </c>
      <c r="E118" s="210" t="s">
        <v>79</v>
      </c>
      <c r="F118" s="211" t="s">
        <v>2189</v>
      </c>
      <c r="G118" s="208"/>
      <c r="H118" s="212">
        <v>10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177</v>
      </c>
      <c r="AU118" s="218" t="s">
        <v>91</v>
      </c>
      <c r="AV118" s="13" t="s">
        <v>91</v>
      </c>
      <c r="AW118" s="13" t="s">
        <v>42</v>
      </c>
      <c r="AX118" s="13" t="s">
        <v>81</v>
      </c>
      <c r="AY118" s="218" t="s">
        <v>168</v>
      </c>
    </row>
    <row r="119" spans="2:51" s="13" customFormat="1" ht="12">
      <c r="B119" s="207"/>
      <c r="C119" s="208"/>
      <c r="D119" s="209" t="s">
        <v>177</v>
      </c>
      <c r="E119" s="210" t="s">
        <v>79</v>
      </c>
      <c r="F119" s="211" t="s">
        <v>2190</v>
      </c>
      <c r="G119" s="208"/>
      <c r="H119" s="212">
        <v>42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177</v>
      </c>
      <c r="AU119" s="218" t="s">
        <v>91</v>
      </c>
      <c r="AV119" s="13" t="s">
        <v>91</v>
      </c>
      <c r="AW119" s="13" t="s">
        <v>42</v>
      </c>
      <c r="AX119" s="13" t="s">
        <v>81</v>
      </c>
      <c r="AY119" s="218" t="s">
        <v>168</v>
      </c>
    </row>
    <row r="120" spans="2:51" s="13" customFormat="1" ht="12">
      <c r="B120" s="207"/>
      <c r="C120" s="208"/>
      <c r="D120" s="209" t="s">
        <v>177</v>
      </c>
      <c r="E120" s="210" t="s">
        <v>79</v>
      </c>
      <c r="F120" s="211" t="s">
        <v>2191</v>
      </c>
      <c r="G120" s="208"/>
      <c r="H120" s="212">
        <v>42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177</v>
      </c>
      <c r="AU120" s="218" t="s">
        <v>91</v>
      </c>
      <c r="AV120" s="13" t="s">
        <v>91</v>
      </c>
      <c r="AW120" s="13" t="s">
        <v>42</v>
      </c>
      <c r="AX120" s="13" t="s">
        <v>81</v>
      </c>
      <c r="AY120" s="218" t="s">
        <v>168</v>
      </c>
    </row>
    <row r="121" spans="2:51" s="13" customFormat="1" ht="12">
      <c r="B121" s="207"/>
      <c r="C121" s="208"/>
      <c r="D121" s="209" t="s">
        <v>177</v>
      </c>
      <c r="E121" s="210" t="s">
        <v>79</v>
      </c>
      <c r="F121" s="211" t="s">
        <v>2192</v>
      </c>
      <c r="G121" s="208"/>
      <c r="H121" s="212">
        <v>42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81</v>
      </c>
      <c r="AY121" s="218" t="s">
        <v>168</v>
      </c>
    </row>
    <row r="122" spans="2:51" s="13" customFormat="1" ht="12">
      <c r="B122" s="207"/>
      <c r="C122" s="208"/>
      <c r="D122" s="209" t="s">
        <v>177</v>
      </c>
      <c r="E122" s="210" t="s">
        <v>79</v>
      </c>
      <c r="F122" s="211" t="s">
        <v>2193</v>
      </c>
      <c r="G122" s="208"/>
      <c r="H122" s="212">
        <v>42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177</v>
      </c>
      <c r="AU122" s="218" t="s">
        <v>91</v>
      </c>
      <c r="AV122" s="13" t="s">
        <v>91</v>
      </c>
      <c r="AW122" s="13" t="s">
        <v>42</v>
      </c>
      <c r="AX122" s="13" t="s">
        <v>81</v>
      </c>
      <c r="AY122" s="218" t="s">
        <v>168</v>
      </c>
    </row>
    <row r="123" spans="2:51" s="14" customFormat="1" ht="12">
      <c r="B123" s="219"/>
      <c r="C123" s="220"/>
      <c r="D123" s="209" t="s">
        <v>177</v>
      </c>
      <c r="E123" s="221" t="s">
        <v>79</v>
      </c>
      <c r="F123" s="222" t="s">
        <v>181</v>
      </c>
      <c r="G123" s="220"/>
      <c r="H123" s="223">
        <v>178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177</v>
      </c>
      <c r="AU123" s="229" t="s">
        <v>91</v>
      </c>
      <c r="AV123" s="14" t="s">
        <v>175</v>
      </c>
      <c r="AW123" s="14" t="s">
        <v>42</v>
      </c>
      <c r="AX123" s="14" t="s">
        <v>89</v>
      </c>
      <c r="AY123" s="229" t="s">
        <v>168</v>
      </c>
    </row>
    <row r="124" spans="1:65" s="2" customFormat="1" ht="16.5" customHeight="1">
      <c r="A124" s="36"/>
      <c r="B124" s="37"/>
      <c r="C124" s="194" t="s">
        <v>195</v>
      </c>
      <c r="D124" s="194" t="s">
        <v>170</v>
      </c>
      <c r="E124" s="195" t="s">
        <v>2194</v>
      </c>
      <c r="F124" s="196" t="s">
        <v>2195</v>
      </c>
      <c r="G124" s="197" t="s">
        <v>228</v>
      </c>
      <c r="H124" s="198">
        <v>5</v>
      </c>
      <c r="I124" s="199"/>
      <c r="J124" s="200">
        <f>ROUND(I124*H124,2)</f>
        <v>0</v>
      </c>
      <c r="K124" s="196" t="s">
        <v>174</v>
      </c>
      <c r="L124" s="41"/>
      <c r="M124" s="201" t="s">
        <v>79</v>
      </c>
      <c r="N124" s="202" t="s">
        <v>51</v>
      </c>
      <c r="O124" s="66"/>
      <c r="P124" s="203">
        <f>O124*H124</f>
        <v>0</v>
      </c>
      <c r="Q124" s="203">
        <v>0</v>
      </c>
      <c r="R124" s="203">
        <f>Q124*H124</f>
        <v>0</v>
      </c>
      <c r="S124" s="203">
        <v>0</v>
      </c>
      <c r="T124" s="204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175</v>
      </c>
      <c r="AT124" s="205" t="s">
        <v>170</v>
      </c>
      <c r="AU124" s="205" t="s">
        <v>91</v>
      </c>
      <c r="AY124" s="18" t="s">
        <v>168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18" t="s">
        <v>89</v>
      </c>
      <c r="BK124" s="206">
        <f>ROUND(I124*H124,2)</f>
        <v>0</v>
      </c>
      <c r="BL124" s="18" t="s">
        <v>175</v>
      </c>
      <c r="BM124" s="205" t="s">
        <v>2196</v>
      </c>
    </row>
    <row r="125" spans="2:51" s="15" customFormat="1" ht="12">
      <c r="B125" s="247"/>
      <c r="C125" s="248"/>
      <c r="D125" s="209" t="s">
        <v>177</v>
      </c>
      <c r="E125" s="249" t="s">
        <v>79</v>
      </c>
      <c r="F125" s="250" t="s">
        <v>2155</v>
      </c>
      <c r="G125" s="248"/>
      <c r="H125" s="249" t="s">
        <v>79</v>
      </c>
      <c r="I125" s="251"/>
      <c r="J125" s="248"/>
      <c r="K125" s="248"/>
      <c r="L125" s="252"/>
      <c r="M125" s="253"/>
      <c r="N125" s="254"/>
      <c r="O125" s="254"/>
      <c r="P125" s="254"/>
      <c r="Q125" s="254"/>
      <c r="R125" s="254"/>
      <c r="S125" s="254"/>
      <c r="T125" s="255"/>
      <c r="AT125" s="256" t="s">
        <v>177</v>
      </c>
      <c r="AU125" s="256" t="s">
        <v>91</v>
      </c>
      <c r="AV125" s="15" t="s">
        <v>89</v>
      </c>
      <c r="AW125" s="15" t="s">
        <v>42</v>
      </c>
      <c r="AX125" s="15" t="s">
        <v>81</v>
      </c>
      <c r="AY125" s="256" t="s">
        <v>168</v>
      </c>
    </row>
    <row r="126" spans="2:51" s="13" customFormat="1" ht="12">
      <c r="B126" s="207"/>
      <c r="C126" s="208"/>
      <c r="D126" s="209" t="s">
        <v>177</v>
      </c>
      <c r="E126" s="210" t="s">
        <v>79</v>
      </c>
      <c r="F126" s="211" t="s">
        <v>2181</v>
      </c>
      <c r="G126" s="208"/>
      <c r="H126" s="212">
        <v>1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81</v>
      </c>
      <c r="AY126" s="218" t="s">
        <v>168</v>
      </c>
    </row>
    <row r="127" spans="2:51" s="13" customFormat="1" ht="12">
      <c r="B127" s="207"/>
      <c r="C127" s="208"/>
      <c r="D127" s="209" t="s">
        <v>177</v>
      </c>
      <c r="E127" s="210" t="s">
        <v>79</v>
      </c>
      <c r="F127" s="211" t="s">
        <v>2197</v>
      </c>
      <c r="G127" s="208"/>
      <c r="H127" s="212">
        <v>1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177</v>
      </c>
      <c r="AU127" s="218" t="s">
        <v>91</v>
      </c>
      <c r="AV127" s="13" t="s">
        <v>91</v>
      </c>
      <c r="AW127" s="13" t="s">
        <v>42</v>
      </c>
      <c r="AX127" s="13" t="s">
        <v>81</v>
      </c>
      <c r="AY127" s="218" t="s">
        <v>168</v>
      </c>
    </row>
    <row r="128" spans="2:51" s="13" customFormat="1" ht="12">
      <c r="B128" s="207"/>
      <c r="C128" s="208"/>
      <c r="D128" s="209" t="s">
        <v>177</v>
      </c>
      <c r="E128" s="210" t="s">
        <v>79</v>
      </c>
      <c r="F128" s="211" t="s">
        <v>2198</v>
      </c>
      <c r="G128" s="208"/>
      <c r="H128" s="212">
        <v>1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81</v>
      </c>
      <c r="AY128" s="218" t="s">
        <v>168</v>
      </c>
    </row>
    <row r="129" spans="2:51" s="13" customFormat="1" ht="12">
      <c r="B129" s="207"/>
      <c r="C129" s="208"/>
      <c r="D129" s="209" t="s">
        <v>177</v>
      </c>
      <c r="E129" s="210" t="s">
        <v>79</v>
      </c>
      <c r="F129" s="211" t="s">
        <v>2199</v>
      </c>
      <c r="G129" s="208"/>
      <c r="H129" s="212">
        <v>1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177</v>
      </c>
      <c r="AU129" s="218" t="s">
        <v>91</v>
      </c>
      <c r="AV129" s="13" t="s">
        <v>91</v>
      </c>
      <c r="AW129" s="13" t="s">
        <v>42</v>
      </c>
      <c r="AX129" s="13" t="s">
        <v>81</v>
      </c>
      <c r="AY129" s="218" t="s">
        <v>168</v>
      </c>
    </row>
    <row r="130" spans="2:51" s="13" customFormat="1" ht="12">
      <c r="B130" s="207"/>
      <c r="C130" s="208"/>
      <c r="D130" s="209" t="s">
        <v>177</v>
      </c>
      <c r="E130" s="210" t="s">
        <v>79</v>
      </c>
      <c r="F130" s="211" t="s">
        <v>2200</v>
      </c>
      <c r="G130" s="208"/>
      <c r="H130" s="212">
        <v>1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81</v>
      </c>
      <c r="AY130" s="218" t="s">
        <v>168</v>
      </c>
    </row>
    <row r="131" spans="2:51" s="14" customFormat="1" ht="12">
      <c r="B131" s="219"/>
      <c r="C131" s="220"/>
      <c r="D131" s="209" t="s">
        <v>177</v>
      </c>
      <c r="E131" s="221" t="s">
        <v>79</v>
      </c>
      <c r="F131" s="222" t="s">
        <v>181</v>
      </c>
      <c r="G131" s="220"/>
      <c r="H131" s="223">
        <v>5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177</v>
      </c>
      <c r="AU131" s="229" t="s">
        <v>91</v>
      </c>
      <c r="AV131" s="14" t="s">
        <v>175</v>
      </c>
      <c r="AW131" s="14" t="s">
        <v>42</v>
      </c>
      <c r="AX131" s="14" t="s">
        <v>89</v>
      </c>
      <c r="AY131" s="229" t="s">
        <v>168</v>
      </c>
    </row>
    <row r="132" spans="1:65" s="2" customFormat="1" ht="21.75" customHeight="1">
      <c r="A132" s="36"/>
      <c r="B132" s="37"/>
      <c r="C132" s="194" t="s">
        <v>200</v>
      </c>
      <c r="D132" s="194" t="s">
        <v>170</v>
      </c>
      <c r="E132" s="195" t="s">
        <v>2201</v>
      </c>
      <c r="F132" s="196" t="s">
        <v>2202</v>
      </c>
      <c r="G132" s="197" t="s">
        <v>228</v>
      </c>
      <c r="H132" s="198">
        <v>94</v>
      </c>
      <c r="I132" s="199"/>
      <c r="J132" s="200">
        <f>ROUND(I132*H132,2)</f>
        <v>0</v>
      </c>
      <c r="K132" s="196" t="s">
        <v>174</v>
      </c>
      <c r="L132" s="41"/>
      <c r="M132" s="201" t="s">
        <v>79</v>
      </c>
      <c r="N132" s="202" t="s">
        <v>51</v>
      </c>
      <c r="O132" s="66"/>
      <c r="P132" s="203">
        <f>O132*H132</f>
        <v>0</v>
      </c>
      <c r="Q132" s="203">
        <v>0</v>
      </c>
      <c r="R132" s="203">
        <f>Q132*H132</f>
        <v>0</v>
      </c>
      <c r="S132" s="203">
        <v>0</v>
      </c>
      <c r="T132" s="204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175</v>
      </c>
      <c r="AT132" s="205" t="s">
        <v>170</v>
      </c>
      <c r="AU132" s="205" t="s">
        <v>91</v>
      </c>
      <c r="AY132" s="18" t="s">
        <v>168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8" t="s">
        <v>89</v>
      </c>
      <c r="BK132" s="206">
        <f>ROUND(I132*H132,2)</f>
        <v>0</v>
      </c>
      <c r="BL132" s="18" t="s">
        <v>175</v>
      </c>
      <c r="BM132" s="205" t="s">
        <v>2203</v>
      </c>
    </row>
    <row r="133" spans="2:51" s="15" customFormat="1" ht="12">
      <c r="B133" s="247"/>
      <c r="C133" s="248"/>
      <c r="D133" s="209" t="s">
        <v>177</v>
      </c>
      <c r="E133" s="249" t="s">
        <v>79</v>
      </c>
      <c r="F133" s="250" t="s">
        <v>2168</v>
      </c>
      <c r="G133" s="248"/>
      <c r="H133" s="249" t="s">
        <v>79</v>
      </c>
      <c r="I133" s="251"/>
      <c r="J133" s="248"/>
      <c r="K133" s="248"/>
      <c r="L133" s="252"/>
      <c r="M133" s="253"/>
      <c r="N133" s="254"/>
      <c r="O133" s="254"/>
      <c r="P133" s="254"/>
      <c r="Q133" s="254"/>
      <c r="R133" s="254"/>
      <c r="S133" s="254"/>
      <c r="T133" s="255"/>
      <c r="AT133" s="256" t="s">
        <v>177</v>
      </c>
      <c r="AU133" s="256" t="s">
        <v>91</v>
      </c>
      <c r="AV133" s="15" t="s">
        <v>89</v>
      </c>
      <c r="AW133" s="15" t="s">
        <v>42</v>
      </c>
      <c r="AX133" s="15" t="s">
        <v>81</v>
      </c>
      <c r="AY133" s="256" t="s">
        <v>168</v>
      </c>
    </row>
    <row r="134" spans="2:51" s="13" customFormat="1" ht="12">
      <c r="B134" s="207"/>
      <c r="C134" s="208"/>
      <c r="D134" s="209" t="s">
        <v>177</v>
      </c>
      <c r="E134" s="210" t="s">
        <v>79</v>
      </c>
      <c r="F134" s="211" t="s">
        <v>2189</v>
      </c>
      <c r="G134" s="208"/>
      <c r="H134" s="212">
        <v>10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177</v>
      </c>
      <c r="AU134" s="218" t="s">
        <v>91</v>
      </c>
      <c r="AV134" s="13" t="s">
        <v>91</v>
      </c>
      <c r="AW134" s="13" t="s">
        <v>42</v>
      </c>
      <c r="AX134" s="13" t="s">
        <v>81</v>
      </c>
      <c r="AY134" s="218" t="s">
        <v>168</v>
      </c>
    </row>
    <row r="135" spans="2:51" s="13" customFormat="1" ht="12">
      <c r="B135" s="207"/>
      <c r="C135" s="208"/>
      <c r="D135" s="209" t="s">
        <v>177</v>
      </c>
      <c r="E135" s="210" t="s">
        <v>79</v>
      </c>
      <c r="F135" s="211" t="s">
        <v>2204</v>
      </c>
      <c r="G135" s="208"/>
      <c r="H135" s="212">
        <v>21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81</v>
      </c>
      <c r="AY135" s="218" t="s">
        <v>168</v>
      </c>
    </row>
    <row r="136" spans="2:51" s="13" customFormat="1" ht="12">
      <c r="B136" s="207"/>
      <c r="C136" s="208"/>
      <c r="D136" s="209" t="s">
        <v>177</v>
      </c>
      <c r="E136" s="210" t="s">
        <v>79</v>
      </c>
      <c r="F136" s="211" t="s">
        <v>2205</v>
      </c>
      <c r="G136" s="208"/>
      <c r="H136" s="212">
        <v>21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81</v>
      </c>
      <c r="AY136" s="218" t="s">
        <v>168</v>
      </c>
    </row>
    <row r="137" spans="2:51" s="13" customFormat="1" ht="12">
      <c r="B137" s="207"/>
      <c r="C137" s="208"/>
      <c r="D137" s="209" t="s">
        <v>177</v>
      </c>
      <c r="E137" s="210" t="s">
        <v>79</v>
      </c>
      <c r="F137" s="211" t="s">
        <v>2206</v>
      </c>
      <c r="G137" s="208"/>
      <c r="H137" s="212">
        <v>21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177</v>
      </c>
      <c r="AU137" s="218" t="s">
        <v>91</v>
      </c>
      <c r="AV137" s="13" t="s">
        <v>91</v>
      </c>
      <c r="AW137" s="13" t="s">
        <v>42</v>
      </c>
      <c r="AX137" s="13" t="s">
        <v>81</v>
      </c>
      <c r="AY137" s="218" t="s">
        <v>168</v>
      </c>
    </row>
    <row r="138" spans="2:51" s="13" customFormat="1" ht="12">
      <c r="B138" s="207"/>
      <c r="C138" s="208"/>
      <c r="D138" s="209" t="s">
        <v>177</v>
      </c>
      <c r="E138" s="210" t="s">
        <v>79</v>
      </c>
      <c r="F138" s="211" t="s">
        <v>2207</v>
      </c>
      <c r="G138" s="208"/>
      <c r="H138" s="212">
        <v>21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81</v>
      </c>
      <c r="AY138" s="218" t="s">
        <v>168</v>
      </c>
    </row>
    <row r="139" spans="2:51" s="14" customFormat="1" ht="12">
      <c r="B139" s="219"/>
      <c r="C139" s="220"/>
      <c r="D139" s="209" t="s">
        <v>177</v>
      </c>
      <c r="E139" s="221" t="s">
        <v>79</v>
      </c>
      <c r="F139" s="222" t="s">
        <v>181</v>
      </c>
      <c r="G139" s="220"/>
      <c r="H139" s="223">
        <v>94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177</v>
      </c>
      <c r="AU139" s="229" t="s">
        <v>91</v>
      </c>
      <c r="AV139" s="14" t="s">
        <v>175</v>
      </c>
      <c r="AW139" s="14" t="s">
        <v>42</v>
      </c>
      <c r="AX139" s="14" t="s">
        <v>89</v>
      </c>
      <c r="AY139" s="229" t="s">
        <v>168</v>
      </c>
    </row>
    <row r="140" spans="1:65" s="2" customFormat="1" ht="21.75" customHeight="1">
      <c r="A140" s="36"/>
      <c r="B140" s="37"/>
      <c r="C140" s="194" t="s">
        <v>205</v>
      </c>
      <c r="D140" s="194" t="s">
        <v>170</v>
      </c>
      <c r="E140" s="195" t="s">
        <v>2208</v>
      </c>
      <c r="F140" s="196" t="s">
        <v>2209</v>
      </c>
      <c r="G140" s="197" t="s">
        <v>228</v>
      </c>
      <c r="H140" s="198">
        <v>19</v>
      </c>
      <c r="I140" s="199"/>
      <c r="J140" s="200">
        <f>ROUND(I140*H140,2)</f>
        <v>0</v>
      </c>
      <c r="K140" s="196" t="s">
        <v>174</v>
      </c>
      <c r="L140" s="41"/>
      <c r="M140" s="201" t="s">
        <v>79</v>
      </c>
      <c r="N140" s="202" t="s">
        <v>51</v>
      </c>
      <c r="O140" s="66"/>
      <c r="P140" s="203">
        <f>O140*H140</f>
        <v>0</v>
      </c>
      <c r="Q140" s="203">
        <v>0</v>
      </c>
      <c r="R140" s="203">
        <f>Q140*H140</f>
        <v>0</v>
      </c>
      <c r="S140" s="203">
        <v>0</v>
      </c>
      <c r="T140" s="204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175</v>
      </c>
      <c r="AT140" s="205" t="s">
        <v>170</v>
      </c>
      <c r="AU140" s="205" t="s">
        <v>91</v>
      </c>
      <c r="AY140" s="18" t="s">
        <v>168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8" t="s">
        <v>89</v>
      </c>
      <c r="BK140" s="206">
        <f>ROUND(I140*H140,2)</f>
        <v>0</v>
      </c>
      <c r="BL140" s="18" t="s">
        <v>175</v>
      </c>
      <c r="BM140" s="205" t="s">
        <v>2210</v>
      </c>
    </row>
    <row r="141" spans="2:51" s="13" customFormat="1" ht="12">
      <c r="B141" s="207"/>
      <c r="C141" s="208"/>
      <c r="D141" s="209" t="s">
        <v>177</v>
      </c>
      <c r="E141" s="210" t="s">
        <v>79</v>
      </c>
      <c r="F141" s="211" t="s">
        <v>2211</v>
      </c>
      <c r="G141" s="208"/>
      <c r="H141" s="212">
        <v>19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177</v>
      </c>
      <c r="AU141" s="218" t="s">
        <v>91</v>
      </c>
      <c r="AV141" s="13" t="s">
        <v>91</v>
      </c>
      <c r="AW141" s="13" t="s">
        <v>42</v>
      </c>
      <c r="AX141" s="13" t="s">
        <v>89</v>
      </c>
      <c r="AY141" s="218" t="s">
        <v>168</v>
      </c>
    </row>
    <row r="142" spans="1:65" s="2" customFormat="1" ht="21.75" customHeight="1">
      <c r="A142" s="36"/>
      <c r="B142" s="37"/>
      <c r="C142" s="194" t="s">
        <v>211</v>
      </c>
      <c r="D142" s="194" t="s">
        <v>170</v>
      </c>
      <c r="E142" s="195" t="s">
        <v>2212</v>
      </c>
      <c r="F142" s="196" t="s">
        <v>2213</v>
      </c>
      <c r="G142" s="197" t="s">
        <v>228</v>
      </c>
      <c r="H142" s="198">
        <v>19</v>
      </c>
      <c r="I142" s="199"/>
      <c r="J142" s="200">
        <f>ROUND(I142*H142,2)</f>
        <v>0</v>
      </c>
      <c r="K142" s="196" t="s">
        <v>174</v>
      </c>
      <c r="L142" s="41"/>
      <c r="M142" s="201" t="s">
        <v>79</v>
      </c>
      <c r="N142" s="202" t="s">
        <v>51</v>
      </c>
      <c r="O142" s="66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175</v>
      </c>
      <c r="AT142" s="205" t="s">
        <v>170</v>
      </c>
      <c r="AU142" s="205" t="s">
        <v>91</v>
      </c>
      <c r="AY142" s="18" t="s">
        <v>168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8" t="s">
        <v>89</v>
      </c>
      <c r="BK142" s="206">
        <f>ROUND(I142*H142,2)</f>
        <v>0</v>
      </c>
      <c r="BL142" s="18" t="s">
        <v>175</v>
      </c>
      <c r="BM142" s="205" t="s">
        <v>2214</v>
      </c>
    </row>
    <row r="143" spans="2:51" s="13" customFormat="1" ht="12">
      <c r="B143" s="207"/>
      <c r="C143" s="208"/>
      <c r="D143" s="209" t="s">
        <v>177</v>
      </c>
      <c r="E143" s="210" t="s">
        <v>79</v>
      </c>
      <c r="F143" s="211" t="s">
        <v>2211</v>
      </c>
      <c r="G143" s="208"/>
      <c r="H143" s="212">
        <v>19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177</v>
      </c>
      <c r="AU143" s="218" t="s">
        <v>91</v>
      </c>
      <c r="AV143" s="13" t="s">
        <v>91</v>
      </c>
      <c r="AW143" s="13" t="s">
        <v>42</v>
      </c>
      <c r="AX143" s="13" t="s">
        <v>89</v>
      </c>
      <c r="AY143" s="218" t="s">
        <v>168</v>
      </c>
    </row>
    <row r="144" spans="1:65" s="2" customFormat="1" ht="21.75" customHeight="1">
      <c r="A144" s="36"/>
      <c r="B144" s="37"/>
      <c r="C144" s="194" t="s">
        <v>218</v>
      </c>
      <c r="D144" s="194" t="s">
        <v>170</v>
      </c>
      <c r="E144" s="195" t="s">
        <v>2215</v>
      </c>
      <c r="F144" s="196" t="s">
        <v>2216</v>
      </c>
      <c r="G144" s="197" t="s">
        <v>228</v>
      </c>
      <c r="H144" s="198">
        <v>366</v>
      </c>
      <c r="I144" s="199"/>
      <c r="J144" s="200">
        <f>ROUND(I144*H144,2)</f>
        <v>0</v>
      </c>
      <c r="K144" s="196" t="s">
        <v>174</v>
      </c>
      <c r="L144" s="41"/>
      <c r="M144" s="201" t="s">
        <v>79</v>
      </c>
      <c r="N144" s="202" t="s">
        <v>51</v>
      </c>
      <c r="O144" s="66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175</v>
      </c>
      <c r="AT144" s="205" t="s">
        <v>170</v>
      </c>
      <c r="AU144" s="205" t="s">
        <v>91</v>
      </c>
      <c r="AY144" s="18" t="s">
        <v>168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8" t="s">
        <v>89</v>
      </c>
      <c r="BK144" s="206">
        <f>ROUND(I144*H144,2)</f>
        <v>0</v>
      </c>
      <c r="BL144" s="18" t="s">
        <v>175</v>
      </c>
      <c r="BM144" s="205" t="s">
        <v>2217</v>
      </c>
    </row>
    <row r="145" spans="2:51" s="13" customFormat="1" ht="12">
      <c r="B145" s="207"/>
      <c r="C145" s="208"/>
      <c r="D145" s="209" t="s">
        <v>177</v>
      </c>
      <c r="E145" s="210" t="s">
        <v>79</v>
      </c>
      <c r="F145" s="211" t="s">
        <v>2218</v>
      </c>
      <c r="G145" s="208"/>
      <c r="H145" s="212">
        <v>366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177</v>
      </c>
      <c r="AU145" s="218" t="s">
        <v>91</v>
      </c>
      <c r="AV145" s="13" t="s">
        <v>91</v>
      </c>
      <c r="AW145" s="13" t="s">
        <v>42</v>
      </c>
      <c r="AX145" s="13" t="s">
        <v>89</v>
      </c>
      <c r="AY145" s="218" t="s">
        <v>168</v>
      </c>
    </row>
    <row r="146" spans="1:65" s="2" customFormat="1" ht="21.75" customHeight="1">
      <c r="A146" s="36"/>
      <c r="B146" s="37"/>
      <c r="C146" s="194" t="s">
        <v>225</v>
      </c>
      <c r="D146" s="194" t="s">
        <v>170</v>
      </c>
      <c r="E146" s="195" t="s">
        <v>2219</v>
      </c>
      <c r="F146" s="196" t="s">
        <v>2220</v>
      </c>
      <c r="G146" s="197" t="s">
        <v>228</v>
      </c>
      <c r="H146" s="198">
        <v>366</v>
      </c>
      <c r="I146" s="199"/>
      <c r="J146" s="200">
        <f>ROUND(I146*H146,2)</f>
        <v>0</v>
      </c>
      <c r="K146" s="196" t="s">
        <v>174</v>
      </c>
      <c r="L146" s="41"/>
      <c r="M146" s="201" t="s">
        <v>79</v>
      </c>
      <c r="N146" s="202" t="s">
        <v>51</v>
      </c>
      <c r="O146" s="66"/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175</v>
      </c>
      <c r="AT146" s="205" t="s">
        <v>170</v>
      </c>
      <c r="AU146" s="205" t="s">
        <v>91</v>
      </c>
      <c r="AY146" s="18" t="s">
        <v>168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8" t="s">
        <v>89</v>
      </c>
      <c r="BK146" s="206">
        <f>ROUND(I146*H146,2)</f>
        <v>0</v>
      </c>
      <c r="BL146" s="18" t="s">
        <v>175</v>
      </c>
      <c r="BM146" s="205" t="s">
        <v>2221</v>
      </c>
    </row>
    <row r="147" spans="2:51" s="13" customFormat="1" ht="12">
      <c r="B147" s="207"/>
      <c r="C147" s="208"/>
      <c r="D147" s="209" t="s">
        <v>177</v>
      </c>
      <c r="E147" s="210" t="s">
        <v>79</v>
      </c>
      <c r="F147" s="211" t="s">
        <v>2218</v>
      </c>
      <c r="G147" s="208"/>
      <c r="H147" s="212">
        <v>366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177</v>
      </c>
      <c r="AU147" s="218" t="s">
        <v>91</v>
      </c>
      <c r="AV147" s="13" t="s">
        <v>91</v>
      </c>
      <c r="AW147" s="13" t="s">
        <v>42</v>
      </c>
      <c r="AX147" s="13" t="s">
        <v>89</v>
      </c>
      <c r="AY147" s="218" t="s">
        <v>168</v>
      </c>
    </row>
    <row r="148" spans="1:65" s="2" customFormat="1" ht="16.5" customHeight="1">
      <c r="A148" s="36"/>
      <c r="B148" s="37"/>
      <c r="C148" s="194" t="s">
        <v>231</v>
      </c>
      <c r="D148" s="194" t="s">
        <v>170</v>
      </c>
      <c r="E148" s="195" t="s">
        <v>2222</v>
      </c>
      <c r="F148" s="196" t="s">
        <v>2223</v>
      </c>
      <c r="G148" s="197" t="s">
        <v>252</v>
      </c>
      <c r="H148" s="198">
        <v>205</v>
      </c>
      <c r="I148" s="199"/>
      <c r="J148" s="200">
        <f>ROUND(I148*H148,2)</f>
        <v>0</v>
      </c>
      <c r="K148" s="196" t="s">
        <v>234</v>
      </c>
      <c r="L148" s="41"/>
      <c r="M148" s="201" t="s">
        <v>79</v>
      </c>
      <c r="N148" s="202" t="s">
        <v>51</v>
      </c>
      <c r="O148" s="66"/>
      <c r="P148" s="203">
        <f>O148*H148</f>
        <v>0</v>
      </c>
      <c r="Q148" s="203">
        <v>0</v>
      </c>
      <c r="R148" s="203">
        <f>Q148*H148</f>
        <v>0</v>
      </c>
      <c r="S148" s="203">
        <v>0</v>
      </c>
      <c r="T148" s="204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175</v>
      </c>
      <c r="AT148" s="205" t="s">
        <v>170</v>
      </c>
      <c r="AU148" s="205" t="s">
        <v>91</v>
      </c>
      <c r="AY148" s="18" t="s">
        <v>168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8" t="s">
        <v>89</v>
      </c>
      <c r="BK148" s="206">
        <f>ROUND(I148*H148,2)</f>
        <v>0</v>
      </c>
      <c r="BL148" s="18" t="s">
        <v>175</v>
      </c>
      <c r="BM148" s="205" t="s">
        <v>2224</v>
      </c>
    </row>
    <row r="149" spans="2:51" s="15" customFormat="1" ht="12">
      <c r="B149" s="247"/>
      <c r="C149" s="248"/>
      <c r="D149" s="209" t="s">
        <v>177</v>
      </c>
      <c r="E149" s="249" t="s">
        <v>79</v>
      </c>
      <c r="F149" s="250" t="s">
        <v>2155</v>
      </c>
      <c r="G149" s="248"/>
      <c r="H149" s="249" t="s">
        <v>79</v>
      </c>
      <c r="I149" s="251"/>
      <c r="J149" s="248"/>
      <c r="K149" s="248"/>
      <c r="L149" s="252"/>
      <c r="M149" s="253"/>
      <c r="N149" s="254"/>
      <c r="O149" s="254"/>
      <c r="P149" s="254"/>
      <c r="Q149" s="254"/>
      <c r="R149" s="254"/>
      <c r="S149" s="254"/>
      <c r="T149" s="255"/>
      <c r="AT149" s="256" t="s">
        <v>177</v>
      </c>
      <c r="AU149" s="256" t="s">
        <v>91</v>
      </c>
      <c r="AV149" s="15" t="s">
        <v>89</v>
      </c>
      <c r="AW149" s="15" t="s">
        <v>42</v>
      </c>
      <c r="AX149" s="15" t="s">
        <v>81</v>
      </c>
      <c r="AY149" s="256" t="s">
        <v>168</v>
      </c>
    </row>
    <row r="150" spans="2:51" s="13" customFormat="1" ht="12">
      <c r="B150" s="207"/>
      <c r="C150" s="208"/>
      <c r="D150" s="209" t="s">
        <v>177</v>
      </c>
      <c r="E150" s="210" t="s">
        <v>79</v>
      </c>
      <c r="F150" s="211" t="s">
        <v>2225</v>
      </c>
      <c r="G150" s="208"/>
      <c r="H150" s="212">
        <v>67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42</v>
      </c>
      <c r="AX150" s="13" t="s">
        <v>81</v>
      </c>
      <c r="AY150" s="218" t="s">
        <v>168</v>
      </c>
    </row>
    <row r="151" spans="2:51" s="13" customFormat="1" ht="12">
      <c r="B151" s="207"/>
      <c r="C151" s="208"/>
      <c r="D151" s="209" t="s">
        <v>177</v>
      </c>
      <c r="E151" s="210" t="s">
        <v>79</v>
      </c>
      <c r="F151" s="211" t="s">
        <v>2226</v>
      </c>
      <c r="G151" s="208"/>
      <c r="H151" s="212">
        <v>34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177</v>
      </c>
      <c r="AU151" s="218" t="s">
        <v>91</v>
      </c>
      <c r="AV151" s="13" t="s">
        <v>91</v>
      </c>
      <c r="AW151" s="13" t="s">
        <v>42</v>
      </c>
      <c r="AX151" s="13" t="s">
        <v>81</v>
      </c>
      <c r="AY151" s="218" t="s">
        <v>168</v>
      </c>
    </row>
    <row r="152" spans="2:51" s="13" customFormat="1" ht="12">
      <c r="B152" s="207"/>
      <c r="C152" s="208"/>
      <c r="D152" s="209" t="s">
        <v>177</v>
      </c>
      <c r="E152" s="210" t="s">
        <v>79</v>
      </c>
      <c r="F152" s="211" t="s">
        <v>2227</v>
      </c>
      <c r="G152" s="208"/>
      <c r="H152" s="212">
        <v>34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81</v>
      </c>
      <c r="AY152" s="218" t="s">
        <v>168</v>
      </c>
    </row>
    <row r="153" spans="2:51" s="13" customFormat="1" ht="12">
      <c r="B153" s="207"/>
      <c r="C153" s="208"/>
      <c r="D153" s="209" t="s">
        <v>177</v>
      </c>
      <c r="E153" s="210" t="s">
        <v>79</v>
      </c>
      <c r="F153" s="211" t="s">
        <v>2228</v>
      </c>
      <c r="G153" s="208"/>
      <c r="H153" s="212">
        <v>34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177</v>
      </c>
      <c r="AU153" s="218" t="s">
        <v>91</v>
      </c>
      <c r="AV153" s="13" t="s">
        <v>91</v>
      </c>
      <c r="AW153" s="13" t="s">
        <v>42</v>
      </c>
      <c r="AX153" s="13" t="s">
        <v>81</v>
      </c>
      <c r="AY153" s="218" t="s">
        <v>168</v>
      </c>
    </row>
    <row r="154" spans="2:51" s="13" customFormat="1" ht="12">
      <c r="B154" s="207"/>
      <c r="C154" s="208"/>
      <c r="D154" s="209" t="s">
        <v>177</v>
      </c>
      <c r="E154" s="210" t="s">
        <v>79</v>
      </c>
      <c r="F154" s="211" t="s">
        <v>2229</v>
      </c>
      <c r="G154" s="208"/>
      <c r="H154" s="212">
        <v>36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42</v>
      </c>
      <c r="AX154" s="13" t="s">
        <v>81</v>
      </c>
      <c r="AY154" s="218" t="s">
        <v>168</v>
      </c>
    </row>
    <row r="155" spans="2:51" s="14" customFormat="1" ht="12">
      <c r="B155" s="219"/>
      <c r="C155" s="220"/>
      <c r="D155" s="209" t="s">
        <v>177</v>
      </c>
      <c r="E155" s="221" t="s">
        <v>79</v>
      </c>
      <c r="F155" s="222" t="s">
        <v>181</v>
      </c>
      <c r="G155" s="220"/>
      <c r="H155" s="223">
        <v>205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177</v>
      </c>
      <c r="AU155" s="229" t="s">
        <v>91</v>
      </c>
      <c r="AV155" s="14" t="s">
        <v>175</v>
      </c>
      <c r="AW155" s="14" t="s">
        <v>42</v>
      </c>
      <c r="AX155" s="14" t="s">
        <v>89</v>
      </c>
      <c r="AY155" s="229" t="s">
        <v>168</v>
      </c>
    </row>
    <row r="156" spans="1:65" s="2" customFormat="1" ht="16.5" customHeight="1">
      <c r="A156" s="36"/>
      <c r="B156" s="37"/>
      <c r="C156" s="194" t="s">
        <v>239</v>
      </c>
      <c r="D156" s="194" t="s">
        <v>170</v>
      </c>
      <c r="E156" s="195" t="s">
        <v>2230</v>
      </c>
      <c r="F156" s="196" t="s">
        <v>2231</v>
      </c>
      <c r="G156" s="197" t="s">
        <v>252</v>
      </c>
      <c r="H156" s="198">
        <v>36</v>
      </c>
      <c r="I156" s="199"/>
      <c r="J156" s="200">
        <f>ROUND(I156*H156,2)</f>
        <v>0</v>
      </c>
      <c r="K156" s="196" t="s">
        <v>234</v>
      </c>
      <c r="L156" s="41"/>
      <c r="M156" s="201" t="s">
        <v>79</v>
      </c>
      <c r="N156" s="202" t="s">
        <v>51</v>
      </c>
      <c r="O156" s="66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5" t="s">
        <v>175</v>
      </c>
      <c r="AT156" s="205" t="s">
        <v>170</v>
      </c>
      <c r="AU156" s="205" t="s">
        <v>91</v>
      </c>
      <c r="AY156" s="18" t="s">
        <v>168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8" t="s">
        <v>89</v>
      </c>
      <c r="BK156" s="206">
        <f>ROUND(I156*H156,2)</f>
        <v>0</v>
      </c>
      <c r="BL156" s="18" t="s">
        <v>175</v>
      </c>
      <c r="BM156" s="205" t="s">
        <v>2232</v>
      </c>
    </row>
    <row r="157" spans="2:51" s="15" customFormat="1" ht="12">
      <c r="B157" s="247"/>
      <c r="C157" s="248"/>
      <c r="D157" s="209" t="s">
        <v>177</v>
      </c>
      <c r="E157" s="249" t="s">
        <v>79</v>
      </c>
      <c r="F157" s="250" t="s">
        <v>2155</v>
      </c>
      <c r="G157" s="248"/>
      <c r="H157" s="249" t="s">
        <v>79</v>
      </c>
      <c r="I157" s="251"/>
      <c r="J157" s="248"/>
      <c r="K157" s="248"/>
      <c r="L157" s="252"/>
      <c r="M157" s="253"/>
      <c r="N157" s="254"/>
      <c r="O157" s="254"/>
      <c r="P157" s="254"/>
      <c r="Q157" s="254"/>
      <c r="R157" s="254"/>
      <c r="S157" s="254"/>
      <c r="T157" s="255"/>
      <c r="AT157" s="256" t="s">
        <v>177</v>
      </c>
      <c r="AU157" s="256" t="s">
        <v>91</v>
      </c>
      <c r="AV157" s="15" t="s">
        <v>89</v>
      </c>
      <c r="AW157" s="15" t="s">
        <v>42</v>
      </c>
      <c r="AX157" s="15" t="s">
        <v>81</v>
      </c>
      <c r="AY157" s="256" t="s">
        <v>168</v>
      </c>
    </row>
    <row r="158" spans="2:51" s="13" customFormat="1" ht="12">
      <c r="B158" s="207"/>
      <c r="C158" s="208"/>
      <c r="D158" s="209" t="s">
        <v>177</v>
      </c>
      <c r="E158" s="210" t="s">
        <v>79</v>
      </c>
      <c r="F158" s="211" t="s">
        <v>2233</v>
      </c>
      <c r="G158" s="208"/>
      <c r="H158" s="212">
        <v>9</v>
      </c>
      <c r="I158" s="213"/>
      <c r="J158" s="208"/>
      <c r="K158" s="208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177</v>
      </c>
      <c r="AU158" s="218" t="s">
        <v>91</v>
      </c>
      <c r="AV158" s="13" t="s">
        <v>91</v>
      </c>
      <c r="AW158" s="13" t="s">
        <v>42</v>
      </c>
      <c r="AX158" s="13" t="s">
        <v>81</v>
      </c>
      <c r="AY158" s="218" t="s">
        <v>168</v>
      </c>
    </row>
    <row r="159" spans="2:51" s="13" customFormat="1" ht="12">
      <c r="B159" s="207"/>
      <c r="C159" s="208"/>
      <c r="D159" s="209" t="s">
        <v>177</v>
      </c>
      <c r="E159" s="210" t="s">
        <v>79</v>
      </c>
      <c r="F159" s="211" t="s">
        <v>2234</v>
      </c>
      <c r="G159" s="208"/>
      <c r="H159" s="212">
        <v>13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177</v>
      </c>
      <c r="AU159" s="218" t="s">
        <v>91</v>
      </c>
      <c r="AV159" s="13" t="s">
        <v>91</v>
      </c>
      <c r="AW159" s="13" t="s">
        <v>42</v>
      </c>
      <c r="AX159" s="13" t="s">
        <v>81</v>
      </c>
      <c r="AY159" s="218" t="s">
        <v>168</v>
      </c>
    </row>
    <row r="160" spans="2:51" s="13" customFormat="1" ht="12">
      <c r="B160" s="207"/>
      <c r="C160" s="208"/>
      <c r="D160" s="209" t="s">
        <v>177</v>
      </c>
      <c r="E160" s="210" t="s">
        <v>79</v>
      </c>
      <c r="F160" s="211" t="s">
        <v>2235</v>
      </c>
      <c r="G160" s="208"/>
      <c r="H160" s="212">
        <v>3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81</v>
      </c>
      <c r="AY160" s="218" t="s">
        <v>168</v>
      </c>
    </row>
    <row r="161" spans="2:51" s="13" customFormat="1" ht="12">
      <c r="B161" s="207"/>
      <c r="C161" s="208"/>
      <c r="D161" s="209" t="s">
        <v>177</v>
      </c>
      <c r="E161" s="210" t="s">
        <v>79</v>
      </c>
      <c r="F161" s="211" t="s">
        <v>2236</v>
      </c>
      <c r="G161" s="208"/>
      <c r="H161" s="212">
        <v>3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177</v>
      </c>
      <c r="AU161" s="218" t="s">
        <v>91</v>
      </c>
      <c r="AV161" s="13" t="s">
        <v>91</v>
      </c>
      <c r="AW161" s="13" t="s">
        <v>42</v>
      </c>
      <c r="AX161" s="13" t="s">
        <v>81</v>
      </c>
      <c r="AY161" s="218" t="s">
        <v>168</v>
      </c>
    </row>
    <row r="162" spans="2:51" s="13" customFormat="1" ht="12">
      <c r="B162" s="207"/>
      <c r="C162" s="208"/>
      <c r="D162" s="209" t="s">
        <v>177</v>
      </c>
      <c r="E162" s="210" t="s">
        <v>79</v>
      </c>
      <c r="F162" s="211" t="s">
        <v>2237</v>
      </c>
      <c r="G162" s="208"/>
      <c r="H162" s="212">
        <v>3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177</v>
      </c>
      <c r="AU162" s="218" t="s">
        <v>91</v>
      </c>
      <c r="AV162" s="13" t="s">
        <v>91</v>
      </c>
      <c r="AW162" s="13" t="s">
        <v>42</v>
      </c>
      <c r="AX162" s="13" t="s">
        <v>81</v>
      </c>
      <c r="AY162" s="218" t="s">
        <v>168</v>
      </c>
    </row>
    <row r="163" spans="2:51" s="13" customFormat="1" ht="12">
      <c r="B163" s="207"/>
      <c r="C163" s="208"/>
      <c r="D163" s="209" t="s">
        <v>177</v>
      </c>
      <c r="E163" s="210" t="s">
        <v>79</v>
      </c>
      <c r="F163" s="211" t="s">
        <v>2198</v>
      </c>
      <c r="G163" s="208"/>
      <c r="H163" s="212">
        <v>1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177</v>
      </c>
      <c r="AU163" s="218" t="s">
        <v>91</v>
      </c>
      <c r="AV163" s="13" t="s">
        <v>91</v>
      </c>
      <c r="AW163" s="13" t="s">
        <v>42</v>
      </c>
      <c r="AX163" s="13" t="s">
        <v>81</v>
      </c>
      <c r="AY163" s="218" t="s">
        <v>168</v>
      </c>
    </row>
    <row r="164" spans="2:51" s="13" customFormat="1" ht="12">
      <c r="B164" s="207"/>
      <c r="C164" s="208"/>
      <c r="D164" s="209" t="s">
        <v>177</v>
      </c>
      <c r="E164" s="210" t="s">
        <v>79</v>
      </c>
      <c r="F164" s="211" t="s">
        <v>2184</v>
      </c>
      <c r="G164" s="208"/>
      <c r="H164" s="212">
        <v>2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177</v>
      </c>
      <c r="AU164" s="218" t="s">
        <v>91</v>
      </c>
      <c r="AV164" s="13" t="s">
        <v>91</v>
      </c>
      <c r="AW164" s="13" t="s">
        <v>42</v>
      </c>
      <c r="AX164" s="13" t="s">
        <v>81</v>
      </c>
      <c r="AY164" s="218" t="s">
        <v>168</v>
      </c>
    </row>
    <row r="165" spans="2:51" s="13" customFormat="1" ht="12">
      <c r="B165" s="207"/>
      <c r="C165" s="208"/>
      <c r="D165" s="209" t="s">
        <v>177</v>
      </c>
      <c r="E165" s="210" t="s">
        <v>79</v>
      </c>
      <c r="F165" s="211" t="s">
        <v>2185</v>
      </c>
      <c r="G165" s="208"/>
      <c r="H165" s="212">
        <v>2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177</v>
      </c>
      <c r="AU165" s="218" t="s">
        <v>91</v>
      </c>
      <c r="AV165" s="13" t="s">
        <v>91</v>
      </c>
      <c r="AW165" s="13" t="s">
        <v>42</v>
      </c>
      <c r="AX165" s="13" t="s">
        <v>81</v>
      </c>
      <c r="AY165" s="218" t="s">
        <v>168</v>
      </c>
    </row>
    <row r="166" spans="2:51" s="14" customFormat="1" ht="12">
      <c r="B166" s="219"/>
      <c r="C166" s="220"/>
      <c r="D166" s="209" t="s">
        <v>177</v>
      </c>
      <c r="E166" s="221" t="s">
        <v>79</v>
      </c>
      <c r="F166" s="222" t="s">
        <v>181</v>
      </c>
      <c r="G166" s="220"/>
      <c r="H166" s="223">
        <v>36</v>
      </c>
      <c r="I166" s="224"/>
      <c r="J166" s="220"/>
      <c r="K166" s="220"/>
      <c r="L166" s="225"/>
      <c r="M166" s="273"/>
      <c r="N166" s="274"/>
      <c r="O166" s="274"/>
      <c r="P166" s="274"/>
      <c r="Q166" s="274"/>
      <c r="R166" s="274"/>
      <c r="S166" s="274"/>
      <c r="T166" s="275"/>
      <c r="AT166" s="229" t="s">
        <v>177</v>
      </c>
      <c r="AU166" s="229" t="s">
        <v>91</v>
      </c>
      <c r="AV166" s="14" t="s">
        <v>175</v>
      </c>
      <c r="AW166" s="14" t="s">
        <v>42</v>
      </c>
      <c r="AX166" s="14" t="s">
        <v>89</v>
      </c>
      <c r="AY166" s="229" t="s">
        <v>168</v>
      </c>
    </row>
    <row r="167" spans="1:31" s="2" customFormat="1" ht="6.9" customHeight="1">
      <c r="A167" s="36"/>
      <c r="B167" s="49"/>
      <c r="C167" s="50"/>
      <c r="D167" s="50"/>
      <c r="E167" s="50"/>
      <c r="F167" s="50"/>
      <c r="G167" s="50"/>
      <c r="H167" s="50"/>
      <c r="I167" s="144"/>
      <c r="J167" s="50"/>
      <c r="K167" s="50"/>
      <c r="L167" s="41"/>
      <c r="M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</row>
  </sheetData>
  <sheetProtection algorithmName="SHA-512" hashValue="GaqgLQfOJFmYzuhQehDVdR+5ge9FKzQzRGPdNilKbym2bkjjUGwpp6knA+sRrUhqwQD8bh5rWF/YoZYWB4H4+A==" saltValue="vX9jbXEUD8/UfNcxuB11sokepqwi+OLzVtD4NjOksqg6VjU5Q8sXQ6P2IjJnjg/XXoy3L8MhPeEMcw5KwvkcYg==" spinCount="100000" sheet="1" objects="1" scenarios="1" formatColumns="0" formatRows="0" autoFilter="0"/>
  <autoFilter ref="C80:K166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11"/>
  <sheetViews>
    <sheetView showGridLines="0" workbookViewId="0" topLeftCell="A94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141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2238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ROUND(J85,2)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ROUND((SUM(BE85:BE110)),2)</f>
        <v>0</v>
      </c>
      <c r="G33" s="36"/>
      <c r="H33" s="36"/>
      <c r="I33" s="133">
        <v>0.21</v>
      </c>
      <c r="J33" s="132">
        <f>ROUND(((SUM(BE85:BE110))*I33),2)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ROUND((SUM(BF85:BF110)),2)</f>
        <v>0</v>
      </c>
      <c r="G34" s="36"/>
      <c r="H34" s="36"/>
      <c r="I34" s="133">
        <v>0.15</v>
      </c>
      <c r="J34" s="132">
        <f>ROUND(((SUM(BF85:BF110))*I34),2)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ROUND((SUM(BG85:BG110)),2)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ROUND((SUM(BH85:BH110)),2)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ROUND((SUM(BI85:BI110)),2)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VON - Vedlejší a ostatní náklady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J85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2239</v>
      </c>
      <c r="E60" s="156"/>
      <c r="F60" s="156"/>
      <c r="G60" s="156"/>
      <c r="H60" s="156"/>
      <c r="I60" s="157"/>
      <c r="J60" s="158">
        <f>J86</f>
        <v>0</v>
      </c>
      <c r="K60" s="154"/>
      <c r="L60" s="159"/>
    </row>
    <row r="61" spans="2:12" s="10" customFormat="1" ht="19.95" customHeight="1">
      <c r="B61" s="160"/>
      <c r="C61" s="99"/>
      <c r="D61" s="161" t="s">
        <v>2240</v>
      </c>
      <c r="E61" s="162"/>
      <c r="F61" s="162"/>
      <c r="G61" s="162"/>
      <c r="H61" s="162"/>
      <c r="I61" s="163"/>
      <c r="J61" s="164">
        <f>J87</f>
        <v>0</v>
      </c>
      <c r="K61" s="99"/>
      <c r="L61" s="165"/>
    </row>
    <row r="62" spans="2:12" s="10" customFormat="1" ht="19.95" customHeight="1">
      <c r="B62" s="160"/>
      <c r="C62" s="99"/>
      <c r="D62" s="161" t="s">
        <v>2241</v>
      </c>
      <c r="E62" s="162"/>
      <c r="F62" s="162"/>
      <c r="G62" s="162"/>
      <c r="H62" s="162"/>
      <c r="I62" s="163"/>
      <c r="J62" s="164">
        <f>J95</f>
        <v>0</v>
      </c>
      <c r="K62" s="99"/>
      <c r="L62" s="165"/>
    </row>
    <row r="63" spans="2:12" s="10" customFormat="1" ht="19.95" customHeight="1">
      <c r="B63" s="160"/>
      <c r="C63" s="99"/>
      <c r="D63" s="161" t="s">
        <v>2242</v>
      </c>
      <c r="E63" s="162"/>
      <c r="F63" s="162"/>
      <c r="G63" s="162"/>
      <c r="H63" s="162"/>
      <c r="I63" s="163"/>
      <c r="J63" s="164">
        <f>J100</f>
        <v>0</v>
      </c>
      <c r="K63" s="99"/>
      <c r="L63" s="165"/>
    </row>
    <row r="64" spans="2:12" s="10" customFormat="1" ht="19.95" customHeight="1">
      <c r="B64" s="160"/>
      <c r="C64" s="99"/>
      <c r="D64" s="161" t="s">
        <v>2243</v>
      </c>
      <c r="E64" s="162"/>
      <c r="F64" s="162"/>
      <c r="G64" s="162"/>
      <c r="H64" s="162"/>
      <c r="I64" s="163"/>
      <c r="J64" s="164">
        <f>J104</f>
        <v>0</v>
      </c>
      <c r="K64" s="99"/>
      <c r="L64" s="165"/>
    </row>
    <row r="65" spans="2:12" s="10" customFormat="1" ht="19.95" customHeight="1">
      <c r="B65" s="160"/>
      <c r="C65" s="99"/>
      <c r="D65" s="161" t="s">
        <v>2244</v>
      </c>
      <c r="E65" s="162"/>
      <c r="F65" s="162"/>
      <c r="G65" s="162"/>
      <c r="H65" s="162"/>
      <c r="I65" s="163"/>
      <c r="J65" s="164">
        <f>J107</f>
        <v>0</v>
      </c>
      <c r="K65" s="99"/>
      <c r="L65" s="165"/>
    </row>
    <row r="66" spans="1:31" s="2" customFormat="1" ht="21.75" customHeight="1">
      <c r="A66" s="36"/>
      <c r="B66" s="37"/>
      <c r="C66" s="38"/>
      <c r="D66" s="38"/>
      <c r="E66" s="38"/>
      <c r="F66" s="38"/>
      <c r="G66" s="38"/>
      <c r="H66" s="38"/>
      <c r="I66" s="117"/>
      <c r="J66" s="38"/>
      <c r="K66" s="38"/>
      <c r="L66" s="11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67" spans="1:31" s="2" customFormat="1" ht="6.9" customHeight="1">
      <c r="A67" s="36"/>
      <c r="B67" s="49"/>
      <c r="C67" s="50"/>
      <c r="D67" s="50"/>
      <c r="E67" s="50"/>
      <c r="F67" s="50"/>
      <c r="G67" s="50"/>
      <c r="H67" s="50"/>
      <c r="I67" s="144"/>
      <c r="J67" s="50"/>
      <c r="K67" s="50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71" spans="1:31" s="2" customFormat="1" ht="6.9" customHeight="1">
      <c r="A71" s="36"/>
      <c r="B71" s="51"/>
      <c r="C71" s="52"/>
      <c r="D71" s="52"/>
      <c r="E71" s="52"/>
      <c r="F71" s="52"/>
      <c r="G71" s="52"/>
      <c r="H71" s="52"/>
      <c r="I71" s="147"/>
      <c r="J71" s="52"/>
      <c r="K71" s="52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24.9" customHeight="1">
      <c r="A72" s="36"/>
      <c r="B72" s="37"/>
      <c r="C72" s="24" t="s">
        <v>153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" customHeight="1">
      <c r="A73" s="36"/>
      <c r="B73" s="37"/>
      <c r="C73" s="38"/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16</v>
      </c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5" t="str">
        <f>E7</f>
        <v>Výstavba dopravního terminálu města Litvínov</v>
      </c>
      <c r="F75" s="336"/>
      <c r="G75" s="336"/>
      <c r="H75" s="336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143</v>
      </c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6.5" customHeight="1">
      <c r="A77" s="36"/>
      <c r="B77" s="37"/>
      <c r="C77" s="38"/>
      <c r="D77" s="38"/>
      <c r="E77" s="330" t="str">
        <f>E9</f>
        <v>VON - Vedlejší a ostatní náklady</v>
      </c>
      <c r="F77" s="334"/>
      <c r="G77" s="334"/>
      <c r="H77" s="334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22</v>
      </c>
      <c r="D79" s="38"/>
      <c r="E79" s="38"/>
      <c r="F79" s="28" t="str">
        <f>F12</f>
        <v>Litvínov</v>
      </c>
      <c r="G79" s="38"/>
      <c r="H79" s="38"/>
      <c r="I79" s="119" t="s">
        <v>24</v>
      </c>
      <c r="J79" s="61" t="str">
        <f>IF(J12="","",J12)</f>
        <v>10. 3. 2020</v>
      </c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6.9" customHeight="1">
      <c r="A80" s="36"/>
      <c r="B80" s="37"/>
      <c r="C80" s="38"/>
      <c r="D80" s="38"/>
      <c r="E80" s="38"/>
      <c r="F80" s="38"/>
      <c r="G80" s="38"/>
      <c r="H80" s="3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5.65" customHeight="1">
      <c r="A81" s="36"/>
      <c r="B81" s="37"/>
      <c r="C81" s="30" t="s">
        <v>30</v>
      </c>
      <c r="D81" s="38"/>
      <c r="E81" s="38"/>
      <c r="F81" s="28" t="str">
        <f>E15</f>
        <v>Město Litvínov</v>
      </c>
      <c r="G81" s="38"/>
      <c r="H81" s="38"/>
      <c r="I81" s="119" t="s">
        <v>38</v>
      </c>
      <c r="J81" s="34" t="str">
        <f>E21</f>
        <v>METROPROJEKT Praha a.s.</v>
      </c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5.65" customHeight="1">
      <c r="A82" s="36"/>
      <c r="B82" s="37"/>
      <c r="C82" s="30" t="s">
        <v>36</v>
      </c>
      <c r="D82" s="38"/>
      <c r="E82" s="38"/>
      <c r="F82" s="28" t="str">
        <f>IF(E18="","",E18)</f>
        <v>Vyplň údaj</v>
      </c>
      <c r="G82" s="38"/>
      <c r="H82" s="38"/>
      <c r="I82" s="119" t="s">
        <v>43</v>
      </c>
      <c r="J82" s="34" t="str">
        <f>E24</f>
        <v>METROPROJEKT Praha a.s.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0.35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11" customFormat="1" ht="29.25" customHeight="1">
      <c r="A84" s="166"/>
      <c r="B84" s="167"/>
      <c r="C84" s="168" t="s">
        <v>154</v>
      </c>
      <c r="D84" s="169" t="s">
        <v>65</v>
      </c>
      <c r="E84" s="169" t="s">
        <v>61</v>
      </c>
      <c r="F84" s="169" t="s">
        <v>62</v>
      </c>
      <c r="G84" s="169" t="s">
        <v>155</v>
      </c>
      <c r="H84" s="169" t="s">
        <v>156</v>
      </c>
      <c r="I84" s="170" t="s">
        <v>157</v>
      </c>
      <c r="J84" s="169" t="s">
        <v>147</v>
      </c>
      <c r="K84" s="171" t="s">
        <v>158</v>
      </c>
      <c r="L84" s="172"/>
      <c r="M84" s="70" t="s">
        <v>79</v>
      </c>
      <c r="N84" s="71" t="s">
        <v>50</v>
      </c>
      <c r="O84" s="71" t="s">
        <v>159</v>
      </c>
      <c r="P84" s="71" t="s">
        <v>160</v>
      </c>
      <c r="Q84" s="71" t="s">
        <v>161</v>
      </c>
      <c r="R84" s="71" t="s">
        <v>162</v>
      </c>
      <c r="S84" s="71" t="s">
        <v>163</v>
      </c>
      <c r="T84" s="72" t="s">
        <v>164</v>
      </c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</row>
    <row r="85" spans="1:63" s="2" customFormat="1" ht="22.95" customHeight="1">
      <c r="A85" s="36"/>
      <c r="B85" s="37"/>
      <c r="C85" s="77" t="s">
        <v>165</v>
      </c>
      <c r="D85" s="38"/>
      <c r="E85" s="38"/>
      <c r="F85" s="38"/>
      <c r="G85" s="38"/>
      <c r="H85" s="38"/>
      <c r="I85" s="117"/>
      <c r="J85" s="173">
        <f>BK85</f>
        <v>0</v>
      </c>
      <c r="K85" s="38"/>
      <c r="L85" s="41"/>
      <c r="M85" s="73"/>
      <c r="N85" s="174"/>
      <c r="O85" s="74"/>
      <c r="P85" s="175">
        <f>P86</f>
        <v>0</v>
      </c>
      <c r="Q85" s="74"/>
      <c r="R85" s="175">
        <f>R86</f>
        <v>0</v>
      </c>
      <c r="S85" s="74"/>
      <c r="T85" s="176">
        <f>T86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8" t="s">
        <v>80</v>
      </c>
      <c r="AU85" s="18" t="s">
        <v>148</v>
      </c>
      <c r="BK85" s="177">
        <f>BK86</f>
        <v>0</v>
      </c>
    </row>
    <row r="86" spans="2:63" s="12" customFormat="1" ht="25.95" customHeight="1">
      <c r="B86" s="178"/>
      <c r="C86" s="179"/>
      <c r="D86" s="180" t="s">
        <v>80</v>
      </c>
      <c r="E86" s="181" t="s">
        <v>2245</v>
      </c>
      <c r="F86" s="181" t="s">
        <v>2246</v>
      </c>
      <c r="G86" s="179"/>
      <c r="H86" s="179"/>
      <c r="I86" s="182"/>
      <c r="J86" s="183">
        <f>BK86</f>
        <v>0</v>
      </c>
      <c r="K86" s="179"/>
      <c r="L86" s="184"/>
      <c r="M86" s="185"/>
      <c r="N86" s="186"/>
      <c r="O86" s="186"/>
      <c r="P86" s="187">
        <f>P87+P95+P100+P104+P107</f>
        <v>0</v>
      </c>
      <c r="Q86" s="186"/>
      <c r="R86" s="187">
        <f>R87+R95+R100+R104+R107</f>
        <v>0</v>
      </c>
      <c r="S86" s="186"/>
      <c r="T86" s="188">
        <f>T87+T95+T100+T104+T107</f>
        <v>0</v>
      </c>
      <c r="AR86" s="189" t="s">
        <v>195</v>
      </c>
      <c r="AT86" s="190" t="s">
        <v>80</v>
      </c>
      <c r="AU86" s="190" t="s">
        <v>81</v>
      </c>
      <c r="AY86" s="189" t="s">
        <v>168</v>
      </c>
      <c r="BK86" s="191">
        <f>BK87+BK95+BK100+BK104+BK107</f>
        <v>0</v>
      </c>
    </row>
    <row r="87" spans="2:63" s="12" customFormat="1" ht="22.95" customHeight="1">
      <c r="B87" s="178"/>
      <c r="C87" s="179"/>
      <c r="D87" s="180" t="s">
        <v>80</v>
      </c>
      <c r="E87" s="192" t="s">
        <v>2247</v>
      </c>
      <c r="F87" s="192" t="s">
        <v>2248</v>
      </c>
      <c r="G87" s="179"/>
      <c r="H87" s="179"/>
      <c r="I87" s="182"/>
      <c r="J87" s="193">
        <f>BK87</f>
        <v>0</v>
      </c>
      <c r="K87" s="179"/>
      <c r="L87" s="184"/>
      <c r="M87" s="185"/>
      <c r="N87" s="186"/>
      <c r="O87" s="186"/>
      <c r="P87" s="187">
        <f>SUM(P88:P94)</f>
        <v>0</v>
      </c>
      <c r="Q87" s="186"/>
      <c r="R87" s="187">
        <f>SUM(R88:R94)</f>
        <v>0</v>
      </c>
      <c r="S87" s="186"/>
      <c r="T87" s="188">
        <f>SUM(T88:T94)</f>
        <v>0</v>
      </c>
      <c r="AR87" s="189" t="s">
        <v>195</v>
      </c>
      <c r="AT87" s="190" t="s">
        <v>80</v>
      </c>
      <c r="AU87" s="190" t="s">
        <v>89</v>
      </c>
      <c r="AY87" s="189" t="s">
        <v>168</v>
      </c>
      <c r="BK87" s="191">
        <f>SUM(BK88:BK94)</f>
        <v>0</v>
      </c>
    </row>
    <row r="88" spans="1:65" s="2" customFormat="1" ht="16.5" customHeight="1">
      <c r="A88" s="36"/>
      <c r="B88" s="37"/>
      <c r="C88" s="194" t="s">
        <v>89</v>
      </c>
      <c r="D88" s="194" t="s">
        <v>170</v>
      </c>
      <c r="E88" s="195" t="s">
        <v>2249</v>
      </c>
      <c r="F88" s="196" t="s">
        <v>2250</v>
      </c>
      <c r="G88" s="197" t="s">
        <v>282</v>
      </c>
      <c r="H88" s="198">
        <v>1</v>
      </c>
      <c r="I88" s="199"/>
      <c r="J88" s="200">
        <f>ROUND(I88*H88,2)</f>
        <v>0</v>
      </c>
      <c r="K88" s="196" t="s">
        <v>174</v>
      </c>
      <c r="L88" s="41"/>
      <c r="M88" s="201" t="s">
        <v>79</v>
      </c>
      <c r="N88" s="202" t="s">
        <v>51</v>
      </c>
      <c r="O88" s="66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2251</v>
      </c>
      <c r="AT88" s="205" t="s">
        <v>170</v>
      </c>
      <c r="AU88" s="205" t="s">
        <v>91</v>
      </c>
      <c r="AY88" s="18" t="s">
        <v>168</v>
      </c>
      <c r="BE88" s="206">
        <f>IF(N88="základní",J88,0)</f>
        <v>0</v>
      </c>
      <c r="BF88" s="206">
        <f>IF(N88="snížená",J88,0)</f>
        <v>0</v>
      </c>
      <c r="BG88" s="206">
        <f>IF(N88="zákl. přenesená",J88,0)</f>
        <v>0</v>
      </c>
      <c r="BH88" s="206">
        <f>IF(N88="sníž. přenesená",J88,0)</f>
        <v>0</v>
      </c>
      <c r="BI88" s="206">
        <f>IF(N88="nulová",J88,0)</f>
        <v>0</v>
      </c>
      <c r="BJ88" s="18" t="s">
        <v>89</v>
      </c>
      <c r="BK88" s="206">
        <f>ROUND(I88*H88,2)</f>
        <v>0</v>
      </c>
      <c r="BL88" s="18" t="s">
        <v>2251</v>
      </c>
      <c r="BM88" s="205" t="s">
        <v>2252</v>
      </c>
    </row>
    <row r="89" spans="2:51" s="13" customFormat="1" ht="12">
      <c r="B89" s="207"/>
      <c r="C89" s="208"/>
      <c r="D89" s="209" t="s">
        <v>177</v>
      </c>
      <c r="E89" s="210" t="s">
        <v>79</v>
      </c>
      <c r="F89" s="211" t="s">
        <v>2253</v>
      </c>
      <c r="G89" s="208"/>
      <c r="H89" s="212">
        <v>1</v>
      </c>
      <c r="I89" s="213"/>
      <c r="J89" s="208"/>
      <c r="K89" s="208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177</v>
      </c>
      <c r="AU89" s="218" t="s">
        <v>91</v>
      </c>
      <c r="AV89" s="13" t="s">
        <v>91</v>
      </c>
      <c r="AW89" s="13" t="s">
        <v>42</v>
      </c>
      <c r="AX89" s="13" t="s">
        <v>89</v>
      </c>
      <c r="AY89" s="218" t="s">
        <v>168</v>
      </c>
    </row>
    <row r="90" spans="1:65" s="2" customFormat="1" ht="16.5" customHeight="1">
      <c r="A90" s="36"/>
      <c r="B90" s="37"/>
      <c r="C90" s="194" t="s">
        <v>91</v>
      </c>
      <c r="D90" s="194" t="s">
        <v>170</v>
      </c>
      <c r="E90" s="195" t="s">
        <v>2254</v>
      </c>
      <c r="F90" s="196" t="s">
        <v>2255</v>
      </c>
      <c r="G90" s="197" t="s">
        <v>282</v>
      </c>
      <c r="H90" s="198">
        <v>1</v>
      </c>
      <c r="I90" s="199"/>
      <c r="J90" s="200">
        <f>ROUND(I90*H90,2)</f>
        <v>0</v>
      </c>
      <c r="K90" s="196" t="s">
        <v>174</v>
      </c>
      <c r="L90" s="41"/>
      <c r="M90" s="201" t="s">
        <v>79</v>
      </c>
      <c r="N90" s="202" t="s">
        <v>51</v>
      </c>
      <c r="O90" s="6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2251</v>
      </c>
      <c r="AT90" s="205" t="s">
        <v>170</v>
      </c>
      <c r="AU90" s="205" t="s">
        <v>91</v>
      </c>
      <c r="AY90" s="18" t="s">
        <v>168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8" t="s">
        <v>89</v>
      </c>
      <c r="BK90" s="206">
        <f>ROUND(I90*H90,2)</f>
        <v>0</v>
      </c>
      <c r="BL90" s="18" t="s">
        <v>2251</v>
      </c>
      <c r="BM90" s="205" t="s">
        <v>2256</v>
      </c>
    </row>
    <row r="91" spans="1:65" s="2" customFormat="1" ht="16.5" customHeight="1">
      <c r="A91" s="36"/>
      <c r="B91" s="37"/>
      <c r="C91" s="194" t="s">
        <v>186</v>
      </c>
      <c r="D91" s="194" t="s">
        <v>170</v>
      </c>
      <c r="E91" s="195" t="s">
        <v>2257</v>
      </c>
      <c r="F91" s="196" t="s">
        <v>2258</v>
      </c>
      <c r="G91" s="197" t="s">
        <v>282</v>
      </c>
      <c r="H91" s="198">
        <v>1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2251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2251</v>
      </c>
      <c r="BM91" s="205" t="s">
        <v>2259</v>
      </c>
    </row>
    <row r="92" spans="1:65" s="2" customFormat="1" ht="21.75" customHeight="1">
      <c r="A92" s="36"/>
      <c r="B92" s="37"/>
      <c r="C92" s="194" t="s">
        <v>175</v>
      </c>
      <c r="D92" s="194" t="s">
        <v>170</v>
      </c>
      <c r="E92" s="195" t="s">
        <v>2260</v>
      </c>
      <c r="F92" s="196" t="s">
        <v>2261</v>
      </c>
      <c r="G92" s="197" t="s">
        <v>282</v>
      </c>
      <c r="H92" s="198">
        <v>1</v>
      </c>
      <c r="I92" s="199"/>
      <c r="J92" s="200">
        <f>ROUND(I92*H92,2)</f>
        <v>0</v>
      </c>
      <c r="K92" s="196" t="s">
        <v>174</v>
      </c>
      <c r="L92" s="41"/>
      <c r="M92" s="201" t="s">
        <v>79</v>
      </c>
      <c r="N92" s="202" t="s">
        <v>51</v>
      </c>
      <c r="O92" s="66"/>
      <c r="P92" s="203">
        <f>O92*H92</f>
        <v>0</v>
      </c>
      <c r="Q92" s="203">
        <v>0</v>
      </c>
      <c r="R92" s="203">
        <f>Q92*H92</f>
        <v>0</v>
      </c>
      <c r="S92" s="203">
        <v>0</v>
      </c>
      <c r="T92" s="204">
        <f>S92*H92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2251</v>
      </c>
      <c r="AT92" s="205" t="s">
        <v>170</v>
      </c>
      <c r="AU92" s="205" t="s">
        <v>91</v>
      </c>
      <c r="AY92" s="18" t="s">
        <v>168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8" t="s">
        <v>89</v>
      </c>
      <c r="BK92" s="206">
        <f>ROUND(I92*H92,2)</f>
        <v>0</v>
      </c>
      <c r="BL92" s="18" t="s">
        <v>2251</v>
      </c>
      <c r="BM92" s="205" t="s">
        <v>2262</v>
      </c>
    </row>
    <row r="93" spans="1:65" s="2" customFormat="1" ht="21.75" customHeight="1">
      <c r="A93" s="36"/>
      <c r="B93" s="37"/>
      <c r="C93" s="194" t="s">
        <v>195</v>
      </c>
      <c r="D93" s="194" t="s">
        <v>170</v>
      </c>
      <c r="E93" s="195" t="s">
        <v>2263</v>
      </c>
      <c r="F93" s="196" t="s">
        <v>2264</v>
      </c>
      <c r="G93" s="197" t="s">
        <v>228</v>
      </c>
      <c r="H93" s="198">
        <v>1</v>
      </c>
      <c r="I93" s="199"/>
      <c r="J93" s="200">
        <f>ROUND(I93*H93,2)</f>
        <v>0</v>
      </c>
      <c r="K93" s="196" t="s">
        <v>174</v>
      </c>
      <c r="L93" s="41"/>
      <c r="M93" s="201" t="s">
        <v>79</v>
      </c>
      <c r="N93" s="202" t="s">
        <v>51</v>
      </c>
      <c r="O93" s="6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2251</v>
      </c>
      <c r="AT93" s="205" t="s">
        <v>170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2251</v>
      </c>
      <c r="BM93" s="205" t="s">
        <v>2265</v>
      </c>
    </row>
    <row r="94" spans="1:65" s="2" customFormat="1" ht="16.5" customHeight="1">
      <c r="A94" s="36"/>
      <c r="B94" s="37"/>
      <c r="C94" s="194" t="s">
        <v>200</v>
      </c>
      <c r="D94" s="194" t="s">
        <v>170</v>
      </c>
      <c r="E94" s="195" t="s">
        <v>2266</v>
      </c>
      <c r="F94" s="196" t="s">
        <v>2267</v>
      </c>
      <c r="G94" s="197" t="s">
        <v>228</v>
      </c>
      <c r="H94" s="198">
        <v>1</v>
      </c>
      <c r="I94" s="199"/>
      <c r="J94" s="200">
        <f>ROUND(I94*H94,2)</f>
        <v>0</v>
      </c>
      <c r="K94" s="196" t="s">
        <v>174</v>
      </c>
      <c r="L94" s="41"/>
      <c r="M94" s="201" t="s">
        <v>79</v>
      </c>
      <c r="N94" s="202" t="s">
        <v>51</v>
      </c>
      <c r="O94" s="6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2251</v>
      </c>
      <c r="AT94" s="205" t="s">
        <v>170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2251</v>
      </c>
      <c r="BM94" s="205" t="s">
        <v>2268</v>
      </c>
    </row>
    <row r="95" spans="2:63" s="12" customFormat="1" ht="22.95" customHeight="1">
      <c r="B95" s="178"/>
      <c r="C95" s="179"/>
      <c r="D95" s="180" t="s">
        <v>80</v>
      </c>
      <c r="E95" s="192" t="s">
        <v>2269</v>
      </c>
      <c r="F95" s="192" t="s">
        <v>2270</v>
      </c>
      <c r="G95" s="179"/>
      <c r="H95" s="179"/>
      <c r="I95" s="182"/>
      <c r="J95" s="193">
        <f>BK95</f>
        <v>0</v>
      </c>
      <c r="K95" s="179"/>
      <c r="L95" s="184"/>
      <c r="M95" s="185"/>
      <c r="N95" s="186"/>
      <c r="O95" s="186"/>
      <c r="P95" s="187">
        <f>SUM(P96:P99)</f>
        <v>0</v>
      </c>
      <c r="Q95" s="186"/>
      <c r="R95" s="187">
        <f>SUM(R96:R99)</f>
        <v>0</v>
      </c>
      <c r="S95" s="186"/>
      <c r="T95" s="188">
        <f>SUM(T96:T99)</f>
        <v>0</v>
      </c>
      <c r="AR95" s="189" t="s">
        <v>195</v>
      </c>
      <c r="AT95" s="190" t="s">
        <v>80</v>
      </c>
      <c r="AU95" s="190" t="s">
        <v>89</v>
      </c>
      <c r="AY95" s="189" t="s">
        <v>168</v>
      </c>
      <c r="BK95" s="191">
        <f>SUM(BK96:BK99)</f>
        <v>0</v>
      </c>
    </row>
    <row r="96" spans="1:65" s="2" customFormat="1" ht="16.5" customHeight="1">
      <c r="A96" s="36"/>
      <c r="B96" s="37"/>
      <c r="C96" s="194" t="s">
        <v>205</v>
      </c>
      <c r="D96" s="194" t="s">
        <v>170</v>
      </c>
      <c r="E96" s="195" t="s">
        <v>2271</v>
      </c>
      <c r="F96" s="196" t="s">
        <v>2270</v>
      </c>
      <c r="G96" s="197" t="s">
        <v>282</v>
      </c>
      <c r="H96" s="198">
        <v>1</v>
      </c>
      <c r="I96" s="199"/>
      <c r="J96" s="200">
        <f>ROUND(I96*H96,2)</f>
        <v>0</v>
      </c>
      <c r="K96" s="196" t="s">
        <v>174</v>
      </c>
      <c r="L96" s="41"/>
      <c r="M96" s="201" t="s">
        <v>79</v>
      </c>
      <c r="N96" s="202" t="s">
        <v>51</v>
      </c>
      <c r="O96" s="6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2251</v>
      </c>
      <c r="AT96" s="205" t="s">
        <v>170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2251</v>
      </c>
      <c r="BM96" s="205" t="s">
        <v>2272</v>
      </c>
    </row>
    <row r="97" spans="1:47" s="2" customFormat="1" ht="76.8">
      <c r="A97" s="36"/>
      <c r="B97" s="37"/>
      <c r="C97" s="38"/>
      <c r="D97" s="209" t="s">
        <v>236</v>
      </c>
      <c r="E97" s="38"/>
      <c r="F97" s="240" t="s">
        <v>2273</v>
      </c>
      <c r="G97" s="38"/>
      <c r="H97" s="38"/>
      <c r="I97" s="117"/>
      <c r="J97" s="38"/>
      <c r="K97" s="38"/>
      <c r="L97" s="41"/>
      <c r="M97" s="241"/>
      <c r="N97" s="24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8" t="s">
        <v>236</v>
      </c>
      <c r="AU97" s="18" t="s">
        <v>91</v>
      </c>
    </row>
    <row r="98" spans="1:65" s="2" customFormat="1" ht="16.5" customHeight="1">
      <c r="A98" s="36"/>
      <c r="B98" s="37"/>
      <c r="C98" s="194" t="s">
        <v>211</v>
      </c>
      <c r="D98" s="194" t="s">
        <v>170</v>
      </c>
      <c r="E98" s="195" t="s">
        <v>2274</v>
      </c>
      <c r="F98" s="196" t="s">
        <v>2275</v>
      </c>
      <c r="G98" s="197" t="s">
        <v>282</v>
      </c>
      <c r="H98" s="198">
        <v>1</v>
      </c>
      <c r="I98" s="199"/>
      <c r="J98" s="200">
        <f>ROUND(I98*H98,2)</f>
        <v>0</v>
      </c>
      <c r="K98" s="196" t="s">
        <v>174</v>
      </c>
      <c r="L98" s="41"/>
      <c r="M98" s="201" t="s">
        <v>79</v>
      </c>
      <c r="N98" s="202" t="s">
        <v>51</v>
      </c>
      <c r="O98" s="66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2251</v>
      </c>
      <c r="AT98" s="205" t="s">
        <v>170</v>
      </c>
      <c r="AU98" s="205" t="s">
        <v>91</v>
      </c>
      <c r="AY98" s="18" t="s">
        <v>168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8" t="s">
        <v>89</v>
      </c>
      <c r="BK98" s="206">
        <f>ROUND(I98*H98,2)</f>
        <v>0</v>
      </c>
      <c r="BL98" s="18" t="s">
        <v>2251</v>
      </c>
      <c r="BM98" s="205" t="s">
        <v>2276</v>
      </c>
    </row>
    <row r="99" spans="1:65" s="2" customFormat="1" ht="16.5" customHeight="1">
      <c r="A99" s="36"/>
      <c r="B99" s="37"/>
      <c r="C99" s="194" t="s">
        <v>218</v>
      </c>
      <c r="D99" s="194" t="s">
        <v>170</v>
      </c>
      <c r="E99" s="195" t="s">
        <v>2277</v>
      </c>
      <c r="F99" s="196" t="s">
        <v>2278</v>
      </c>
      <c r="G99" s="197" t="s">
        <v>228</v>
      </c>
      <c r="H99" s="198">
        <v>2</v>
      </c>
      <c r="I99" s="199"/>
      <c r="J99" s="200">
        <f>ROUND(I99*H99,2)</f>
        <v>0</v>
      </c>
      <c r="K99" s="196" t="s">
        <v>174</v>
      </c>
      <c r="L99" s="41"/>
      <c r="M99" s="201" t="s">
        <v>79</v>
      </c>
      <c r="N99" s="202" t="s">
        <v>51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2251</v>
      </c>
      <c r="AT99" s="205" t="s">
        <v>170</v>
      </c>
      <c r="AU99" s="205" t="s">
        <v>91</v>
      </c>
      <c r="AY99" s="18" t="s">
        <v>168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8" t="s">
        <v>89</v>
      </c>
      <c r="BK99" s="206">
        <f>ROUND(I99*H99,2)</f>
        <v>0</v>
      </c>
      <c r="BL99" s="18" t="s">
        <v>2251</v>
      </c>
      <c r="BM99" s="205" t="s">
        <v>2279</v>
      </c>
    </row>
    <row r="100" spans="2:63" s="12" customFormat="1" ht="22.95" customHeight="1">
      <c r="B100" s="178"/>
      <c r="C100" s="179"/>
      <c r="D100" s="180" t="s">
        <v>80</v>
      </c>
      <c r="E100" s="192" t="s">
        <v>2280</v>
      </c>
      <c r="F100" s="192" t="s">
        <v>2281</v>
      </c>
      <c r="G100" s="179"/>
      <c r="H100" s="179"/>
      <c r="I100" s="182"/>
      <c r="J100" s="193">
        <f>BK100</f>
        <v>0</v>
      </c>
      <c r="K100" s="179"/>
      <c r="L100" s="184"/>
      <c r="M100" s="185"/>
      <c r="N100" s="186"/>
      <c r="O100" s="186"/>
      <c r="P100" s="187">
        <f>SUM(P101:P103)</f>
        <v>0</v>
      </c>
      <c r="Q100" s="186"/>
      <c r="R100" s="187">
        <f>SUM(R101:R103)</f>
        <v>0</v>
      </c>
      <c r="S100" s="186"/>
      <c r="T100" s="188">
        <f>SUM(T101:T103)</f>
        <v>0</v>
      </c>
      <c r="AR100" s="189" t="s">
        <v>195</v>
      </c>
      <c r="AT100" s="190" t="s">
        <v>80</v>
      </c>
      <c r="AU100" s="190" t="s">
        <v>89</v>
      </c>
      <c r="AY100" s="189" t="s">
        <v>168</v>
      </c>
      <c r="BK100" s="191">
        <f>SUM(BK101:BK103)</f>
        <v>0</v>
      </c>
    </row>
    <row r="101" spans="1:65" s="2" customFormat="1" ht="16.5" customHeight="1">
      <c r="A101" s="36"/>
      <c r="B101" s="37"/>
      <c r="C101" s="194" t="s">
        <v>225</v>
      </c>
      <c r="D101" s="194" t="s">
        <v>170</v>
      </c>
      <c r="E101" s="195" t="s">
        <v>2282</v>
      </c>
      <c r="F101" s="196" t="s">
        <v>2283</v>
      </c>
      <c r="G101" s="197" t="s">
        <v>282</v>
      </c>
      <c r="H101" s="198">
        <v>1</v>
      </c>
      <c r="I101" s="199"/>
      <c r="J101" s="200">
        <f>ROUND(I101*H101,2)</f>
        <v>0</v>
      </c>
      <c r="K101" s="196" t="s">
        <v>174</v>
      </c>
      <c r="L101" s="41"/>
      <c r="M101" s="201" t="s">
        <v>79</v>
      </c>
      <c r="N101" s="202" t="s">
        <v>51</v>
      </c>
      <c r="O101" s="6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2251</v>
      </c>
      <c r="AT101" s="205" t="s">
        <v>170</v>
      </c>
      <c r="AU101" s="205" t="s">
        <v>91</v>
      </c>
      <c r="AY101" s="18" t="s">
        <v>168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8" t="s">
        <v>89</v>
      </c>
      <c r="BK101" s="206">
        <f>ROUND(I101*H101,2)</f>
        <v>0</v>
      </c>
      <c r="BL101" s="18" t="s">
        <v>2251</v>
      </c>
      <c r="BM101" s="205" t="s">
        <v>2284</v>
      </c>
    </row>
    <row r="102" spans="1:65" s="2" customFormat="1" ht="16.5" customHeight="1">
      <c r="A102" s="36"/>
      <c r="B102" s="37"/>
      <c r="C102" s="194" t="s">
        <v>231</v>
      </c>
      <c r="D102" s="194" t="s">
        <v>170</v>
      </c>
      <c r="E102" s="195" t="s">
        <v>2285</v>
      </c>
      <c r="F102" s="196" t="s">
        <v>2286</v>
      </c>
      <c r="G102" s="197" t="s">
        <v>282</v>
      </c>
      <c r="H102" s="198">
        <v>1</v>
      </c>
      <c r="I102" s="199"/>
      <c r="J102" s="200">
        <f>ROUND(I102*H102,2)</f>
        <v>0</v>
      </c>
      <c r="K102" s="196" t="s">
        <v>174</v>
      </c>
      <c r="L102" s="41"/>
      <c r="M102" s="201" t="s">
        <v>79</v>
      </c>
      <c r="N102" s="202" t="s">
        <v>51</v>
      </c>
      <c r="O102" s="66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2251</v>
      </c>
      <c r="AT102" s="205" t="s">
        <v>170</v>
      </c>
      <c r="AU102" s="205" t="s">
        <v>91</v>
      </c>
      <c r="AY102" s="18" t="s">
        <v>168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8" t="s">
        <v>89</v>
      </c>
      <c r="BK102" s="206">
        <f>ROUND(I102*H102,2)</f>
        <v>0</v>
      </c>
      <c r="BL102" s="18" t="s">
        <v>2251</v>
      </c>
      <c r="BM102" s="205" t="s">
        <v>2287</v>
      </c>
    </row>
    <row r="103" spans="1:65" s="2" customFormat="1" ht="21.75" customHeight="1">
      <c r="A103" s="36"/>
      <c r="B103" s="37"/>
      <c r="C103" s="194" t="s">
        <v>239</v>
      </c>
      <c r="D103" s="194" t="s">
        <v>170</v>
      </c>
      <c r="E103" s="195" t="s">
        <v>2288</v>
      </c>
      <c r="F103" s="196" t="s">
        <v>2289</v>
      </c>
      <c r="G103" s="197" t="s">
        <v>282</v>
      </c>
      <c r="H103" s="198">
        <v>1</v>
      </c>
      <c r="I103" s="199"/>
      <c r="J103" s="200">
        <f>ROUND(I103*H103,2)</f>
        <v>0</v>
      </c>
      <c r="K103" s="196" t="s">
        <v>174</v>
      </c>
      <c r="L103" s="41"/>
      <c r="M103" s="201" t="s">
        <v>79</v>
      </c>
      <c r="N103" s="202" t="s">
        <v>51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2251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2251</v>
      </c>
      <c r="BM103" s="205" t="s">
        <v>2290</v>
      </c>
    </row>
    <row r="104" spans="2:63" s="12" customFormat="1" ht="22.95" customHeight="1">
      <c r="B104" s="178"/>
      <c r="C104" s="179"/>
      <c r="D104" s="180" t="s">
        <v>80</v>
      </c>
      <c r="E104" s="192" t="s">
        <v>2291</v>
      </c>
      <c r="F104" s="192" t="s">
        <v>2292</v>
      </c>
      <c r="G104" s="179"/>
      <c r="H104" s="179"/>
      <c r="I104" s="182"/>
      <c r="J104" s="193">
        <f>BK104</f>
        <v>0</v>
      </c>
      <c r="K104" s="179"/>
      <c r="L104" s="184"/>
      <c r="M104" s="185"/>
      <c r="N104" s="186"/>
      <c r="O104" s="186"/>
      <c r="P104" s="187">
        <f>SUM(P105:P106)</f>
        <v>0</v>
      </c>
      <c r="Q104" s="186"/>
      <c r="R104" s="187">
        <f>SUM(R105:R106)</f>
        <v>0</v>
      </c>
      <c r="S104" s="186"/>
      <c r="T104" s="188">
        <f>SUM(T105:T106)</f>
        <v>0</v>
      </c>
      <c r="AR104" s="189" t="s">
        <v>195</v>
      </c>
      <c r="AT104" s="190" t="s">
        <v>80</v>
      </c>
      <c r="AU104" s="190" t="s">
        <v>89</v>
      </c>
      <c r="AY104" s="189" t="s">
        <v>168</v>
      </c>
      <c r="BK104" s="191">
        <f>SUM(BK105:BK106)</f>
        <v>0</v>
      </c>
    </row>
    <row r="105" spans="1:65" s="2" customFormat="1" ht="16.5" customHeight="1">
      <c r="A105" s="36"/>
      <c r="B105" s="37"/>
      <c r="C105" s="194" t="s">
        <v>244</v>
      </c>
      <c r="D105" s="194" t="s">
        <v>170</v>
      </c>
      <c r="E105" s="195" t="s">
        <v>2293</v>
      </c>
      <c r="F105" s="196" t="s">
        <v>2294</v>
      </c>
      <c r="G105" s="197" t="s">
        <v>282</v>
      </c>
      <c r="H105" s="198">
        <v>1</v>
      </c>
      <c r="I105" s="199"/>
      <c r="J105" s="200">
        <f>ROUND(I105*H105,2)</f>
        <v>0</v>
      </c>
      <c r="K105" s="196" t="s">
        <v>174</v>
      </c>
      <c r="L105" s="41"/>
      <c r="M105" s="201" t="s">
        <v>79</v>
      </c>
      <c r="N105" s="202" t="s">
        <v>51</v>
      </c>
      <c r="O105" s="66"/>
      <c r="P105" s="203">
        <f>O105*H105</f>
        <v>0</v>
      </c>
      <c r="Q105" s="203">
        <v>0</v>
      </c>
      <c r="R105" s="203">
        <f>Q105*H105</f>
        <v>0</v>
      </c>
      <c r="S105" s="203">
        <v>0</v>
      </c>
      <c r="T105" s="204">
        <f>S105*H105</f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2251</v>
      </c>
      <c r="AT105" s="205" t="s">
        <v>170</v>
      </c>
      <c r="AU105" s="205" t="s">
        <v>91</v>
      </c>
      <c r="AY105" s="18" t="s">
        <v>168</v>
      </c>
      <c r="BE105" s="206">
        <f>IF(N105="základní",J105,0)</f>
        <v>0</v>
      </c>
      <c r="BF105" s="206">
        <f>IF(N105="snížená",J105,0)</f>
        <v>0</v>
      </c>
      <c r="BG105" s="206">
        <f>IF(N105="zákl. přenesená",J105,0)</f>
        <v>0</v>
      </c>
      <c r="BH105" s="206">
        <f>IF(N105="sníž. přenesená",J105,0)</f>
        <v>0</v>
      </c>
      <c r="BI105" s="206">
        <f>IF(N105="nulová",J105,0)</f>
        <v>0</v>
      </c>
      <c r="BJ105" s="18" t="s">
        <v>89</v>
      </c>
      <c r="BK105" s="206">
        <f>ROUND(I105*H105,2)</f>
        <v>0</v>
      </c>
      <c r="BL105" s="18" t="s">
        <v>2251</v>
      </c>
      <c r="BM105" s="205" t="s">
        <v>2295</v>
      </c>
    </row>
    <row r="106" spans="1:65" s="2" customFormat="1" ht="16.5" customHeight="1">
      <c r="A106" s="36"/>
      <c r="B106" s="37"/>
      <c r="C106" s="194" t="s">
        <v>249</v>
      </c>
      <c r="D106" s="194" t="s">
        <v>170</v>
      </c>
      <c r="E106" s="195" t="s">
        <v>2296</v>
      </c>
      <c r="F106" s="196" t="s">
        <v>2297</v>
      </c>
      <c r="G106" s="197" t="s">
        <v>282</v>
      </c>
      <c r="H106" s="198">
        <v>1</v>
      </c>
      <c r="I106" s="199"/>
      <c r="J106" s="200">
        <f>ROUND(I106*H106,2)</f>
        <v>0</v>
      </c>
      <c r="K106" s="196" t="s">
        <v>174</v>
      </c>
      <c r="L106" s="41"/>
      <c r="M106" s="201" t="s">
        <v>79</v>
      </c>
      <c r="N106" s="202" t="s">
        <v>51</v>
      </c>
      <c r="O106" s="66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2251</v>
      </c>
      <c r="AT106" s="205" t="s">
        <v>170</v>
      </c>
      <c r="AU106" s="205" t="s">
        <v>91</v>
      </c>
      <c r="AY106" s="18" t="s">
        <v>168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8" t="s">
        <v>89</v>
      </c>
      <c r="BK106" s="206">
        <f>ROUND(I106*H106,2)</f>
        <v>0</v>
      </c>
      <c r="BL106" s="18" t="s">
        <v>2251</v>
      </c>
      <c r="BM106" s="205" t="s">
        <v>2298</v>
      </c>
    </row>
    <row r="107" spans="2:63" s="12" customFormat="1" ht="22.95" customHeight="1">
      <c r="B107" s="178"/>
      <c r="C107" s="179"/>
      <c r="D107" s="180" t="s">
        <v>80</v>
      </c>
      <c r="E107" s="192" t="s">
        <v>2299</v>
      </c>
      <c r="F107" s="192" t="s">
        <v>2300</v>
      </c>
      <c r="G107" s="179"/>
      <c r="H107" s="179"/>
      <c r="I107" s="182"/>
      <c r="J107" s="193">
        <f>BK107</f>
        <v>0</v>
      </c>
      <c r="K107" s="179"/>
      <c r="L107" s="184"/>
      <c r="M107" s="185"/>
      <c r="N107" s="186"/>
      <c r="O107" s="186"/>
      <c r="P107" s="187">
        <f>SUM(P108:P110)</f>
        <v>0</v>
      </c>
      <c r="Q107" s="186"/>
      <c r="R107" s="187">
        <f>SUM(R108:R110)</f>
        <v>0</v>
      </c>
      <c r="S107" s="186"/>
      <c r="T107" s="188">
        <f>SUM(T108:T110)</f>
        <v>0</v>
      </c>
      <c r="AR107" s="189" t="s">
        <v>195</v>
      </c>
      <c r="AT107" s="190" t="s">
        <v>80</v>
      </c>
      <c r="AU107" s="190" t="s">
        <v>89</v>
      </c>
      <c r="AY107" s="189" t="s">
        <v>168</v>
      </c>
      <c r="BK107" s="191">
        <f>SUM(BK108:BK110)</f>
        <v>0</v>
      </c>
    </row>
    <row r="108" spans="1:65" s="2" customFormat="1" ht="16.5" customHeight="1">
      <c r="A108" s="36"/>
      <c r="B108" s="37"/>
      <c r="C108" s="194" t="s">
        <v>8</v>
      </c>
      <c r="D108" s="194" t="s">
        <v>170</v>
      </c>
      <c r="E108" s="195" t="s">
        <v>2301</v>
      </c>
      <c r="F108" s="196" t="s">
        <v>2302</v>
      </c>
      <c r="G108" s="197" t="s">
        <v>2303</v>
      </c>
      <c r="H108" s="198">
        <v>3555.1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2251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2251</v>
      </c>
      <c r="BM108" s="205" t="s">
        <v>2304</v>
      </c>
    </row>
    <row r="109" spans="1:47" s="2" customFormat="1" ht="38.4">
      <c r="A109" s="36"/>
      <c r="B109" s="37"/>
      <c r="C109" s="38"/>
      <c r="D109" s="209" t="s">
        <v>236</v>
      </c>
      <c r="E109" s="38"/>
      <c r="F109" s="240" t="s">
        <v>2305</v>
      </c>
      <c r="G109" s="38"/>
      <c r="H109" s="38"/>
      <c r="I109" s="117"/>
      <c r="J109" s="38"/>
      <c r="K109" s="38"/>
      <c r="L109" s="41"/>
      <c r="M109" s="241"/>
      <c r="N109" s="242"/>
      <c r="O109" s="66"/>
      <c r="P109" s="66"/>
      <c r="Q109" s="66"/>
      <c r="R109" s="66"/>
      <c r="S109" s="66"/>
      <c r="T109" s="6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8" t="s">
        <v>236</v>
      </c>
      <c r="AU109" s="18" t="s">
        <v>91</v>
      </c>
    </row>
    <row r="110" spans="2:51" s="13" customFormat="1" ht="12">
      <c r="B110" s="207"/>
      <c r="C110" s="208"/>
      <c r="D110" s="209" t="s">
        <v>177</v>
      </c>
      <c r="E110" s="210" t="s">
        <v>79</v>
      </c>
      <c r="F110" s="211" t="s">
        <v>2306</v>
      </c>
      <c r="G110" s="208"/>
      <c r="H110" s="212">
        <v>3555.1</v>
      </c>
      <c r="I110" s="213"/>
      <c r="J110" s="208"/>
      <c r="K110" s="208"/>
      <c r="L110" s="214"/>
      <c r="M110" s="243"/>
      <c r="N110" s="244"/>
      <c r="O110" s="244"/>
      <c r="P110" s="244"/>
      <c r="Q110" s="244"/>
      <c r="R110" s="244"/>
      <c r="S110" s="244"/>
      <c r="T110" s="245"/>
      <c r="AT110" s="218" t="s">
        <v>177</v>
      </c>
      <c r="AU110" s="218" t="s">
        <v>91</v>
      </c>
      <c r="AV110" s="13" t="s">
        <v>91</v>
      </c>
      <c r="AW110" s="13" t="s">
        <v>42</v>
      </c>
      <c r="AX110" s="13" t="s">
        <v>89</v>
      </c>
      <c r="AY110" s="218" t="s">
        <v>168</v>
      </c>
    </row>
    <row r="111" spans="1:31" s="2" customFormat="1" ht="6.9" customHeight="1">
      <c r="A111" s="36"/>
      <c r="B111" s="49"/>
      <c r="C111" s="50"/>
      <c r="D111" s="50"/>
      <c r="E111" s="50"/>
      <c r="F111" s="50"/>
      <c r="G111" s="50"/>
      <c r="H111" s="50"/>
      <c r="I111" s="144"/>
      <c r="J111" s="50"/>
      <c r="K111" s="50"/>
      <c r="L111" s="41"/>
      <c r="M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</sheetData>
  <sheetProtection algorithmName="SHA-512" hashValue="psXD2xH203q2lpbSjHPVYvK+fv1lkq6Hni1fbdGFObQ7aJuCo31grkA6L3FSlIklU2AB/2vNazB6G/FLxsDS0A==" saltValue="ExX6+aT5QKp5crlDpM+WTDvhhONKdH3q3xj0BgUqx7P0qYq42t6l9zBQ+ePA2wTS0yIc8X2npqs1uAQyrHzNvw==" spinCount="100000" sheet="1" objects="1" scenarios="1" formatColumns="0" formatRows="0" autoFilter="0"/>
  <autoFilter ref="C84:K110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58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3:H2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" customHeight="1"/>
    <row r="3" spans="2:8" s="1" customFormat="1" ht="6.9" customHeight="1">
      <c r="B3" s="111"/>
      <c r="C3" s="112"/>
      <c r="D3" s="112"/>
      <c r="E3" s="112"/>
      <c r="F3" s="112"/>
      <c r="G3" s="112"/>
      <c r="H3" s="21"/>
    </row>
    <row r="4" spans="2:8" s="1" customFormat="1" ht="24.9" customHeight="1">
      <c r="B4" s="21"/>
      <c r="C4" s="114" t="s">
        <v>2307</v>
      </c>
      <c r="H4" s="21"/>
    </row>
    <row r="5" spans="2:8" s="1" customFormat="1" ht="12" customHeight="1">
      <c r="B5" s="21"/>
      <c r="C5" s="276" t="s">
        <v>13</v>
      </c>
      <c r="D5" s="343" t="s">
        <v>14</v>
      </c>
      <c r="E5" s="302"/>
      <c r="F5" s="302"/>
      <c r="H5" s="21"/>
    </row>
    <row r="6" spans="2:8" s="1" customFormat="1" ht="36.9" customHeight="1">
      <c r="B6" s="21"/>
      <c r="C6" s="277" t="s">
        <v>16</v>
      </c>
      <c r="D6" s="344" t="s">
        <v>17</v>
      </c>
      <c r="E6" s="302"/>
      <c r="F6" s="302"/>
      <c r="H6" s="21"/>
    </row>
    <row r="7" spans="2:8" s="1" customFormat="1" ht="16.5" customHeight="1">
      <c r="B7" s="21"/>
      <c r="C7" s="116" t="s">
        <v>24</v>
      </c>
      <c r="D7" s="120" t="str">
        <f>'Rekapitulace stavby'!AN8</f>
        <v>10. 3. 2020</v>
      </c>
      <c r="H7" s="21"/>
    </row>
    <row r="8" spans="1:8" s="2" customFormat="1" ht="10.95" customHeight="1">
      <c r="A8" s="36"/>
      <c r="B8" s="41"/>
      <c r="C8" s="36"/>
      <c r="D8" s="36"/>
      <c r="E8" s="36"/>
      <c r="F8" s="36"/>
      <c r="G8" s="36"/>
      <c r="H8" s="41"/>
    </row>
    <row r="9" spans="1:8" s="11" customFormat="1" ht="29.25" customHeight="1">
      <c r="A9" s="166"/>
      <c r="B9" s="278"/>
      <c r="C9" s="279" t="s">
        <v>61</v>
      </c>
      <c r="D9" s="280" t="s">
        <v>62</v>
      </c>
      <c r="E9" s="280" t="s">
        <v>155</v>
      </c>
      <c r="F9" s="281" t="s">
        <v>2308</v>
      </c>
      <c r="G9" s="166"/>
      <c r="H9" s="278"/>
    </row>
    <row r="10" spans="1:8" s="2" customFormat="1" ht="26.4" customHeight="1">
      <c r="A10" s="36"/>
      <c r="B10" s="41"/>
      <c r="C10" s="282" t="s">
        <v>2309</v>
      </c>
      <c r="D10" s="282" t="s">
        <v>93</v>
      </c>
      <c r="E10" s="36"/>
      <c r="F10" s="36"/>
      <c r="G10" s="36"/>
      <c r="H10" s="41"/>
    </row>
    <row r="11" spans="1:8" s="2" customFormat="1" ht="16.95" customHeight="1">
      <c r="A11" s="36"/>
      <c r="B11" s="41"/>
      <c r="C11" s="283" t="s">
        <v>344</v>
      </c>
      <c r="D11" s="284" t="s">
        <v>345</v>
      </c>
      <c r="E11" s="285" t="s">
        <v>346</v>
      </c>
      <c r="F11" s="286">
        <v>4080</v>
      </c>
      <c r="G11" s="36"/>
      <c r="H11" s="41"/>
    </row>
    <row r="12" spans="1:8" s="2" customFormat="1" ht="16.95" customHeight="1">
      <c r="A12" s="36"/>
      <c r="B12" s="41"/>
      <c r="C12" s="287" t="s">
        <v>344</v>
      </c>
      <c r="D12" s="287" t="s">
        <v>598</v>
      </c>
      <c r="E12" s="18" t="s">
        <v>79</v>
      </c>
      <c r="F12" s="288">
        <v>4080</v>
      </c>
      <c r="G12" s="36"/>
      <c r="H12" s="41"/>
    </row>
    <row r="13" spans="1:8" s="2" customFormat="1" ht="16.95" customHeight="1">
      <c r="A13" s="36"/>
      <c r="B13" s="41"/>
      <c r="C13" s="289" t="s">
        <v>2310</v>
      </c>
      <c r="D13" s="36"/>
      <c r="E13" s="36"/>
      <c r="F13" s="36"/>
      <c r="G13" s="36"/>
      <c r="H13" s="41"/>
    </row>
    <row r="14" spans="1:8" s="2" customFormat="1" ht="16.95" customHeight="1">
      <c r="A14" s="36"/>
      <c r="B14" s="41"/>
      <c r="C14" s="287" t="s">
        <v>595</v>
      </c>
      <c r="D14" s="287" t="s">
        <v>2311</v>
      </c>
      <c r="E14" s="18" t="s">
        <v>346</v>
      </c>
      <c r="F14" s="288">
        <v>4080</v>
      </c>
      <c r="G14" s="36"/>
      <c r="H14" s="41"/>
    </row>
    <row r="15" spans="1:8" s="2" customFormat="1" ht="16.95" customHeight="1">
      <c r="A15" s="36"/>
      <c r="B15" s="41"/>
      <c r="C15" s="287" t="s">
        <v>430</v>
      </c>
      <c r="D15" s="287" t="s">
        <v>2312</v>
      </c>
      <c r="E15" s="18" t="s">
        <v>346</v>
      </c>
      <c r="F15" s="288">
        <v>15900</v>
      </c>
      <c r="G15" s="36"/>
      <c r="H15" s="41"/>
    </row>
    <row r="16" spans="1:8" s="2" customFormat="1" ht="16.95" customHeight="1">
      <c r="A16" s="36"/>
      <c r="B16" s="41"/>
      <c r="C16" s="287" t="s">
        <v>526</v>
      </c>
      <c r="D16" s="287" t="s">
        <v>2313</v>
      </c>
      <c r="E16" s="18" t="s">
        <v>346</v>
      </c>
      <c r="F16" s="288">
        <v>26313</v>
      </c>
      <c r="G16" s="36"/>
      <c r="H16" s="41"/>
    </row>
    <row r="17" spans="1:8" s="2" customFormat="1" ht="16.95" customHeight="1">
      <c r="A17" s="36"/>
      <c r="B17" s="41"/>
      <c r="C17" s="283" t="s">
        <v>348</v>
      </c>
      <c r="D17" s="284" t="s">
        <v>349</v>
      </c>
      <c r="E17" s="285" t="s">
        <v>346</v>
      </c>
      <c r="F17" s="286">
        <v>257</v>
      </c>
      <c r="G17" s="36"/>
      <c r="H17" s="41"/>
    </row>
    <row r="18" spans="1:8" s="2" customFormat="1" ht="16.95" customHeight="1">
      <c r="A18" s="36"/>
      <c r="B18" s="41"/>
      <c r="C18" s="287" t="s">
        <v>348</v>
      </c>
      <c r="D18" s="287" t="s">
        <v>588</v>
      </c>
      <c r="E18" s="18" t="s">
        <v>79</v>
      </c>
      <c r="F18" s="288">
        <v>257</v>
      </c>
      <c r="G18" s="36"/>
      <c r="H18" s="41"/>
    </row>
    <row r="19" spans="1:8" s="2" customFormat="1" ht="16.95" customHeight="1">
      <c r="A19" s="36"/>
      <c r="B19" s="41"/>
      <c r="C19" s="289" t="s">
        <v>2310</v>
      </c>
      <c r="D19" s="36"/>
      <c r="E19" s="36"/>
      <c r="F19" s="36"/>
      <c r="G19" s="36"/>
      <c r="H19" s="41"/>
    </row>
    <row r="20" spans="1:8" s="2" customFormat="1" ht="16.95" customHeight="1">
      <c r="A20" s="36"/>
      <c r="B20" s="41"/>
      <c r="C20" s="287" t="s">
        <v>585</v>
      </c>
      <c r="D20" s="287" t="s">
        <v>2314</v>
      </c>
      <c r="E20" s="18" t="s">
        <v>346</v>
      </c>
      <c r="F20" s="288">
        <v>257</v>
      </c>
      <c r="G20" s="36"/>
      <c r="H20" s="41"/>
    </row>
    <row r="21" spans="1:8" s="2" customFormat="1" ht="16.95" customHeight="1">
      <c r="A21" s="36"/>
      <c r="B21" s="41"/>
      <c r="C21" s="287" t="s">
        <v>430</v>
      </c>
      <c r="D21" s="287" t="s">
        <v>2312</v>
      </c>
      <c r="E21" s="18" t="s">
        <v>346</v>
      </c>
      <c r="F21" s="288">
        <v>15900</v>
      </c>
      <c r="G21" s="36"/>
      <c r="H21" s="41"/>
    </row>
    <row r="22" spans="1:8" s="2" customFormat="1" ht="16.95" customHeight="1">
      <c r="A22" s="36"/>
      <c r="B22" s="41"/>
      <c r="C22" s="287" t="s">
        <v>526</v>
      </c>
      <c r="D22" s="287" t="s">
        <v>2313</v>
      </c>
      <c r="E22" s="18" t="s">
        <v>346</v>
      </c>
      <c r="F22" s="288">
        <v>26313</v>
      </c>
      <c r="G22" s="36"/>
      <c r="H22" s="41"/>
    </row>
    <row r="23" spans="1:8" s="2" customFormat="1" ht="16.95" customHeight="1">
      <c r="A23" s="36"/>
      <c r="B23" s="41"/>
      <c r="C23" s="287" t="s">
        <v>605</v>
      </c>
      <c r="D23" s="287" t="s">
        <v>2315</v>
      </c>
      <c r="E23" s="18" t="s">
        <v>346</v>
      </c>
      <c r="F23" s="288">
        <v>257</v>
      </c>
      <c r="G23" s="36"/>
      <c r="H23" s="41"/>
    </row>
    <row r="24" spans="1:8" s="2" customFormat="1" ht="16.95" customHeight="1">
      <c r="A24" s="36"/>
      <c r="B24" s="41"/>
      <c r="C24" s="283" t="s">
        <v>351</v>
      </c>
      <c r="D24" s="284" t="s">
        <v>352</v>
      </c>
      <c r="E24" s="285" t="s">
        <v>346</v>
      </c>
      <c r="F24" s="286">
        <v>575</v>
      </c>
      <c r="G24" s="36"/>
      <c r="H24" s="41"/>
    </row>
    <row r="25" spans="1:8" s="2" customFormat="1" ht="16.95" customHeight="1">
      <c r="A25" s="36"/>
      <c r="B25" s="41"/>
      <c r="C25" s="287" t="s">
        <v>351</v>
      </c>
      <c r="D25" s="287" t="s">
        <v>578</v>
      </c>
      <c r="E25" s="18" t="s">
        <v>79</v>
      </c>
      <c r="F25" s="288">
        <v>575</v>
      </c>
      <c r="G25" s="36"/>
      <c r="H25" s="41"/>
    </row>
    <row r="26" spans="1:8" s="2" customFormat="1" ht="16.95" customHeight="1">
      <c r="A26" s="36"/>
      <c r="B26" s="41"/>
      <c r="C26" s="289" t="s">
        <v>2310</v>
      </c>
      <c r="D26" s="36"/>
      <c r="E26" s="36"/>
      <c r="F26" s="36"/>
      <c r="G26" s="36"/>
      <c r="H26" s="41"/>
    </row>
    <row r="27" spans="1:8" s="2" customFormat="1" ht="16.95" customHeight="1">
      <c r="A27" s="36"/>
      <c r="B27" s="41"/>
      <c r="C27" s="287" t="s">
        <v>575</v>
      </c>
      <c r="D27" s="287" t="s">
        <v>2316</v>
      </c>
      <c r="E27" s="18" t="s">
        <v>346</v>
      </c>
      <c r="F27" s="288">
        <v>575</v>
      </c>
      <c r="G27" s="36"/>
      <c r="H27" s="41"/>
    </row>
    <row r="28" spans="1:8" s="2" customFormat="1" ht="16.95" customHeight="1">
      <c r="A28" s="36"/>
      <c r="B28" s="41"/>
      <c r="C28" s="287" t="s">
        <v>430</v>
      </c>
      <c r="D28" s="287" t="s">
        <v>2312</v>
      </c>
      <c r="E28" s="18" t="s">
        <v>346</v>
      </c>
      <c r="F28" s="288">
        <v>15900</v>
      </c>
      <c r="G28" s="36"/>
      <c r="H28" s="41"/>
    </row>
    <row r="29" spans="1:8" s="2" customFormat="1" ht="16.95" customHeight="1">
      <c r="A29" s="36"/>
      <c r="B29" s="41"/>
      <c r="C29" s="287" t="s">
        <v>534</v>
      </c>
      <c r="D29" s="287" t="s">
        <v>2317</v>
      </c>
      <c r="E29" s="18" t="s">
        <v>346</v>
      </c>
      <c r="F29" s="288">
        <v>575</v>
      </c>
      <c r="G29" s="36"/>
      <c r="H29" s="41"/>
    </row>
    <row r="30" spans="1:8" s="2" customFormat="1" ht="16.95" customHeight="1">
      <c r="A30" s="36"/>
      <c r="B30" s="41"/>
      <c r="C30" s="287" t="s">
        <v>543</v>
      </c>
      <c r="D30" s="287" t="s">
        <v>2318</v>
      </c>
      <c r="E30" s="18" t="s">
        <v>346</v>
      </c>
      <c r="F30" s="288">
        <v>575</v>
      </c>
      <c r="G30" s="36"/>
      <c r="H30" s="41"/>
    </row>
    <row r="31" spans="1:8" s="2" customFormat="1" ht="16.95" customHeight="1">
      <c r="A31" s="36"/>
      <c r="B31" s="41"/>
      <c r="C31" s="283" t="s">
        <v>354</v>
      </c>
      <c r="D31" s="284" t="s">
        <v>355</v>
      </c>
      <c r="E31" s="285" t="s">
        <v>346</v>
      </c>
      <c r="F31" s="286">
        <v>2369</v>
      </c>
      <c r="G31" s="36"/>
      <c r="H31" s="41"/>
    </row>
    <row r="32" spans="1:8" s="2" customFormat="1" ht="16.95" customHeight="1">
      <c r="A32" s="36"/>
      <c r="B32" s="41"/>
      <c r="C32" s="287" t="s">
        <v>354</v>
      </c>
      <c r="D32" s="287" t="s">
        <v>565</v>
      </c>
      <c r="E32" s="18" t="s">
        <v>79</v>
      </c>
      <c r="F32" s="288">
        <v>2369</v>
      </c>
      <c r="G32" s="36"/>
      <c r="H32" s="41"/>
    </row>
    <row r="33" spans="1:8" s="2" customFormat="1" ht="16.95" customHeight="1">
      <c r="A33" s="36"/>
      <c r="B33" s="41"/>
      <c r="C33" s="289" t="s">
        <v>2310</v>
      </c>
      <c r="D33" s="36"/>
      <c r="E33" s="36"/>
      <c r="F33" s="36"/>
      <c r="G33" s="36"/>
      <c r="H33" s="41"/>
    </row>
    <row r="34" spans="1:8" s="2" customFormat="1" ht="16.95" customHeight="1">
      <c r="A34" s="36"/>
      <c r="B34" s="41"/>
      <c r="C34" s="287" t="s">
        <v>560</v>
      </c>
      <c r="D34" s="287" t="s">
        <v>2319</v>
      </c>
      <c r="E34" s="18" t="s">
        <v>346</v>
      </c>
      <c r="F34" s="288">
        <v>10412</v>
      </c>
      <c r="G34" s="36"/>
      <c r="H34" s="41"/>
    </row>
    <row r="35" spans="1:8" s="2" customFormat="1" ht="16.95" customHeight="1">
      <c r="A35" s="36"/>
      <c r="B35" s="41"/>
      <c r="C35" s="287" t="s">
        <v>430</v>
      </c>
      <c r="D35" s="287" t="s">
        <v>2312</v>
      </c>
      <c r="E35" s="18" t="s">
        <v>346</v>
      </c>
      <c r="F35" s="288">
        <v>15900</v>
      </c>
      <c r="G35" s="36"/>
      <c r="H35" s="41"/>
    </row>
    <row r="36" spans="1:8" s="2" customFormat="1" ht="16.95" customHeight="1">
      <c r="A36" s="36"/>
      <c r="B36" s="41"/>
      <c r="C36" s="287" t="s">
        <v>526</v>
      </c>
      <c r="D36" s="287" t="s">
        <v>2313</v>
      </c>
      <c r="E36" s="18" t="s">
        <v>346</v>
      </c>
      <c r="F36" s="288">
        <v>26313</v>
      </c>
      <c r="G36" s="36"/>
      <c r="H36" s="41"/>
    </row>
    <row r="37" spans="1:8" s="2" customFormat="1" ht="16.95" customHeight="1">
      <c r="A37" s="36"/>
      <c r="B37" s="41"/>
      <c r="C37" s="287" t="s">
        <v>538</v>
      </c>
      <c r="D37" s="287" t="s">
        <v>2320</v>
      </c>
      <c r="E37" s="18" t="s">
        <v>346</v>
      </c>
      <c r="F37" s="288">
        <v>10412</v>
      </c>
      <c r="G37" s="36"/>
      <c r="H37" s="41"/>
    </row>
    <row r="38" spans="1:8" s="2" customFormat="1" ht="16.95" customHeight="1">
      <c r="A38" s="36"/>
      <c r="B38" s="41"/>
      <c r="C38" s="287" t="s">
        <v>547</v>
      </c>
      <c r="D38" s="287" t="s">
        <v>2321</v>
      </c>
      <c r="E38" s="18" t="s">
        <v>346</v>
      </c>
      <c r="F38" s="288">
        <v>10412</v>
      </c>
      <c r="G38" s="36"/>
      <c r="H38" s="41"/>
    </row>
    <row r="39" spans="1:8" s="2" customFormat="1" ht="16.95" customHeight="1">
      <c r="A39" s="36"/>
      <c r="B39" s="41"/>
      <c r="C39" s="287" t="s">
        <v>551</v>
      </c>
      <c r="D39" s="287" t="s">
        <v>2322</v>
      </c>
      <c r="E39" s="18" t="s">
        <v>346</v>
      </c>
      <c r="F39" s="288">
        <v>18455</v>
      </c>
      <c r="G39" s="36"/>
      <c r="H39" s="41"/>
    </row>
    <row r="40" spans="1:8" s="2" customFormat="1" ht="16.95" customHeight="1">
      <c r="A40" s="36"/>
      <c r="B40" s="41"/>
      <c r="C40" s="283" t="s">
        <v>357</v>
      </c>
      <c r="D40" s="284" t="s">
        <v>358</v>
      </c>
      <c r="E40" s="285" t="s">
        <v>346</v>
      </c>
      <c r="F40" s="286">
        <v>7950</v>
      </c>
      <c r="G40" s="36"/>
      <c r="H40" s="41"/>
    </row>
    <row r="41" spans="1:8" s="2" customFormat="1" ht="16.95" customHeight="1">
      <c r="A41" s="36"/>
      <c r="B41" s="41"/>
      <c r="C41" s="287" t="s">
        <v>79</v>
      </c>
      <c r="D41" s="287" t="s">
        <v>563</v>
      </c>
      <c r="E41" s="18" t="s">
        <v>79</v>
      </c>
      <c r="F41" s="288">
        <v>0</v>
      </c>
      <c r="G41" s="36"/>
      <c r="H41" s="41"/>
    </row>
    <row r="42" spans="1:8" s="2" customFormat="1" ht="16.95" customHeight="1">
      <c r="A42" s="36"/>
      <c r="B42" s="41"/>
      <c r="C42" s="287" t="s">
        <v>357</v>
      </c>
      <c r="D42" s="287" t="s">
        <v>564</v>
      </c>
      <c r="E42" s="18" t="s">
        <v>79</v>
      </c>
      <c r="F42" s="288">
        <v>7950</v>
      </c>
      <c r="G42" s="36"/>
      <c r="H42" s="41"/>
    </row>
    <row r="43" spans="1:8" s="2" customFormat="1" ht="16.95" customHeight="1">
      <c r="A43" s="36"/>
      <c r="B43" s="41"/>
      <c r="C43" s="289" t="s">
        <v>2310</v>
      </c>
      <c r="D43" s="36"/>
      <c r="E43" s="36"/>
      <c r="F43" s="36"/>
      <c r="G43" s="36"/>
      <c r="H43" s="41"/>
    </row>
    <row r="44" spans="1:8" s="2" customFormat="1" ht="16.95" customHeight="1">
      <c r="A44" s="36"/>
      <c r="B44" s="41"/>
      <c r="C44" s="287" t="s">
        <v>560</v>
      </c>
      <c r="D44" s="287" t="s">
        <v>2319</v>
      </c>
      <c r="E44" s="18" t="s">
        <v>346</v>
      </c>
      <c r="F44" s="288">
        <v>10412</v>
      </c>
      <c r="G44" s="36"/>
      <c r="H44" s="41"/>
    </row>
    <row r="45" spans="1:8" s="2" customFormat="1" ht="16.95" customHeight="1">
      <c r="A45" s="36"/>
      <c r="B45" s="41"/>
      <c r="C45" s="287" t="s">
        <v>430</v>
      </c>
      <c r="D45" s="287" t="s">
        <v>2312</v>
      </c>
      <c r="E45" s="18" t="s">
        <v>346</v>
      </c>
      <c r="F45" s="288">
        <v>15900</v>
      </c>
      <c r="G45" s="36"/>
      <c r="H45" s="41"/>
    </row>
    <row r="46" spans="1:8" s="2" customFormat="1" ht="16.95" customHeight="1">
      <c r="A46" s="36"/>
      <c r="B46" s="41"/>
      <c r="C46" s="287" t="s">
        <v>526</v>
      </c>
      <c r="D46" s="287" t="s">
        <v>2313</v>
      </c>
      <c r="E46" s="18" t="s">
        <v>346</v>
      </c>
      <c r="F46" s="288">
        <v>26313</v>
      </c>
      <c r="G46" s="36"/>
      <c r="H46" s="41"/>
    </row>
    <row r="47" spans="1:8" s="2" customFormat="1" ht="16.95" customHeight="1">
      <c r="A47" s="36"/>
      <c r="B47" s="41"/>
      <c r="C47" s="287" t="s">
        <v>538</v>
      </c>
      <c r="D47" s="287" t="s">
        <v>2320</v>
      </c>
      <c r="E47" s="18" t="s">
        <v>346</v>
      </c>
      <c r="F47" s="288">
        <v>10412</v>
      </c>
      <c r="G47" s="36"/>
      <c r="H47" s="41"/>
    </row>
    <row r="48" spans="1:8" s="2" customFormat="1" ht="16.95" customHeight="1">
      <c r="A48" s="36"/>
      <c r="B48" s="41"/>
      <c r="C48" s="287" t="s">
        <v>547</v>
      </c>
      <c r="D48" s="287" t="s">
        <v>2321</v>
      </c>
      <c r="E48" s="18" t="s">
        <v>346</v>
      </c>
      <c r="F48" s="288">
        <v>10412</v>
      </c>
      <c r="G48" s="36"/>
      <c r="H48" s="41"/>
    </row>
    <row r="49" spans="1:8" s="2" customFormat="1" ht="16.95" customHeight="1">
      <c r="A49" s="36"/>
      <c r="B49" s="41"/>
      <c r="C49" s="287" t="s">
        <v>551</v>
      </c>
      <c r="D49" s="287" t="s">
        <v>2322</v>
      </c>
      <c r="E49" s="18" t="s">
        <v>346</v>
      </c>
      <c r="F49" s="288">
        <v>18455</v>
      </c>
      <c r="G49" s="36"/>
      <c r="H49" s="41"/>
    </row>
    <row r="50" spans="1:8" s="2" customFormat="1" ht="16.95" customHeight="1">
      <c r="A50" s="36"/>
      <c r="B50" s="41"/>
      <c r="C50" s="287" t="s">
        <v>567</v>
      </c>
      <c r="D50" s="287" t="s">
        <v>2323</v>
      </c>
      <c r="E50" s="18" t="s">
        <v>346</v>
      </c>
      <c r="F50" s="288">
        <v>8043</v>
      </c>
      <c r="G50" s="36"/>
      <c r="H50" s="41"/>
    </row>
    <row r="51" spans="1:8" s="2" customFormat="1" ht="16.95" customHeight="1">
      <c r="A51" s="36"/>
      <c r="B51" s="41"/>
      <c r="C51" s="283" t="s">
        <v>360</v>
      </c>
      <c r="D51" s="284" t="s">
        <v>361</v>
      </c>
      <c r="E51" s="285" t="s">
        <v>346</v>
      </c>
      <c r="F51" s="286">
        <v>669</v>
      </c>
      <c r="G51" s="36"/>
      <c r="H51" s="41"/>
    </row>
    <row r="52" spans="1:8" s="2" customFormat="1" ht="16.95" customHeight="1">
      <c r="A52" s="36"/>
      <c r="B52" s="41"/>
      <c r="C52" s="289" t="s">
        <v>2310</v>
      </c>
      <c r="D52" s="36"/>
      <c r="E52" s="36"/>
      <c r="F52" s="36"/>
      <c r="G52" s="36"/>
      <c r="H52" s="41"/>
    </row>
    <row r="53" spans="1:8" s="2" customFormat="1" ht="16.95" customHeight="1">
      <c r="A53" s="36"/>
      <c r="B53" s="41"/>
      <c r="C53" s="287" t="s">
        <v>430</v>
      </c>
      <c r="D53" s="287" t="s">
        <v>2312</v>
      </c>
      <c r="E53" s="18" t="s">
        <v>346</v>
      </c>
      <c r="F53" s="288">
        <v>15900</v>
      </c>
      <c r="G53" s="36"/>
      <c r="H53" s="41"/>
    </row>
    <row r="54" spans="1:8" s="2" customFormat="1" ht="16.95" customHeight="1">
      <c r="A54" s="36"/>
      <c r="B54" s="41"/>
      <c r="C54" s="287" t="s">
        <v>521</v>
      </c>
      <c r="D54" s="287" t="s">
        <v>2324</v>
      </c>
      <c r="E54" s="18" t="s">
        <v>346</v>
      </c>
      <c r="F54" s="288">
        <v>669</v>
      </c>
      <c r="G54" s="36"/>
      <c r="H54" s="41"/>
    </row>
    <row r="55" spans="1:8" s="2" customFormat="1" ht="16.95" customHeight="1">
      <c r="A55" s="36"/>
      <c r="B55" s="41"/>
      <c r="C55" s="287" t="s">
        <v>526</v>
      </c>
      <c r="D55" s="287" t="s">
        <v>2313</v>
      </c>
      <c r="E55" s="18" t="s">
        <v>346</v>
      </c>
      <c r="F55" s="288">
        <v>26313</v>
      </c>
      <c r="G55" s="36"/>
      <c r="H55" s="41"/>
    </row>
    <row r="56" spans="1:8" s="2" customFormat="1" ht="16.95" customHeight="1">
      <c r="A56" s="36"/>
      <c r="B56" s="41"/>
      <c r="C56" s="287" t="s">
        <v>538</v>
      </c>
      <c r="D56" s="287" t="s">
        <v>2320</v>
      </c>
      <c r="E56" s="18" t="s">
        <v>346</v>
      </c>
      <c r="F56" s="288">
        <v>10412</v>
      </c>
      <c r="G56" s="36"/>
      <c r="H56" s="41"/>
    </row>
    <row r="57" spans="1:8" s="2" customFormat="1" ht="16.95" customHeight="1">
      <c r="A57" s="36"/>
      <c r="B57" s="41"/>
      <c r="C57" s="287" t="s">
        <v>547</v>
      </c>
      <c r="D57" s="287" t="s">
        <v>2321</v>
      </c>
      <c r="E57" s="18" t="s">
        <v>346</v>
      </c>
      <c r="F57" s="288">
        <v>10412</v>
      </c>
      <c r="G57" s="36"/>
      <c r="H57" s="41"/>
    </row>
    <row r="58" spans="1:8" s="2" customFormat="1" ht="16.95" customHeight="1">
      <c r="A58" s="36"/>
      <c r="B58" s="41"/>
      <c r="C58" s="287" t="s">
        <v>551</v>
      </c>
      <c r="D58" s="287" t="s">
        <v>2322</v>
      </c>
      <c r="E58" s="18" t="s">
        <v>346</v>
      </c>
      <c r="F58" s="288">
        <v>18455</v>
      </c>
      <c r="G58" s="36"/>
      <c r="H58" s="41"/>
    </row>
    <row r="59" spans="1:8" s="2" customFormat="1" ht="16.95" customHeight="1">
      <c r="A59" s="36"/>
      <c r="B59" s="41"/>
      <c r="C59" s="287" t="s">
        <v>560</v>
      </c>
      <c r="D59" s="287" t="s">
        <v>2319</v>
      </c>
      <c r="E59" s="18" t="s">
        <v>346</v>
      </c>
      <c r="F59" s="288">
        <v>10412</v>
      </c>
      <c r="G59" s="36"/>
      <c r="H59" s="41"/>
    </row>
    <row r="60" spans="1:8" s="2" customFormat="1" ht="16.95" customHeight="1">
      <c r="A60" s="36"/>
      <c r="B60" s="41"/>
      <c r="C60" s="287" t="s">
        <v>567</v>
      </c>
      <c r="D60" s="287" t="s">
        <v>2323</v>
      </c>
      <c r="E60" s="18" t="s">
        <v>346</v>
      </c>
      <c r="F60" s="288">
        <v>8043</v>
      </c>
      <c r="G60" s="36"/>
      <c r="H60" s="41"/>
    </row>
    <row r="61" spans="1:8" s="2" customFormat="1" ht="16.95" customHeight="1">
      <c r="A61" s="36"/>
      <c r="B61" s="41"/>
      <c r="C61" s="283" t="s">
        <v>363</v>
      </c>
      <c r="D61" s="284" t="s">
        <v>364</v>
      </c>
      <c r="E61" s="285" t="s">
        <v>346</v>
      </c>
      <c r="F61" s="286">
        <v>576</v>
      </c>
      <c r="G61" s="36"/>
      <c r="H61" s="41"/>
    </row>
    <row r="62" spans="1:8" s="2" customFormat="1" ht="16.95" customHeight="1">
      <c r="A62" s="36"/>
      <c r="B62" s="41"/>
      <c r="C62" s="287" t="s">
        <v>79</v>
      </c>
      <c r="D62" s="287" t="s">
        <v>489</v>
      </c>
      <c r="E62" s="18" t="s">
        <v>79</v>
      </c>
      <c r="F62" s="288">
        <v>528</v>
      </c>
      <c r="G62" s="36"/>
      <c r="H62" s="41"/>
    </row>
    <row r="63" spans="1:8" s="2" customFormat="1" ht="16.95" customHeight="1">
      <c r="A63" s="36"/>
      <c r="B63" s="41"/>
      <c r="C63" s="287" t="s">
        <v>79</v>
      </c>
      <c r="D63" s="287" t="s">
        <v>490</v>
      </c>
      <c r="E63" s="18" t="s">
        <v>79</v>
      </c>
      <c r="F63" s="288">
        <v>24</v>
      </c>
      <c r="G63" s="36"/>
      <c r="H63" s="41"/>
    </row>
    <row r="64" spans="1:8" s="2" customFormat="1" ht="16.95" customHeight="1">
      <c r="A64" s="36"/>
      <c r="B64" s="41"/>
      <c r="C64" s="287" t="s">
        <v>79</v>
      </c>
      <c r="D64" s="287" t="s">
        <v>491</v>
      </c>
      <c r="E64" s="18" t="s">
        <v>79</v>
      </c>
      <c r="F64" s="288">
        <v>24</v>
      </c>
      <c r="G64" s="36"/>
      <c r="H64" s="41"/>
    </row>
    <row r="65" spans="1:8" s="2" customFormat="1" ht="16.95" customHeight="1">
      <c r="A65" s="36"/>
      <c r="B65" s="41"/>
      <c r="C65" s="287" t="s">
        <v>363</v>
      </c>
      <c r="D65" s="287" t="s">
        <v>492</v>
      </c>
      <c r="E65" s="18" t="s">
        <v>79</v>
      </c>
      <c r="F65" s="288">
        <v>576</v>
      </c>
      <c r="G65" s="36"/>
      <c r="H65" s="41"/>
    </row>
    <row r="66" spans="1:8" s="2" customFormat="1" ht="16.95" customHeight="1">
      <c r="A66" s="36"/>
      <c r="B66" s="41"/>
      <c r="C66" s="289" t="s">
        <v>2310</v>
      </c>
      <c r="D66" s="36"/>
      <c r="E66" s="36"/>
      <c r="F66" s="36"/>
      <c r="G66" s="36"/>
      <c r="H66" s="41"/>
    </row>
    <row r="67" spans="1:8" s="2" customFormat="1" ht="16.95" customHeight="1">
      <c r="A67" s="36"/>
      <c r="B67" s="41"/>
      <c r="C67" s="287" t="s">
        <v>485</v>
      </c>
      <c r="D67" s="287" t="s">
        <v>2325</v>
      </c>
      <c r="E67" s="18" t="s">
        <v>346</v>
      </c>
      <c r="F67" s="288">
        <v>740.28</v>
      </c>
      <c r="G67" s="36"/>
      <c r="H67" s="41"/>
    </row>
    <row r="68" spans="1:8" s="2" customFormat="1" ht="16.95" customHeight="1">
      <c r="A68" s="36"/>
      <c r="B68" s="41"/>
      <c r="C68" s="287" t="s">
        <v>538</v>
      </c>
      <c r="D68" s="287" t="s">
        <v>2320</v>
      </c>
      <c r="E68" s="18" t="s">
        <v>346</v>
      </c>
      <c r="F68" s="288">
        <v>10412</v>
      </c>
      <c r="G68" s="36"/>
      <c r="H68" s="41"/>
    </row>
    <row r="69" spans="1:8" s="2" customFormat="1" ht="16.95" customHeight="1">
      <c r="A69" s="36"/>
      <c r="B69" s="41"/>
      <c r="C69" s="287" t="s">
        <v>547</v>
      </c>
      <c r="D69" s="287" t="s">
        <v>2321</v>
      </c>
      <c r="E69" s="18" t="s">
        <v>346</v>
      </c>
      <c r="F69" s="288">
        <v>10412</v>
      </c>
      <c r="G69" s="36"/>
      <c r="H69" s="41"/>
    </row>
    <row r="70" spans="1:8" s="2" customFormat="1" ht="16.95" customHeight="1">
      <c r="A70" s="36"/>
      <c r="B70" s="41"/>
      <c r="C70" s="287" t="s">
        <v>551</v>
      </c>
      <c r="D70" s="287" t="s">
        <v>2322</v>
      </c>
      <c r="E70" s="18" t="s">
        <v>346</v>
      </c>
      <c r="F70" s="288">
        <v>18455</v>
      </c>
      <c r="G70" s="36"/>
      <c r="H70" s="41"/>
    </row>
    <row r="71" spans="1:8" s="2" customFormat="1" ht="16.95" customHeight="1">
      <c r="A71" s="36"/>
      <c r="B71" s="41"/>
      <c r="C71" s="287" t="s">
        <v>560</v>
      </c>
      <c r="D71" s="287" t="s">
        <v>2319</v>
      </c>
      <c r="E71" s="18" t="s">
        <v>346</v>
      </c>
      <c r="F71" s="288">
        <v>10412</v>
      </c>
      <c r="G71" s="36"/>
      <c r="H71" s="41"/>
    </row>
    <row r="72" spans="1:8" s="2" customFormat="1" ht="16.95" customHeight="1">
      <c r="A72" s="36"/>
      <c r="B72" s="41"/>
      <c r="C72" s="287" t="s">
        <v>567</v>
      </c>
      <c r="D72" s="287" t="s">
        <v>2323</v>
      </c>
      <c r="E72" s="18" t="s">
        <v>346</v>
      </c>
      <c r="F72" s="288">
        <v>8043</v>
      </c>
      <c r="G72" s="36"/>
      <c r="H72" s="41"/>
    </row>
    <row r="73" spans="1:8" s="2" customFormat="1" ht="26.4" customHeight="1">
      <c r="A73" s="36"/>
      <c r="B73" s="41"/>
      <c r="C73" s="282" t="s">
        <v>2326</v>
      </c>
      <c r="D73" s="282" t="s">
        <v>99</v>
      </c>
      <c r="E73" s="36"/>
      <c r="F73" s="36"/>
      <c r="G73" s="36"/>
      <c r="H73" s="41"/>
    </row>
    <row r="74" spans="1:8" s="2" customFormat="1" ht="16.95" customHeight="1">
      <c r="A74" s="36"/>
      <c r="B74" s="41"/>
      <c r="C74" s="283" t="s">
        <v>762</v>
      </c>
      <c r="D74" s="284" t="s">
        <v>763</v>
      </c>
      <c r="E74" s="285" t="s">
        <v>252</v>
      </c>
      <c r="F74" s="286">
        <v>294</v>
      </c>
      <c r="G74" s="36"/>
      <c r="H74" s="41"/>
    </row>
    <row r="75" spans="1:8" s="2" customFormat="1" ht="16.95" customHeight="1">
      <c r="A75" s="36"/>
      <c r="B75" s="41"/>
      <c r="C75" s="287" t="s">
        <v>762</v>
      </c>
      <c r="D75" s="287" t="s">
        <v>830</v>
      </c>
      <c r="E75" s="18" t="s">
        <v>79</v>
      </c>
      <c r="F75" s="288">
        <v>294</v>
      </c>
      <c r="G75" s="36"/>
      <c r="H75" s="41"/>
    </row>
    <row r="76" spans="1:8" s="2" customFormat="1" ht="16.95" customHeight="1">
      <c r="A76" s="36"/>
      <c r="B76" s="41"/>
      <c r="C76" s="289" t="s">
        <v>2310</v>
      </c>
      <c r="D76" s="36"/>
      <c r="E76" s="36"/>
      <c r="F76" s="36"/>
      <c r="G76" s="36"/>
      <c r="H76" s="41"/>
    </row>
    <row r="77" spans="1:8" s="2" customFormat="1" ht="16.95" customHeight="1">
      <c r="A77" s="36"/>
      <c r="B77" s="41"/>
      <c r="C77" s="287" t="s">
        <v>827</v>
      </c>
      <c r="D77" s="287" t="s">
        <v>2327</v>
      </c>
      <c r="E77" s="18" t="s">
        <v>252</v>
      </c>
      <c r="F77" s="288">
        <v>294</v>
      </c>
      <c r="G77" s="36"/>
      <c r="H77" s="41"/>
    </row>
    <row r="78" spans="1:8" s="2" customFormat="1" ht="16.95" customHeight="1">
      <c r="A78" s="36"/>
      <c r="B78" s="41"/>
      <c r="C78" s="287" t="s">
        <v>857</v>
      </c>
      <c r="D78" s="287" t="s">
        <v>2328</v>
      </c>
      <c r="E78" s="18" t="s">
        <v>252</v>
      </c>
      <c r="F78" s="288">
        <v>294</v>
      </c>
      <c r="G78" s="36"/>
      <c r="H78" s="41"/>
    </row>
    <row r="79" spans="1:8" s="2" customFormat="1" ht="16.95" customHeight="1">
      <c r="A79" s="36"/>
      <c r="B79" s="41"/>
      <c r="C79" s="287" t="s">
        <v>876</v>
      </c>
      <c r="D79" s="287" t="s">
        <v>2329</v>
      </c>
      <c r="E79" s="18" t="s">
        <v>252</v>
      </c>
      <c r="F79" s="288">
        <v>1703</v>
      </c>
      <c r="G79" s="36"/>
      <c r="H79" s="41"/>
    </row>
    <row r="80" spans="1:8" s="2" customFormat="1" ht="16.95" customHeight="1">
      <c r="A80" s="36"/>
      <c r="B80" s="41"/>
      <c r="C80" s="283" t="s">
        <v>765</v>
      </c>
      <c r="D80" s="284" t="s">
        <v>766</v>
      </c>
      <c r="E80" s="285" t="s">
        <v>252</v>
      </c>
      <c r="F80" s="286">
        <v>943</v>
      </c>
      <c r="G80" s="36"/>
      <c r="H80" s="41"/>
    </row>
    <row r="81" spans="1:8" s="2" customFormat="1" ht="16.95" customHeight="1">
      <c r="A81" s="36"/>
      <c r="B81" s="41"/>
      <c r="C81" s="287" t="s">
        <v>79</v>
      </c>
      <c r="D81" s="287" t="s">
        <v>802</v>
      </c>
      <c r="E81" s="18" t="s">
        <v>79</v>
      </c>
      <c r="F81" s="288">
        <v>0</v>
      </c>
      <c r="G81" s="36"/>
      <c r="H81" s="41"/>
    </row>
    <row r="82" spans="1:8" s="2" customFormat="1" ht="16.95" customHeight="1">
      <c r="A82" s="36"/>
      <c r="B82" s="41"/>
      <c r="C82" s="287" t="s">
        <v>79</v>
      </c>
      <c r="D82" s="287" t="s">
        <v>823</v>
      </c>
      <c r="E82" s="18" t="s">
        <v>79</v>
      </c>
      <c r="F82" s="288">
        <v>224</v>
      </c>
      <c r="G82" s="36"/>
      <c r="H82" s="41"/>
    </row>
    <row r="83" spans="1:8" s="2" customFormat="1" ht="16.95" customHeight="1">
      <c r="A83" s="36"/>
      <c r="B83" s="41"/>
      <c r="C83" s="287" t="s">
        <v>79</v>
      </c>
      <c r="D83" s="287" t="s">
        <v>824</v>
      </c>
      <c r="E83" s="18" t="s">
        <v>79</v>
      </c>
      <c r="F83" s="288">
        <v>100</v>
      </c>
      <c r="G83" s="36"/>
      <c r="H83" s="41"/>
    </row>
    <row r="84" spans="1:8" s="2" customFormat="1" ht="16.95" customHeight="1">
      <c r="A84" s="36"/>
      <c r="B84" s="41"/>
      <c r="C84" s="287" t="s">
        <v>79</v>
      </c>
      <c r="D84" s="287" t="s">
        <v>825</v>
      </c>
      <c r="E84" s="18" t="s">
        <v>79</v>
      </c>
      <c r="F84" s="288">
        <v>239</v>
      </c>
      <c r="G84" s="36"/>
      <c r="H84" s="41"/>
    </row>
    <row r="85" spans="1:8" s="2" customFormat="1" ht="16.95" customHeight="1">
      <c r="A85" s="36"/>
      <c r="B85" s="41"/>
      <c r="C85" s="287" t="s">
        <v>79</v>
      </c>
      <c r="D85" s="287" t="s">
        <v>826</v>
      </c>
      <c r="E85" s="18" t="s">
        <v>79</v>
      </c>
      <c r="F85" s="288">
        <v>380</v>
      </c>
      <c r="G85" s="36"/>
      <c r="H85" s="41"/>
    </row>
    <row r="86" spans="1:8" s="2" customFormat="1" ht="16.95" customHeight="1">
      <c r="A86" s="36"/>
      <c r="B86" s="41"/>
      <c r="C86" s="287" t="s">
        <v>765</v>
      </c>
      <c r="D86" s="287" t="s">
        <v>181</v>
      </c>
      <c r="E86" s="18" t="s">
        <v>79</v>
      </c>
      <c r="F86" s="288">
        <v>943</v>
      </c>
      <c r="G86" s="36"/>
      <c r="H86" s="41"/>
    </row>
    <row r="87" spans="1:8" s="2" customFormat="1" ht="16.95" customHeight="1">
      <c r="A87" s="36"/>
      <c r="B87" s="41"/>
      <c r="C87" s="289" t="s">
        <v>2310</v>
      </c>
      <c r="D87" s="36"/>
      <c r="E87" s="36"/>
      <c r="F87" s="36"/>
      <c r="G87" s="36"/>
      <c r="H87" s="41"/>
    </row>
    <row r="88" spans="1:8" s="2" customFormat="1" ht="16.95" customHeight="1">
      <c r="A88" s="36"/>
      <c r="B88" s="41"/>
      <c r="C88" s="287" t="s">
        <v>820</v>
      </c>
      <c r="D88" s="287" t="s">
        <v>2330</v>
      </c>
      <c r="E88" s="18" t="s">
        <v>252</v>
      </c>
      <c r="F88" s="288">
        <v>943</v>
      </c>
      <c r="G88" s="36"/>
      <c r="H88" s="41"/>
    </row>
    <row r="89" spans="1:8" s="2" customFormat="1" ht="16.95" customHeight="1">
      <c r="A89" s="36"/>
      <c r="B89" s="41"/>
      <c r="C89" s="287" t="s">
        <v>854</v>
      </c>
      <c r="D89" s="287" t="s">
        <v>2331</v>
      </c>
      <c r="E89" s="18" t="s">
        <v>252</v>
      </c>
      <c r="F89" s="288">
        <v>943</v>
      </c>
      <c r="G89" s="36"/>
      <c r="H89" s="41"/>
    </row>
    <row r="90" spans="1:8" s="2" customFormat="1" ht="16.95" customHeight="1">
      <c r="A90" s="36"/>
      <c r="B90" s="41"/>
      <c r="C90" s="287" t="s">
        <v>876</v>
      </c>
      <c r="D90" s="287" t="s">
        <v>2329</v>
      </c>
      <c r="E90" s="18" t="s">
        <v>252</v>
      </c>
      <c r="F90" s="288">
        <v>1703</v>
      </c>
      <c r="G90" s="36"/>
      <c r="H90" s="41"/>
    </row>
    <row r="91" spans="1:8" s="2" customFormat="1" ht="16.95" customHeight="1">
      <c r="A91" s="36"/>
      <c r="B91" s="41"/>
      <c r="C91" s="283" t="s">
        <v>768</v>
      </c>
      <c r="D91" s="284" t="s">
        <v>769</v>
      </c>
      <c r="E91" s="285" t="s">
        <v>252</v>
      </c>
      <c r="F91" s="286">
        <v>258</v>
      </c>
      <c r="G91" s="36"/>
      <c r="H91" s="41"/>
    </row>
    <row r="92" spans="1:8" s="2" customFormat="1" ht="16.95" customHeight="1">
      <c r="A92" s="36"/>
      <c r="B92" s="41"/>
      <c r="C92" s="287" t="s">
        <v>79</v>
      </c>
      <c r="D92" s="287" t="s">
        <v>802</v>
      </c>
      <c r="E92" s="18" t="s">
        <v>79</v>
      </c>
      <c r="F92" s="288">
        <v>0</v>
      </c>
      <c r="G92" s="36"/>
      <c r="H92" s="41"/>
    </row>
    <row r="93" spans="1:8" s="2" customFormat="1" ht="16.95" customHeight="1">
      <c r="A93" s="36"/>
      <c r="B93" s="41"/>
      <c r="C93" s="287" t="s">
        <v>79</v>
      </c>
      <c r="D93" s="287" t="s">
        <v>838</v>
      </c>
      <c r="E93" s="18" t="s">
        <v>79</v>
      </c>
      <c r="F93" s="288">
        <v>209</v>
      </c>
      <c r="G93" s="36"/>
      <c r="H93" s="41"/>
    </row>
    <row r="94" spans="1:8" s="2" customFormat="1" ht="16.95" customHeight="1">
      <c r="A94" s="36"/>
      <c r="B94" s="41"/>
      <c r="C94" s="287" t="s">
        <v>79</v>
      </c>
      <c r="D94" s="287" t="s">
        <v>839</v>
      </c>
      <c r="E94" s="18" t="s">
        <v>79</v>
      </c>
      <c r="F94" s="288">
        <v>49</v>
      </c>
      <c r="G94" s="36"/>
      <c r="H94" s="41"/>
    </row>
    <row r="95" spans="1:8" s="2" customFormat="1" ht="16.95" customHeight="1">
      <c r="A95" s="36"/>
      <c r="B95" s="41"/>
      <c r="C95" s="287" t="s">
        <v>768</v>
      </c>
      <c r="D95" s="287" t="s">
        <v>181</v>
      </c>
      <c r="E95" s="18" t="s">
        <v>79</v>
      </c>
      <c r="F95" s="288">
        <v>258</v>
      </c>
      <c r="G95" s="36"/>
      <c r="H95" s="41"/>
    </row>
    <row r="96" spans="1:8" s="2" customFormat="1" ht="16.95" customHeight="1">
      <c r="A96" s="36"/>
      <c r="B96" s="41"/>
      <c r="C96" s="289" t="s">
        <v>2310</v>
      </c>
      <c r="D96" s="36"/>
      <c r="E96" s="36"/>
      <c r="F96" s="36"/>
      <c r="G96" s="36"/>
      <c r="H96" s="41"/>
    </row>
    <row r="97" spans="1:8" s="2" customFormat="1" ht="16.95" customHeight="1">
      <c r="A97" s="36"/>
      <c r="B97" s="41"/>
      <c r="C97" s="287" t="s">
        <v>835</v>
      </c>
      <c r="D97" s="287" t="s">
        <v>2332</v>
      </c>
      <c r="E97" s="18" t="s">
        <v>252</v>
      </c>
      <c r="F97" s="288">
        <v>258</v>
      </c>
      <c r="G97" s="36"/>
      <c r="H97" s="41"/>
    </row>
    <row r="98" spans="1:8" s="2" customFormat="1" ht="16.95" customHeight="1">
      <c r="A98" s="36"/>
      <c r="B98" s="41"/>
      <c r="C98" s="287" t="s">
        <v>863</v>
      </c>
      <c r="D98" s="287" t="s">
        <v>2333</v>
      </c>
      <c r="E98" s="18" t="s">
        <v>252</v>
      </c>
      <c r="F98" s="288">
        <v>258</v>
      </c>
      <c r="G98" s="36"/>
      <c r="H98" s="41"/>
    </row>
    <row r="99" spans="1:8" s="2" customFormat="1" ht="16.95" customHeight="1">
      <c r="A99" s="36"/>
      <c r="B99" s="41"/>
      <c r="C99" s="287" t="s">
        <v>876</v>
      </c>
      <c r="D99" s="287" t="s">
        <v>2329</v>
      </c>
      <c r="E99" s="18" t="s">
        <v>252</v>
      </c>
      <c r="F99" s="288">
        <v>1703</v>
      </c>
      <c r="G99" s="36"/>
      <c r="H99" s="41"/>
    </row>
    <row r="100" spans="1:8" s="2" customFormat="1" ht="16.95" customHeight="1">
      <c r="A100" s="36"/>
      <c r="B100" s="41"/>
      <c r="C100" s="283" t="s">
        <v>771</v>
      </c>
      <c r="D100" s="284" t="s">
        <v>772</v>
      </c>
      <c r="E100" s="285" t="s">
        <v>252</v>
      </c>
      <c r="F100" s="286">
        <v>208</v>
      </c>
      <c r="G100" s="36"/>
      <c r="H100" s="41"/>
    </row>
    <row r="101" spans="1:8" s="2" customFormat="1" ht="16.95" customHeight="1">
      <c r="A101" s="36"/>
      <c r="B101" s="41"/>
      <c r="C101" s="287" t="s">
        <v>771</v>
      </c>
      <c r="D101" s="287" t="s">
        <v>834</v>
      </c>
      <c r="E101" s="18" t="s">
        <v>79</v>
      </c>
      <c r="F101" s="288">
        <v>208</v>
      </c>
      <c r="G101" s="36"/>
      <c r="H101" s="41"/>
    </row>
    <row r="102" spans="1:8" s="2" customFormat="1" ht="16.95" customHeight="1">
      <c r="A102" s="36"/>
      <c r="B102" s="41"/>
      <c r="C102" s="289" t="s">
        <v>2310</v>
      </c>
      <c r="D102" s="36"/>
      <c r="E102" s="36"/>
      <c r="F102" s="36"/>
      <c r="G102" s="36"/>
      <c r="H102" s="41"/>
    </row>
    <row r="103" spans="1:8" s="2" customFormat="1" ht="16.95" customHeight="1">
      <c r="A103" s="36"/>
      <c r="B103" s="41"/>
      <c r="C103" s="287" t="s">
        <v>831</v>
      </c>
      <c r="D103" s="287" t="s">
        <v>2334</v>
      </c>
      <c r="E103" s="18" t="s">
        <v>252</v>
      </c>
      <c r="F103" s="288">
        <v>208</v>
      </c>
      <c r="G103" s="36"/>
      <c r="H103" s="41"/>
    </row>
    <row r="104" spans="1:8" s="2" customFormat="1" ht="16.95" customHeight="1">
      <c r="A104" s="36"/>
      <c r="B104" s="41"/>
      <c r="C104" s="287" t="s">
        <v>860</v>
      </c>
      <c r="D104" s="287" t="s">
        <v>2335</v>
      </c>
      <c r="E104" s="18" t="s">
        <v>252</v>
      </c>
      <c r="F104" s="288">
        <v>208</v>
      </c>
      <c r="G104" s="36"/>
      <c r="H104" s="41"/>
    </row>
    <row r="105" spans="1:8" s="2" customFormat="1" ht="16.95" customHeight="1">
      <c r="A105" s="36"/>
      <c r="B105" s="41"/>
      <c r="C105" s="287" t="s">
        <v>876</v>
      </c>
      <c r="D105" s="287" t="s">
        <v>2329</v>
      </c>
      <c r="E105" s="18" t="s">
        <v>252</v>
      </c>
      <c r="F105" s="288">
        <v>1703</v>
      </c>
      <c r="G105" s="36"/>
      <c r="H105" s="41"/>
    </row>
    <row r="106" spans="1:8" s="2" customFormat="1" ht="16.95" customHeight="1">
      <c r="A106" s="36"/>
      <c r="B106" s="41"/>
      <c r="C106" s="283" t="s">
        <v>774</v>
      </c>
      <c r="D106" s="284" t="s">
        <v>775</v>
      </c>
      <c r="E106" s="285" t="s">
        <v>346</v>
      </c>
      <c r="F106" s="286">
        <v>255.9</v>
      </c>
      <c r="G106" s="36"/>
      <c r="H106" s="41"/>
    </row>
    <row r="107" spans="1:8" s="2" customFormat="1" ht="16.95" customHeight="1">
      <c r="A107" s="36"/>
      <c r="B107" s="41"/>
      <c r="C107" s="287" t="s">
        <v>79</v>
      </c>
      <c r="D107" s="287" t="s">
        <v>802</v>
      </c>
      <c r="E107" s="18" t="s">
        <v>79</v>
      </c>
      <c r="F107" s="288">
        <v>0</v>
      </c>
      <c r="G107" s="36"/>
      <c r="H107" s="41"/>
    </row>
    <row r="108" spans="1:8" s="2" customFormat="1" ht="16.95" customHeight="1">
      <c r="A108" s="36"/>
      <c r="B108" s="41"/>
      <c r="C108" s="287" t="s">
        <v>79</v>
      </c>
      <c r="D108" s="287" t="s">
        <v>843</v>
      </c>
      <c r="E108" s="18" t="s">
        <v>79</v>
      </c>
      <c r="F108" s="288">
        <v>3.5</v>
      </c>
      <c r="G108" s="36"/>
      <c r="H108" s="41"/>
    </row>
    <row r="109" spans="1:8" s="2" customFormat="1" ht="16.95" customHeight="1">
      <c r="A109" s="36"/>
      <c r="B109" s="41"/>
      <c r="C109" s="287" t="s">
        <v>79</v>
      </c>
      <c r="D109" s="287" t="s">
        <v>844</v>
      </c>
      <c r="E109" s="18" t="s">
        <v>79</v>
      </c>
      <c r="F109" s="288">
        <v>74</v>
      </c>
      <c r="G109" s="36"/>
      <c r="H109" s="41"/>
    </row>
    <row r="110" spans="1:8" s="2" customFormat="1" ht="16.95" customHeight="1">
      <c r="A110" s="36"/>
      <c r="B110" s="41"/>
      <c r="C110" s="287" t="s">
        <v>79</v>
      </c>
      <c r="D110" s="287" t="s">
        <v>845</v>
      </c>
      <c r="E110" s="18" t="s">
        <v>79</v>
      </c>
      <c r="F110" s="288">
        <v>18.7</v>
      </c>
      <c r="G110" s="36"/>
      <c r="H110" s="41"/>
    </row>
    <row r="111" spans="1:8" s="2" customFormat="1" ht="16.95" customHeight="1">
      <c r="A111" s="36"/>
      <c r="B111" s="41"/>
      <c r="C111" s="287" t="s">
        <v>79</v>
      </c>
      <c r="D111" s="287" t="s">
        <v>846</v>
      </c>
      <c r="E111" s="18" t="s">
        <v>79</v>
      </c>
      <c r="F111" s="288">
        <v>7.5</v>
      </c>
      <c r="G111" s="36"/>
      <c r="H111" s="41"/>
    </row>
    <row r="112" spans="1:8" s="2" customFormat="1" ht="16.95" customHeight="1">
      <c r="A112" s="36"/>
      <c r="B112" s="41"/>
      <c r="C112" s="287" t="s">
        <v>79</v>
      </c>
      <c r="D112" s="287" t="s">
        <v>847</v>
      </c>
      <c r="E112" s="18" t="s">
        <v>79</v>
      </c>
      <c r="F112" s="288">
        <v>11.2</v>
      </c>
      <c r="G112" s="36"/>
      <c r="H112" s="41"/>
    </row>
    <row r="113" spans="1:8" s="2" customFormat="1" ht="16.95" customHeight="1">
      <c r="A113" s="36"/>
      <c r="B113" s="41"/>
      <c r="C113" s="287" t="s">
        <v>79</v>
      </c>
      <c r="D113" s="287" t="s">
        <v>848</v>
      </c>
      <c r="E113" s="18" t="s">
        <v>79</v>
      </c>
      <c r="F113" s="288">
        <v>89</v>
      </c>
      <c r="G113" s="36"/>
      <c r="H113" s="41"/>
    </row>
    <row r="114" spans="1:8" s="2" customFormat="1" ht="16.95" customHeight="1">
      <c r="A114" s="36"/>
      <c r="B114" s="41"/>
      <c r="C114" s="287" t="s">
        <v>79</v>
      </c>
      <c r="D114" s="287" t="s">
        <v>849</v>
      </c>
      <c r="E114" s="18" t="s">
        <v>79</v>
      </c>
      <c r="F114" s="288">
        <v>52</v>
      </c>
      <c r="G114" s="36"/>
      <c r="H114" s="41"/>
    </row>
    <row r="115" spans="1:8" s="2" customFormat="1" ht="16.95" customHeight="1">
      <c r="A115" s="36"/>
      <c r="B115" s="41"/>
      <c r="C115" s="287" t="s">
        <v>774</v>
      </c>
      <c r="D115" s="287" t="s">
        <v>181</v>
      </c>
      <c r="E115" s="18" t="s">
        <v>79</v>
      </c>
      <c r="F115" s="288">
        <v>255.9</v>
      </c>
      <c r="G115" s="36"/>
      <c r="H115" s="41"/>
    </row>
    <row r="116" spans="1:8" s="2" customFormat="1" ht="16.95" customHeight="1">
      <c r="A116" s="36"/>
      <c r="B116" s="41"/>
      <c r="C116" s="289" t="s">
        <v>2310</v>
      </c>
      <c r="D116" s="36"/>
      <c r="E116" s="36"/>
      <c r="F116" s="36"/>
      <c r="G116" s="36"/>
      <c r="H116" s="41"/>
    </row>
    <row r="117" spans="1:8" s="2" customFormat="1" ht="16.95" customHeight="1">
      <c r="A117" s="36"/>
      <c r="B117" s="41"/>
      <c r="C117" s="287" t="s">
        <v>840</v>
      </c>
      <c r="D117" s="287" t="s">
        <v>2336</v>
      </c>
      <c r="E117" s="18" t="s">
        <v>346</v>
      </c>
      <c r="F117" s="288">
        <v>255.9</v>
      </c>
      <c r="G117" s="36"/>
      <c r="H117" s="41"/>
    </row>
    <row r="118" spans="1:8" s="2" customFormat="1" ht="16.95" customHeight="1">
      <c r="A118" s="36"/>
      <c r="B118" s="41"/>
      <c r="C118" s="287" t="s">
        <v>866</v>
      </c>
      <c r="D118" s="287" t="s">
        <v>2337</v>
      </c>
      <c r="E118" s="18" t="s">
        <v>346</v>
      </c>
      <c r="F118" s="288">
        <v>244.7</v>
      </c>
      <c r="G118" s="36"/>
      <c r="H118" s="41"/>
    </row>
    <row r="119" spans="1:8" s="2" customFormat="1" ht="16.95" customHeight="1">
      <c r="A119" s="36"/>
      <c r="B119" s="41"/>
      <c r="C119" s="287" t="s">
        <v>880</v>
      </c>
      <c r="D119" s="287" t="s">
        <v>2338</v>
      </c>
      <c r="E119" s="18" t="s">
        <v>346</v>
      </c>
      <c r="F119" s="288">
        <v>271.9</v>
      </c>
      <c r="G119" s="36"/>
      <c r="H119" s="41"/>
    </row>
    <row r="120" spans="1:8" s="2" customFormat="1" ht="16.95" customHeight="1">
      <c r="A120" s="36"/>
      <c r="B120" s="41"/>
      <c r="C120" s="283" t="s">
        <v>777</v>
      </c>
      <c r="D120" s="284" t="s">
        <v>778</v>
      </c>
      <c r="E120" s="285" t="s">
        <v>346</v>
      </c>
      <c r="F120" s="286">
        <v>16</v>
      </c>
      <c r="G120" s="36"/>
      <c r="H120" s="41"/>
    </row>
    <row r="121" spans="1:8" s="2" customFormat="1" ht="16.95" customHeight="1">
      <c r="A121" s="36"/>
      <c r="B121" s="41"/>
      <c r="C121" s="287" t="s">
        <v>777</v>
      </c>
      <c r="D121" s="287" t="s">
        <v>853</v>
      </c>
      <c r="E121" s="18" t="s">
        <v>79</v>
      </c>
      <c r="F121" s="288">
        <v>16</v>
      </c>
      <c r="G121" s="36"/>
      <c r="H121" s="41"/>
    </row>
    <row r="122" spans="1:8" s="2" customFormat="1" ht="16.95" customHeight="1">
      <c r="A122" s="36"/>
      <c r="B122" s="41"/>
      <c r="C122" s="289" t="s">
        <v>2310</v>
      </c>
      <c r="D122" s="36"/>
      <c r="E122" s="36"/>
      <c r="F122" s="36"/>
      <c r="G122" s="36"/>
      <c r="H122" s="41"/>
    </row>
    <row r="123" spans="1:8" s="2" customFormat="1" ht="16.95" customHeight="1">
      <c r="A123" s="36"/>
      <c r="B123" s="41"/>
      <c r="C123" s="287" t="s">
        <v>850</v>
      </c>
      <c r="D123" s="287" t="s">
        <v>2339</v>
      </c>
      <c r="E123" s="18" t="s">
        <v>346</v>
      </c>
      <c r="F123" s="288">
        <v>16</v>
      </c>
      <c r="G123" s="36"/>
      <c r="H123" s="41"/>
    </row>
    <row r="124" spans="1:8" s="2" customFormat="1" ht="16.95" customHeight="1">
      <c r="A124" s="36"/>
      <c r="B124" s="41"/>
      <c r="C124" s="287" t="s">
        <v>873</v>
      </c>
      <c r="D124" s="287" t="s">
        <v>2340</v>
      </c>
      <c r="E124" s="18" t="s">
        <v>346</v>
      </c>
      <c r="F124" s="288">
        <v>16</v>
      </c>
      <c r="G124" s="36"/>
      <c r="H124" s="41"/>
    </row>
    <row r="125" spans="1:8" s="2" customFormat="1" ht="16.95" customHeight="1">
      <c r="A125" s="36"/>
      <c r="B125" s="41"/>
      <c r="C125" s="287" t="s">
        <v>880</v>
      </c>
      <c r="D125" s="287" t="s">
        <v>2338</v>
      </c>
      <c r="E125" s="18" t="s">
        <v>346</v>
      </c>
      <c r="F125" s="288">
        <v>271.9</v>
      </c>
      <c r="G125" s="36"/>
      <c r="H125" s="41"/>
    </row>
    <row r="126" spans="1:8" s="2" customFormat="1" ht="26.4" customHeight="1">
      <c r="A126" s="36"/>
      <c r="B126" s="41"/>
      <c r="C126" s="282" t="s">
        <v>2341</v>
      </c>
      <c r="D126" s="282" t="s">
        <v>102</v>
      </c>
      <c r="E126" s="36"/>
      <c r="F126" s="36"/>
      <c r="G126" s="36"/>
      <c r="H126" s="41"/>
    </row>
    <row r="127" spans="1:8" s="2" customFormat="1" ht="16.95" customHeight="1">
      <c r="A127" s="36"/>
      <c r="B127" s="41"/>
      <c r="C127" s="283" t="s">
        <v>906</v>
      </c>
      <c r="D127" s="284" t="s">
        <v>79</v>
      </c>
      <c r="E127" s="285" t="s">
        <v>79</v>
      </c>
      <c r="F127" s="286">
        <v>106.858</v>
      </c>
      <c r="G127" s="36"/>
      <c r="H127" s="41"/>
    </row>
    <row r="128" spans="1:8" s="2" customFormat="1" ht="16.95" customHeight="1">
      <c r="A128" s="36"/>
      <c r="B128" s="41"/>
      <c r="C128" s="287" t="s">
        <v>79</v>
      </c>
      <c r="D128" s="287" t="s">
        <v>1016</v>
      </c>
      <c r="E128" s="18" t="s">
        <v>79</v>
      </c>
      <c r="F128" s="288">
        <v>0</v>
      </c>
      <c r="G128" s="36"/>
      <c r="H128" s="41"/>
    </row>
    <row r="129" spans="1:8" s="2" customFormat="1" ht="16.95" customHeight="1">
      <c r="A129" s="36"/>
      <c r="B129" s="41"/>
      <c r="C129" s="287" t="s">
        <v>79</v>
      </c>
      <c r="D129" s="287" t="s">
        <v>1017</v>
      </c>
      <c r="E129" s="18" t="s">
        <v>79</v>
      </c>
      <c r="F129" s="288">
        <v>86.52</v>
      </c>
      <c r="G129" s="36"/>
      <c r="H129" s="41"/>
    </row>
    <row r="130" spans="1:8" s="2" customFormat="1" ht="16.95" customHeight="1">
      <c r="A130" s="36"/>
      <c r="B130" s="41"/>
      <c r="C130" s="287" t="s">
        <v>79</v>
      </c>
      <c r="D130" s="287" t="s">
        <v>991</v>
      </c>
      <c r="E130" s="18" t="s">
        <v>79</v>
      </c>
      <c r="F130" s="288">
        <v>0</v>
      </c>
      <c r="G130" s="36"/>
      <c r="H130" s="41"/>
    </row>
    <row r="131" spans="1:8" s="2" customFormat="1" ht="16.95" customHeight="1">
      <c r="A131" s="36"/>
      <c r="B131" s="41"/>
      <c r="C131" s="287" t="s">
        <v>79</v>
      </c>
      <c r="D131" s="287" t="s">
        <v>1018</v>
      </c>
      <c r="E131" s="18" t="s">
        <v>79</v>
      </c>
      <c r="F131" s="288">
        <v>11</v>
      </c>
      <c r="G131" s="36"/>
      <c r="H131" s="41"/>
    </row>
    <row r="132" spans="1:8" s="2" customFormat="1" ht="16.95" customHeight="1">
      <c r="A132" s="36"/>
      <c r="B132" s="41"/>
      <c r="C132" s="287" t="s">
        <v>79</v>
      </c>
      <c r="D132" s="287" t="s">
        <v>1019</v>
      </c>
      <c r="E132" s="18" t="s">
        <v>79</v>
      </c>
      <c r="F132" s="288">
        <v>0</v>
      </c>
      <c r="G132" s="36"/>
      <c r="H132" s="41"/>
    </row>
    <row r="133" spans="1:8" s="2" customFormat="1" ht="16.95" customHeight="1">
      <c r="A133" s="36"/>
      <c r="B133" s="41"/>
      <c r="C133" s="287" t="s">
        <v>79</v>
      </c>
      <c r="D133" s="287" t="s">
        <v>1020</v>
      </c>
      <c r="E133" s="18" t="s">
        <v>79</v>
      </c>
      <c r="F133" s="288">
        <v>9.338</v>
      </c>
      <c r="G133" s="36"/>
      <c r="H133" s="41"/>
    </row>
    <row r="134" spans="1:8" s="2" customFormat="1" ht="16.95" customHeight="1">
      <c r="A134" s="36"/>
      <c r="B134" s="41"/>
      <c r="C134" s="287" t="s">
        <v>906</v>
      </c>
      <c r="D134" s="287" t="s">
        <v>181</v>
      </c>
      <c r="E134" s="18" t="s">
        <v>79</v>
      </c>
      <c r="F134" s="288">
        <v>106.858</v>
      </c>
      <c r="G134" s="36"/>
      <c r="H134" s="41"/>
    </row>
    <row r="135" spans="1:8" s="2" customFormat="1" ht="16.95" customHeight="1">
      <c r="A135" s="36"/>
      <c r="B135" s="41"/>
      <c r="C135" s="289" t="s">
        <v>2310</v>
      </c>
      <c r="D135" s="36"/>
      <c r="E135" s="36"/>
      <c r="F135" s="36"/>
      <c r="G135" s="36"/>
      <c r="H135" s="41"/>
    </row>
    <row r="136" spans="1:8" s="2" customFormat="1" ht="16.95" customHeight="1">
      <c r="A136" s="36"/>
      <c r="B136" s="41"/>
      <c r="C136" s="287" t="s">
        <v>1013</v>
      </c>
      <c r="D136" s="287" t="s">
        <v>2342</v>
      </c>
      <c r="E136" s="18" t="s">
        <v>173</v>
      </c>
      <c r="F136" s="288">
        <v>106.858</v>
      </c>
      <c r="G136" s="36"/>
      <c r="H136" s="41"/>
    </row>
    <row r="137" spans="1:8" s="2" customFormat="1" ht="16.95" customHeight="1">
      <c r="A137" s="36"/>
      <c r="B137" s="41"/>
      <c r="C137" s="287" t="s">
        <v>212</v>
      </c>
      <c r="D137" s="287" t="s">
        <v>2343</v>
      </c>
      <c r="E137" s="18" t="s">
        <v>173</v>
      </c>
      <c r="F137" s="288">
        <v>2368.794</v>
      </c>
      <c r="G137" s="36"/>
      <c r="H137" s="41"/>
    </row>
    <row r="138" spans="1:8" s="2" customFormat="1" ht="16.95" customHeight="1">
      <c r="A138" s="36"/>
      <c r="B138" s="41"/>
      <c r="C138" s="283" t="s">
        <v>908</v>
      </c>
      <c r="D138" s="284" t="s">
        <v>79</v>
      </c>
      <c r="E138" s="285" t="s">
        <v>79</v>
      </c>
      <c r="F138" s="286">
        <v>2927.82</v>
      </c>
      <c r="G138" s="36"/>
      <c r="H138" s="41"/>
    </row>
    <row r="139" spans="1:8" s="2" customFormat="1" ht="16.95" customHeight="1">
      <c r="A139" s="36"/>
      <c r="B139" s="41"/>
      <c r="C139" s="287" t="s">
        <v>79</v>
      </c>
      <c r="D139" s="287" t="s">
        <v>938</v>
      </c>
      <c r="E139" s="18" t="s">
        <v>79</v>
      </c>
      <c r="F139" s="288">
        <v>0</v>
      </c>
      <c r="G139" s="36"/>
      <c r="H139" s="41"/>
    </row>
    <row r="140" spans="1:8" s="2" customFormat="1" ht="16.95" customHeight="1">
      <c r="A140" s="36"/>
      <c r="B140" s="41"/>
      <c r="C140" s="287" t="s">
        <v>79</v>
      </c>
      <c r="D140" s="287" t="s">
        <v>939</v>
      </c>
      <c r="E140" s="18" t="s">
        <v>79</v>
      </c>
      <c r="F140" s="288">
        <v>191.52</v>
      </c>
      <c r="G140" s="36"/>
      <c r="H140" s="41"/>
    </row>
    <row r="141" spans="1:8" s="2" customFormat="1" ht="16.95" customHeight="1">
      <c r="A141" s="36"/>
      <c r="B141" s="41"/>
      <c r="C141" s="287" t="s">
        <v>79</v>
      </c>
      <c r="D141" s="287" t="s">
        <v>940</v>
      </c>
      <c r="E141" s="18" t="s">
        <v>79</v>
      </c>
      <c r="F141" s="288">
        <v>0</v>
      </c>
      <c r="G141" s="36"/>
      <c r="H141" s="41"/>
    </row>
    <row r="142" spans="1:8" s="2" customFormat="1" ht="16.95" customHeight="1">
      <c r="A142" s="36"/>
      <c r="B142" s="41"/>
      <c r="C142" s="287" t="s">
        <v>79</v>
      </c>
      <c r="D142" s="287" t="s">
        <v>941</v>
      </c>
      <c r="E142" s="18" t="s">
        <v>79</v>
      </c>
      <c r="F142" s="288">
        <v>216.72</v>
      </c>
      <c r="G142" s="36"/>
      <c r="H142" s="41"/>
    </row>
    <row r="143" spans="1:8" s="2" customFormat="1" ht="16.95" customHeight="1">
      <c r="A143" s="36"/>
      <c r="B143" s="41"/>
      <c r="C143" s="287" t="s">
        <v>79</v>
      </c>
      <c r="D143" s="287" t="s">
        <v>942</v>
      </c>
      <c r="E143" s="18" t="s">
        <v>79</v>
      </c>
      <c r="F143" s="288">
        <v>0</v>
      </c>
      <c r="G143" s="36"/>
      <c r="H143" s="41"/>
    </row>
    <row r="144" spans="1:8" s="2" customFormat="1" ht="16.95" customHeight="1">
      <c r="A144" s="36"/>
      <c r="B144" s="41"/>
      <c r="C144" s="287" t="s">
        <v>79</v>
      </c>
      <c r="D144" s="287" t="s">
        <v>943</v>
      </c>
      <c r="E144" s="18" t="s">
        <v>79</v>
      </c>
      <c r="F144" s="288">
        <v>661.64</v>
      </c>
      <c r="G144" s="36"/>
      <c r="H144" s="41"/>
    </row>
    <row r="145" spans="1:8" s="2" customFormat="1" ht="16.95" customHeight="1">
      <c r="A145" s="36"/>
      <c r="B145" s="41"/>
      <c r="C145" s="287" t="s">
        <v>79</v>
      </c>
      <c r="D145" s="287" t="s">
        <v>944</v>
      </c>
      <c r="E145" s="18" t="s">
        <v>79</v>
      </c>
      <c r="F145" s="288">
        <v>0</v>
      </c>
      <c r="G145" s="36"/>
      <c r="H145" s="41"/>
    </row>
    <row r="146" spans="1:8" s="2" customFormat="1" ht="16.95" customHeight="1">
      <c r="A146" s="36"/>
      <c r="B146" s="41"/>
      <c r="C146" s="287" t="s">
        <v>79</v>
      </c>
      <c r="D146" s="287" t="s">
        <v>945</v>
      </c>
      <c r="E146" s="18" t="s">
        <v>79</v>
      </c>
      <c r="F146" s="288">
        <v>1274</v>
      </c>
      <c r="G146" s="36"/>
      <c r="H146" s="41"/>
    </row>
    <row r="147" spans="1:8" s="2" customFormat="1" ht="16.95" customHeight="1">
      <c r="A147" s="36"/>
      <c r="B147" s="41"/>
      <c r="C147" s="287" t="s">
        <v>79</v>
      </c>
      <c r="D147" s="287" t="s">
        <v>946</v>
      </c>
      <c r="E147" s="18" t="s">
        <v>79</v>
      </c>
      <c r="F147" s="288">
        <v>0</v>
      </c>
      <c r="G147" s="36"/>
      <c r="H147" s="41"/>
    </row>
    <row r="148" spans="1:8" s="2" customFormat="1" ht="16.95" customHeight="1">
      <c r="A148" s="36"/>
      <c r="B148" s="41"/>
      <c r="C148" s="287" t="s">
        <v>79</v>
      </c>
      <c r="D148" s="287" t="s">
        <v>947</v>
      </c>
      <c r="E148" s="18" t="s">
        <v>79</v>
      </c>
      <c r="F148" s="288">
        <v>398.72</v>
      </c>
      <c r="G148" s="36"/>
      <c r="H148" s="41"/>
    </row>
    <row r="149" spans="1:8" s="2" customFormat="1" ht="16.95" customHeight="1">
      <c r="A149" s="36"/>
      <c r="B149" s="41"/>
      <c r="C149" s="287" t="s">
        <v>79</v>
      </c>
      <c r="D149" s="287" t="s">
        <v>948</v>
      </c>
      <c r="E149" s="18" t="s">
        <v>79</v>
      </c>
      <c r="F149" s="288">
        <v>0</v>
      </c>
      <c r="G149" s="36"/>
      <c r="H149" s="41"/>
    </row>
    <row r="150" spans="1:8" s="2" customFormat="1" ht="16.95" customHeight="1">
      <c r="A150" s="36"/>
      <c r="B150" s="41"/>
      <c r="C150" s="287" t="s">
        <v>79</v>
      </c>
      <c r="D150" s="287" t="s">
        <v>949</v>
      </c>
      <c r="E150" s="18" t="s">
        <v>79</v>
      </c>
      <c r="F150" s="288">
        <v>132.3</v>
      </c>
      <c r="G150" s="36"/>
      <c r="H150" s="41"/>
    </row>
    <row r="151" spans="1:8" s="2" customFormat="1" ht="16.95" customHeight="1">
      <c r="A151" s="36"/>
      <c r="B151" s="41"/>
      <c r="C151" s="287" t="s">
        <v>79</v>
      </c>
      <c r="D151" s="287" t="s">
        <v>950</v>
      </c>
      <c r="E151" s="18" t="s">
        <v>79</v>
      </c>
      <c r="F151" s="288">
        <v>0</v>
      </c>
      <c r="G151" s="36"/>
      <c r="H151" s="41"/>
    </row>
    <row r="152" spans="1:8" s="2" customFormat="1" ht="16.95" customHeight="1">
      <c r="A152" s="36"/>
      <c r="B152" s="41"/>
      <c r="C152" s="287" t="s">
        <v>79</v>
      </c>
      <c r="D152" s="287" t="s">
        <v>951</v>
      </c>
      <c r="E152" s="18" t="s">
        <v>79</v>
      </c>
      <c r="F152" s="288">
        <v>52.92</v>
      </c>
      <c r="G152" s="36"/>
      <c r="H152" s="41"/>
    </row>
    <row r="153" spans="1:8" s="2" customFormat="1" ht="16.95" customHeight="1">
      <c r="A153" s="36"/>
      <c r="B153" s="41"/>
      <c r="C153" s="287" t="s">
        <v>908</v>
      </c>
      <c r="D153" s="287" t="s">
        <v>181</v>
      </c>
      <c r="E153" s="18" t="s">
        <v>79</v>
      </c>
      <c r="F153" s="288">
        <v>2927.82</v>
      </c>
      <c r="G153" s="36"/>
      <c r="H153" s="41"/>
    </row>
    <row r="154" spans="1:8" s="2" customFormat="1" ht="16.95" customHeight="1">
      <c r="A154" s="36"/>
      <c r="B154" s="41"/>
      <c r="C154" s="289" t="s">
        <v>2310</v>
      </c>
      <c r="D154" s="36"/>
      <c r="E154" s="36"/>
      <c r="F154" s="36"/>
      <c r="G154" s="36"/>
      <c r="H154" s="41"/>
    </row>
    <row r="155" spans="1:8" s="2" customFormat="1" ht="16.95" customHeight="1">
      <c r="A155" s="36"/>
      <c r="B155" s="41"/>
      <c r="C155" s="287" t="s">
        <v>935</v>
      </c>
      <c r="D155" s="287" t="s">
        <v>2344</v>
      </c>
      <c r="E155" s="18" t="s">
        <v>173</v>
      </c>
      <c r="F155" s="288">
        <v>2927.82</v>
      </c>
      <c r="G155" s="36"/>
      <c r="H155" s="41"/>
    </row>
    <row r="156" spans="1:8" s="2" customFormat="1" ht="16.95" customHeight="1">
      <c r="A156" s="36"/>
      <c r="B156" s="41"/>
      <c r="C156" s="287" t="s">
        <v>952</v>
      </c>
      <c r="D156" s="287" t="s">
        <v>2345</v>
      </c>
      <c r="E156" s="18" t="s">
        <v>173</v>
      </c>
      <c r="F156" s="288">
        <v>878.346</v>
      </c>
      <c r="G156" s="36"/>
      <c r="H156" s="41"/>
    </row>
    <row r="157" spans="1:8" s="2" customFormat="1" ht="16.95" customHeight="1">
      <c r="A157" s="36"/>
      <c r="B157" s="41"/>
      <c r="C157" s="287" t="s">
        <v>187</v>
      </c>
      <c r="D157" s="287" t="s">
        <v>2346</v>
      </c>
      <c r="E157" s="18" t="s">
        <v>173</v>
      </c>
      <c r="F157" s="288">
        <v>922.026</v>
      </c>
      <c r="G157" s="36"/>
      <c r="H157" s="41"/>
    </row>
    <row r="158" spans="1:8" s="2" customFormat="1" ht="16.95" customHeight="1">
      <c r="A158" s="36"/>
      <c r="B158" s="41"/>
      <c r="C158" s="287" t="s">
        <v>212</v>
      </c>
      <c r="D158" s="287" t="s">
        <v>2343</v>
      </c>
      <c r="E158" s="18" t="s">
        <v>173</v>
      </c>
      <c r="F158" s="288">
        <v>2368.794</v>
      </c>
      <c r="G158" s="36"/>
      <c r="H158" s="41"/>
    </row>
    <row r="159" spans="1:8" s="2" customFormat="1" ht="16.95" customHeight="1">
      <c r="A159" s="36"/>
      <c r="B159" s="41"/>
      <c r="C159" s="283" t="s">
        <v>910</v>
      </c>
      <c r="D159" s="284" t="s">
        <v>79</v>
      </c>
      <c r="E159" s="285" t="s">
        <v>79</v>
      </c>
      <c r="F159" s="286">
        <v>363</v>
      </c>
      <c r="G159" s="36"/>
      <c r="H159" s="41"/>
    </row>
    <row r="160" spans="1:8" s="2" customFormat="1" ht="16.95" customHeight="1">
      <c r="A160" s="36"/>
      <c r="B160" s="41"/>
      <c r="C160" s="287" t="s">
        <v>910</v>
      </c>
      <c r="D160" s="287" t="s">
        <v>929</v>
      </c>
      <c r="E160" s="18" t="s">
        <v>79</v>
      </c>
      <c r="F160" s="288">
        <v>363</v>
      </c>
      <c r="G160" s="36"/>
      <c r="H160" s="41"/>
    </row>
    <row r="161" spans="1:8" s="2" customFormat="1" ht="16.95" customHeight="1">
      <c r="A161" s="36"/>
      <c r="B161" s="41"/>
      <c r="C161" s="289" t="s">
        <v>2310</v>
      </c>
      <c r="D161" s="36"/>
      <c r="E161" s="36"/>
      <c r="F161" s="36"/>
      <c r="G161" s="36"/>
      <c r="H161" s="41"/>
    </row>
    <row r="162" spans="1:8" s="2" customFormat="1" ht="16.95" customHeight="1">
      <c r="A162" s="36"/>
      <c r="B162" s="41"/>
      <c r="C162" s="287" t="s">
        <v>926</v>
      </c>
      <c r="D162" s="287" t="s">
        <v>2347</v>
      </c>
      <c r="E162" s="18" t="s">
        <v>173</v>
      </c>
      <c r="F162" s="288">
        <v>363</v>
      </c>
      <c r="G162" s="36"/>
      <c r="H162" s="41"/>
    </row>
    <row r="163" spans="1:8" s="2" customFormat="1" ht="16.95" customHeight="1">
      <c r="A163" s="36"/>
      <c r="B163" s="41"/>
      <c r="C163" s="287" t="s">
        <v>930</v>
      </c>
      <c r="D163" s="287" t="s">
        <v>2348</v>
      </c>
      <c r="E163" s="18" t="s">
        <v>173</v>
      </c>
      <c r="F163" s="288">
        <v>108.9</v>
      </c>
      <c r="G163" s="36"/>
      <c r="H163" s="41"/>
    </row>
    <row r="164" spans="1:8" s="2" customFormat="1" ht="16.95" customHeight="1">
      <c r="A164" s="36"/>
      <c r="B164" s="41"/>
      <c r="C164" s="287" t="s">
        <v>187</v>
      </c>
      <c r="D164" s="287" t="s">
        <v>2346</v>
      </c>
      <c r="E164" s="18" t="s">
        <v>173</v>
      </c>
      <c r="F164" s="288">
        <v>922.026</v>
      </c>
      <c r="G164" s="36"/>
      <c r="H164" s="41"/>
    </row>
    <row r="165" spans="1:8" s="2" customFormat="1" ht="16.95" customHeight="1">
      <c r="A165" s="36"/>
      <c r="B165" s="41"/>
      <c r="C165" s="287" t="s">
        <v>212</v>
      </c>
      <c r="D165" s="287" t="s">
        <v>2343</v>
      </c>
      <c r="E165" s="18" t="s">
        <v>173</v>
      </c>
      <c r="F165" s="288">
        <v>2368.794</v>
      </c>
      <c r="G165" s="36"/>
      <c r="H165" s="41"/>
    </row>
    <row r="166" spans="1:8" s="2" customFormat="1" ht="16.95" customHeight="1">
      <c r="A166" s="36"/>
      <c r="B166" s="41"/>
      <c r="C166" s="283" t="s">
        <v>912</v>
      </c>
      <c r="D166" s="284" t="s">
        <v>79</v>
      </c>
      <c r="E166" s="285" t="s">
        <v>79</v>
      </c>
      <c r="F166" s="286">
        <v>752.48</v>
      </c>
      <c r="G166" s="36"/>
      <c r="H166" s="41"/>
    </row>
    <row r="167" spans="1:8" s="2" customFormat="1" ht="16.95" customHeight="1">
      <c r="A167" s="36"/>
      <c r="B167" s="41"/>
      <c r="C167" s="287" t="s">
        <v>79</v>
      </c>
      <c r="D167" s="287" t="s">
        <v>938</v>
      </c>
      <c r="E167" s="18" t="s">
        <v>79</v>
      </c>
      <c r="F167" s="288">
        <v>0</v>
      </c>
      <c r="G167" s="36"/>
      <c r="H167" s="41"/>
    </row>
    <row r="168" spans="1:8" s="2" customFormat="1" ht="16.95" customHeight="1">
      <c r="A168" s="36"/>
      <c r="B168" s="41"/>
      <c r="C168" s="287" t="s">
        <v>79</v>
      </c>
      <c r="D168" s="287" t="s">
        <v>988</v>
      </c>
      <c r="E168" s="18" t="s">
        <v>79</v>
      </c>
      <c r="F168" s="288">
        <v>47.88</v>
      </c>
      <c r="G168" s="36"/>
      <c r="H168" s="41"/>
    </row>
    <row r="169" spans="1:8" s="2" customFormat="1" ht="16.95" customHeight="1">
      <c r="A169" s="36"/>
      <c r="B169" s="41"/>
      <c r="C169" s="287" t="s">
        <v>79</v>
      </c>
      <c r="D169" s="287" t="s">
        <v>989</v>
      </c>
      <c r="E169" s="18" t="s">
        <v>79</v>
      </c>
      <c r="F169" s="288">
        <v>0</v>
      </c>
      <c r="G169" s="36"/>
      <c r="H169" s="41"/>
    </row>
    <row r="170" spans="1:8" s="2" customFormat="1" ht="16.95" customHeight="1">
      <c r="A170" s="36"/>
      <c r="B170" s="41"/>
      <c r="C170" s="287" t="s">
        <v>79</v>
      </c>
      <c r="D170" s="287" t="s">
        <v>990</v>
      </c>
      <c r="E170" s="18" t="s">
        <v>79</v>
      </c>
      <c r="F170" s="288">
        <v>649.6</v>
      </c>
      <c r="G170" s="36"/>
      <c r="H170" s="41"/>
    </row>
    <row r="171" spans="1:8" s="2" customFormat="1" ht="16.95" customHeight="1">
      <c r="A171" s="36"/>
      <c r="B171" s="41"/>
      <c r="C171" s="287" t="s">
        <v>79</v>
      </c>
      <c r="D171" s="287" t="s">
        <v>991</v>
      </c>
      <c r="E171" s="18" t="s">
        <v>79</v>
      </c>
      <c r="F171" s="288">
        <v>0</v>
      </c>
      <c r="G171" s="36"/>
      <c r="H171" s="41"/>
    </row>
    <row r="172" spans="1:8" s="2" customFormat="1" ht="16.95" customHeight="1">
      <c r="A172" s="36"/>
      <c r="B172" s="41"/>
      <c r="C172" s="287" t="s">
        <v>79</v>
      </c>
      <c r="D172" s="287" t="s">
        <v>992</v>
      </c>
      <c r="E172" s="18" t="s">
        <v>79</v>
      </c>
      <c r="F172" s="288">
        <v>55</v>
      </c>
      <c r="G172" s="36"/>
      <c r="H172" s="41"/>
    </row>
    <row r="173" spans="1:8" s="2" customFormat="1" ht="16.95" customHeight="1">
      <c r="A173" s="36"/>
      <c r="B173" s="41"/>
      <c r="C173" s="287" t="s">
        <v>912</v>
      </c>
      <c r="D173" s="287" t="s">
        <v>181</v>
      </c>
      <c r="E173" s="18" t="s">
        <v>79</v>
      </c>
      <c r="F173" s="288">
        <v>752.48</v>
      </c>
      <c r="G173" s="36"/>
      <c r="H173" s="41"/>
    </row>
    <row r="174" spans="1:8" s="2" customFormat="1" ht="16.95" customHeight="1">
      <c r="A174" s="36"/>
      <c r="B174" s="41"/>
      <c r="C174" s="289" t="s">
        <v>2310</v>
      </c>
      <c r="D174" s="36"/>
      <c r="E174" s="36"/>
      <c r="F174" s="36"/>
      <c r="G174" s="36"/>
      <c r="H174" s="41"/>
    </row>
    <row r="175" spans="1:8" s="2" customFormat="1" ht="16.95" customHeight="1">
      <c r="A175" s="36"/>
      <c r="B175" s="41"/>
      <c r="C175" s="287" t="s">
        <v>985</v>
      </c>
      <c r="D175" s="287" t="s">
        <v>2349</v>
      </c>
      <c r="E175" s="18" t="s">
        <v>173</v>
      </c>
      <c r="F175" s="288">
        <v>752.48</v>
      </c>
      <c r="G175" s="36"/>
      <c r="H175" s="41"/>
    </row>
    <row r="176" spans="1:8" s="2" customFormat="1" ht="16.95" customHeight="1">
      <c r="A176" s="36"/>
      <c r="B176" s="41"/>
      <c r="C176" s="287" t="s">
        <v>212</v>
      </c>
      <c r="D176" s="287" t="s">
        <v>2343</v>
      </c>
      <c r="E176" s="18" t="s">
        <v>173</v>
      </c>
      <c r="F176" s="288">
        <v>2368.794</v>
      </c>
      <c r="G176" s="36"/>
      <c r="H176" s="41"/>
    </row>
    <row r="177" spans="1:8" s="2" customFormat="1" ht="16.95" customHeight="1">
      <c r="A177" s="36"/>
      <c r="B177" s="41"/>
      <c r="C177" s="287" t="s">
        <v>993</v>
      </c>
      <c r="D177" s="287" t="s">
        <v>994</v>
      </c>
      <c r="E177" s="18" t="s">
        <v>208</v>
      </c>
      <c r="F177" s="288">
        <v>1504.96</v>
      </c>
      <c r="G177" s="36"/>
      <c r="H177" s="41"/>
    </row>
    <row r="178" spans="1:8" s="2" customFormat="1" ht="16.95" customHeight="1">
      <c r="A178" s="36"/>
      <c r="B178" s="41"/>
      <c r="C178" s="283" t="s">
        <v>914</v>
      </c>
      <c r="D178" s="284" t="s">
        <v>79</v>
      </c>
      <c r="E178" s="285" t="s">
        <v>79</v>
      </c>
      <c r="F178" s="286">
        <v>4182.6</v>
      </c>
      <c r="G178" s="36"/>
      <c r="H178" s="41"/>
    </row>
    <row r="179" spans="1:8" s="2" customFormat="1" ht="16.95" customHeight="1">
      <c r="A179" s="36"/>
      <c r="B179" s="41"/>
      <c r="C179" s="287" t="s">
        <v>79</v>
      </c>
      <c r="D179" s="287" t="s">
        <v>938</v>
      </c>
      <c r="E179" s="18" t="s">
        <v>79</v>
      </c>
      <c r="F179" s="288">
        <v>0</v>
      </c>
      <c r="G179" s="36"/>
      <c r="H179" s="41"/>
    </row>
    <row r="180" spans="1:8" s="2" customFormat="1" ht="16.95" customHeight="1">
      <c r="A180" s="36"/>
      <c r="B180" s="41"/>
      <c r="C180" s="287" t="s">
        <v>79</v>
      </c>
      <c r="D180" s="287" t="s">
        <v>959</v>
      </c>
      <c r="E180" s="18" t="s">
        <v>79</v>
      </c>
      <c r="F180" s="288">
        <v>273.6</v>
      </c>
      <c r="G180" s="36"/>
      <c r="H180" s="41"/>
    </row>
    <row r="181" spans="1:8" s="2" customFormat="1" ht="16.95" customHeight="1">
      <c r="A181" s="36"/>
      <c r="B181" s="41"/>
      <c r="C181" s="287" t="s">
        <v>79</v>
      </c>
      <c r="D181" s="287" t="s">
        <v>940</v>
      </c>
      <c r="E181" s="18" t="s">
        <v>79</v>
      </c>
      <c r="F181" s="288">
        <v>0</v>
      </c>
      <c r="G181" s="36"/>
      <c r="H181" s="41"/>
    </row>
    <row r="182" spans="1:8" s="2" customFormat="1" ht="16.95" customHeight="1">
      <c r="A182" s="36"/>
      <c r="B182" s="41"/>
      <c r="C182" s="287" t="s">
        <v>79</v>
      </c>
      <c r="D182" s="287" t="s">
        <v>960</v>
      </c>
      <c r="E182" s="18" t="s">
        <v>79</v>
      </c>
      <c r="F182" s="288">
        <v>309.6</v>
      </c>
      <c r="G182" s="36"/>
      <c r="H182" s="41"/>
    </row>
    <row r="183" spans="1:8" s="2" customFormat="1" ht="16.95" customHeight="1">
      <c r="A183" s="36"/>
      <c r="B183" s="41"/>
      <c r="C183" s="287" t="s">
        <v>79</v>
      </c>
      <c r="D183" s="287" t="s">
        <v>942</v>
      </c>
      <c r="E183" s="18" t="s">
        <v>79</v>
      </c>
      <c r="F183" s="288">
        <v>0</v>
      </c>
      <c r="G183" s="36"/>
      <c r="H183" s="41"/>
    </row>
    <row r="184" spans="1:8" s="2" customFormat="1" ht="16.95" customHeight="1">
      <c r="A184" s="36"/>
      <c r="B184" s="41"/>
      <c r="C184" s="287" t="s">
        <v>79</v>
      </c>
      <c r="D184" s="287" t="s">
        <v>961</v>
      </c>
      <c r="E184" s="18" t="s">
        <v>79</v>
      </c>
      <c r="F184" s="288">
        <v>945.2</v>
      </c>
      <c r="G184" s="36"/>
      <c r="H184" s="41"/>
    </row>
    <row r="185" spans="1:8" s="2" customFormat="1" ht="16.95" customHeight="1">
      <c r="A185" s="36"/>
      <c r="B185" s="41"/>
      <c r="C185" s="287" t="s">
        <v>79</v>
      </c>
      <c r="D185" s="287" t="s">
        <v>944</v>
      </c>
      <c r="E185" s="18" t="s">
        <v>79</v>
      </c>
      <c r="F185" s="288">
        <v>0</v>
      </c>
      <c r="G185" s="36"/>
      <c r="H185" s="41"/>
    </row>
    <row r="186" spans="1:8" s="2" customFormat="1" ht="16.95" customHeight="1">
      <c r="A186" s="36"/>
      <c r="B186" s="41"/>
      <c r="C186" s="287" t="s">
        <v>79</v>
      </c>
      <c r="D186" s="287" t="s">
        <v>962</v>
      </c>
      <c r="E186" s="18" t="s">
        <v>79</v>
      </c>
      <c r="F186" s="288">
        <v>1820</v>
      </c>
      <c r="G186" s="36"/>
      <c r="H186" s="41"/>
    </row>
    <row r="187" spans="1:8" s="2" customFormat="1" ht="16.95" customHeight="1">
      <c r="A187" s="36"/>
      <c r="B187" s="41"/>
      <c r="C187" s="287" t="s">
        <v>79</v>
      </c>
      <c r="D187" s="287" t="s">
        <v>946</v>
      </c>
      <c r="E187" s="18" t="s">
        <v>79</v>
      </c>
      <c r="F187" s="288">
        <v>0</v>
      </c>
      <c r="G187" s="36"/>
      <c r="H187" s="41"/>
    </row>
    <row r="188" spans="1:8" s="2" customFormat="1" ht="16.95" customHeight="1">
      <c r="A188" s="36"/>
      <c r="B188" s="41"/>
      <c r="C188" s="287" t="s">
        <v>79</v>
      </c>
      <c r="D188" s="287" t="s">
        <v>963</v>
      </c>
      <c r="E188" s="18" t="s">
        <v>79</v>
      </c>
      <c r="F188" s="288">
        <v>569.6</v>
      </c>
      <c r="G188" s="36"/>
      <c r="H188" s="41"/>
    </row>
    <row r="189" spans="1:8" s="2" customFormat="1" ht="16.95" customHeight="1">
      <c r="A189" s="36"/>
      <c r="B189" s="41"/>
      <c r="C189" s="287" t="s">
        <v>79</v>
      </c>
      <c r="D189" s="287" t="s">
        <v>948</v>
      </c>
      <c r="E189" s="18" t="s">
        <v>79</v>
      </c>
      <c r="F189" s="288">
        <v>0</v>
      </c>
      <c r="G189" s="36"/>
      <c r="H189" s="41"/>
    </row>
    <row r="190" spans="1:8" s="2" customFormat="1" ht="16.95" customHeight="1">
      <c r="A190" s="36"/>
      <c r="B190" s="41"/>
      <c r="C190" s="287" t="s">
        <v>79</v>
      </c>
      <c r="D190" s="287" t="s">
        <v>964</v>
      </c>
      <c r="E190" s="18" t="s">
        <v>79</v>
      </c>
      <c r="F190" s="288">
        <v>189</v>
      </c>
      <c r="G190" s="36"/>
      <c r="H190" s="41"/>
    </row>
    <row r="191" spans="1:8" s="2" customFormat="1" ht="16.95" customHeight="1">
      <c r="A191" s="36"/>
      <c r="B191" s="41"/>
      <c r="C191" s="287" t="s">
        <v>79</v>
      </c>
      <c r="D191" s="287" t="s">
        <v>950</v>
      </c>
      <c r="E191" s="18" t="s">
        <v>79</v>
      </c>
      <c r="F191" s="288">
        <v>0</v>
      </c>
      <c r="G191" s="36"/>
      <c r="H191" s="41"/>
    </row>
    <row r="192" spans="1:8" s="2" customFormat="1" ht="16.95" customHeight="1">
      <c r="A192" s="36"/>
      <c r="B192" s="41"/>
      <c r="C192" s="287" t="s">
        <v>79</v>
      </c>
      <c r="D192" s="287" t="s">
        <v>965</v>
      </c>
      <c r="E192" s="18" t="s">
        <v>79</v>
      </c>
      <c r="F192" s="288">
        <v>75.6</v>
      </c>
      <c r="G192" s="36"/>
      <c r="H192" s="41"/>
    </row>
    <row r="193" spans="1:8" s="2" customFormat="1" ht="16.95" customHeight="1">
      <c r="A193" s="36"/>
      <c r="B193" s="41"/>
      <c r="C193" s="287" t="s">
        <v>914</v>
      </c>
      <c r="D193" s="287" t="s">
        <v>181</v>
      </c>
      <c r="E193" s="18" t="s">
        <v>79</v>
      </c>
      <c r="F193" s="288">
        <v>4182.6</v>
      </c>
      <c r="G193" s="36"/>
      <c r="H193" s="41"/>
    </row>
    <row r="194" spans="1:8" s="2" customFormat="1" ht="16.95" customHeight="1">
      <c r="A194" s="36"/>
      <c r="B194" s="41"/>
      <c r="C194" s="289" t="s">
        <v>2310</v>
      </c>
      <c r="D194" s="36"/>
      <c r="E194" s="36"/>
      <c r="F194" s="36"/>
      <c r="G194" s="36"/>
      <c r="H194" s="41"/>
    </row>
    <row r="195" spans="1:8" s="2" customFormat="1" ht="16.95" customHeight="1">
      <c r="A195" s="36"/>
      <c r="B195" s="41"/>
      <c r="C195" s="287" t="s">
        <v>956</v>
      </c>
      <c r="D195" s="287" t="s">
        <v>2350</v>
      </c>
      <c r="E195" s="18" t="s">
        <v>346</v>
      </c>
      <c r="F195" s="288">
        <v>4182.6</v>
      </c>
      <c r="G195" s="36"/>
      <c r="H195" s="41"/>
    </row>
    <row r="196" spans="1:8" s="2" customFormat="1" ht="16.95" customHeight="1">
      <c r="A196" s="36"/>
      <c r="B196" s="41"/>
      <c r="C196" s="287" t="s">
        <v>966</v>
      </c>
      <c r="D196" s="287" t="s">
        <v>2351</v>
      </c>
      <c r="E196" s="18" t="s">
        <v>346</v>
      </c>
      <c r="F196" s="288">
        <v>4182.6</v>
      </c>
      <c r="G196" s="36"/>
      <c r="H196" s="41"/>
    </row>
    <row r="197" spans="1:8" s="2" customFormat="1" ht="16.95" customHeight="1">
      <c r="A197" s="36"/>
      <c r="B197" s="41"/>
      <c r="C197" s="283" t="s">
        <v>916</v>
      </c>
      <c r="D197" s="284" t="s">
        <v>79</v>
      </c>
      <c r="E197" s="285" t="s">
        <v>79</v>
      </c>
      <c r="F197" s="286">
        <v>2368.794</v>
      </c>
      <c r="G197" s="36"/>
      <c r="H197" s="41"/>
    </row>
    <row r="198" spans="1:8" s="2" customFormat="1" ht="16.95" customHeight="1">
      <c r="A198" s="36"/>
      <c r="B198" s="41"/>
      <c r="C198" s="287" t="s">
        <v>916</v>
      </c>
      <c r="D198" s="287" t="s">
        <v>984</v>
      </c>
      <c r="E198" s="18" t="s">
        <v>79</v>
      </c>
      <c r="F198" s="288">
        <v>2368.794</v>
      </c>
      <c r="G198" s="36"/>
      <c r="H198" s="41"/>
    </row>
    <row r="199" spans="1:8" s="2" customFormat="1" ht="16.95" customHeight="1">
      <c r="A199" s="36"/>
      <c r="B199" s="41"/>
      <c r="C199" s="289" t="s">
        <v>2310</v>
      </c>
      <c r="D199" s="36"/>
      <c r="E199" s="36"/>
      <c r="F199" s="36"/>
      <c r="G199" s="36"/>
      <c r="H199" s="41"/>
    </row>
    <row r="200" spans="1:8" s="2" customFormat="1" ht="16.95" customHeight="1">
      <c r="A200" s="36"/>
      <c r="B200" s="41"/>
      <c r="C200" s="287" t="s">
        <v>212</v>
      </c>
      <c r="D200" s="287" t="s">
        <v>2343</v>
      </c>
      <c r="E200" s="18" t="s">
        <v>173</v>
      </c>
      <c r="F200" s="288">
        <v>2368.794</v>
      </c>
      <c r="G200" s="36"/>
      <c r="H200" s="41"/>
    </row>
    <row r="201" spans="1:8" s="2" customFormat="1" ht="16.95" customHeight="1">
      <c r="A201" s="36"/>
      <c r="B201" s="41"/>
      <c r="C201" s="287" t="s">
        <v>182</v>
      </c>
      <c r="D201" s="287" t="s">
        <v>2352</v>
      </c>
      <c r="E201" s="18" t="s">
        <v>173</v>
      </c>
      <c r="F201" s="288">
        <v>4737.588</v>
      </c>
      <c r="G201" s="36"/>
      <c r="H201" s="41"/>
    </row>
    <row r="202" spans="1:8" s="2" customFormat="1" ht="16.95" customHeight="1">
      <c r="A202" s="36"/>
      <c r="B202" s="41"/>
      <c r="C202" s="287" t="s">
        <v>187</v>
      </c>
      <c r="D202" s="287" t="s">
        <v>2346</v>
      </c>
      <c r="E202" s="18" t="s">
        <v>173</v>
      </c>
      <c r="F202" s="288">
        <v>922.026</v>
      </c>
      <c r="G202" s="36"/>
      <c r="H202" s="41"/>
    </row>
    <row r="203" spans="1:8" s="2" customFormat="1" ht="16.95" customHeight="1">
      <c r="A203" s="36"/>
      <c r="B203" s="41"/>
      <c r="C203" s="287" t="s">
        <v>196</v>
      </c>
      <c r="D203" s="287" t="s">
        <v>2353</v>
      </c>
      <c r="E203" s="18" t="s">
        <v>173</v>
      </c>
      <c r="F203" s="288">
        <v>3290.82</v>
      </c>
      <c r="G203" s="36"/>
      <c r="H203" s="41"/>
    </row>
    <row r="204" spans="1:8" s="2" customFormat="1" ht="16.95" customHeight="1">
      <c r="A204" s="36"/>
      <c r="B204" s="41"/>
      <c r="C204" s="283" t="s">
        <v>918</v>
      </c>
      <c r="D204" s="284" t="s">
        <v>79</v>
      </c>
      <c r="E204" s="285" t="s">
        <v>79</v>
      </c>
      <c r="F204" s="286">
        <v>922.026</v>
      </c>
      <c r="G204" s="36"/>
      <c r="H204" s="41"/>
    </row>
    <row r="205" spans="1:8" s="2" customFormat="1" ht="16.95" customHeight="1">
      <c r="A205" s="36"/>
      <c r="B205" s="41"/>
      <c r="C205" s="287" t="s">
        <v>79</v>
      </c>
      <c r="D205" s="287" t="s">
        <v>973</v>
      </c>
      <c r="E205" s="18" t="s">
        <v>79</v>
      </c>
      <c r="F205" s="288">
        <v>0</v>
      </c>
      <c r="G205" s="36"/>
      <c r="H205" s="41"/>
    </row>
    <row r="206" spans="1:8" s="2" customFormat="1" ht="16.95" customHeight="1">
      <c r="A206" s="36"/>
      <c r="B206" s="41"/>
      <c r="C206" s="287" t="s">
        <v>918</v>
      </c>
      <c r="D206" s="287" t="s">
        <v>974</v>
      </c>
      <c r="E206" s="18" t="s">
        <v>79</v>
      </c>
      <c r="F206" s="288">
        <v>922.026</v>
      </c>
      <c r="G206" s="36"/>
      <c r="H206" s="41"/>
    </row>
    <row r="207" spans="1:8" s="2" customFormat="1" ht="16.95" customHeight="1">
      <c r="A207" s="36"/>
      <c r="B207" s="41"/>
      <c r="C207" s="289" t="s">
        <v>2310</v>
      </c>
      <c r="D207" s="36"/>
      <c r="E207" s="36"/>
      <c r="F207" s="36"/>
      <c r="G207" s="36"/>
      <c r="H207" s="41"/>
    </row>
    <row r="208" spans="1:8" s="2" customFormat="1" ht="16.95" customHeight="1">
      <c r="A208" s="36"/>
      <c r="B208" s="41"/>
      <c r="C208" s="287" t="s">
        <v>187</v>
      </c>
      <c r="D208" s="287" t="s">
        <v>2346</v>
      </c>
      <c r="E208" s="18" t="s">
        <v>173</v>
      </c>
      <c r="F208" s="288">
        <v>922.026</v>
      </c>
      <c r="G208" s="36"/>
      <c r="H208" s="41"/>
    </row>
    <row r="209" spans="1:8" s="2" customFormat="1" ht="16.95" customHeight="1">
      <c r="A209" s="36"/>
      <c r="B209" s="41"/>
      <c r="C209" s="287" t="s">
        <v>196</v>
      </c>
      <c r="D209" s="287" t="s">
        <v>2353</v>
      </c>
      <c r="E209" s="18" t="s">
        <v>173</v>
      </c>
      <c r="F209" s="288">
        <v>3290.82</v>
      </c>
      <c r="G209" s="36"/>
      <c r="H209" s="41"/>
    </row>
    <row r="210" spans="1:8" s="2" customFormat="1" ht="16.95" customHeight="1">
      <c r="A210" s="36"/>
      <c r="B210" s="41"/>
      <c r="C210" s="287" t="s">
        <v>201</v>
      </c>
      <c r="D210" s="287" t="s">
        <v>202</v>
      </c>
      <c r="E210" s="18" t="s">
        <v>173</v>
      </c>
      <c r="F210" s="288">
        <v>922.026</v>
      </c>
      <c r="G210" s="36"/>
      <c r="H210" s="41"/>
    </row>
    <row r="211" spans="1:8" s="2" customFormat="1" ht="16.95" customHeight="1">
      <c r="A211" s="36"/>
      <c r="B211" s="41"/>
      <c r="C211" s="287" t="s">
        <v>206</v>
      </c>
      <c r="D211" s="287" t="s">
        <v>2354</v>
      </c>
      <c r="E211" s="18" t="s">
        <v>208</v>
      </c>
      <c r="F211" s="288">
        <v>1844.052</v>
      </c>
      <c r="G211" s="36"/>
      <c r="H211" s="41"/>
    </row>
    <row r="212" spans="1:8" s="2" customFormat="1" ht="16.95" customHeight="1">
      <c r="A212" s="36"/>
      <c r="B212" s="41"/>
      <c r="C212" s="283" t="s">
        <v>921</v>
      </c>
      <c r="D212" s="284" t="s">
        <v>79</v>
      </c>
      <c r="E212" s="285" t="s">
        <v>79</v>
      </c>
      <c r="F212" s="286">
        <v>6.75</v>
      </c>
      <c r="G212" s="36"/>
      <c r="H212" s="41"/>
    </row>
    <row r="213" spans="1:8" s="2" customFormat="1" ht="16.95" customHeight="1">
      <c r="A213" s="36"/>
      <c r="B213" s="41"/>
      <c r="C213" s="287" t="s">
        <v>79</v>
      </c>
      <c r="D213" s="287" t="s">
        <v>1166</v>
      </c>
      <c r="E213" s="18" t="s">
        <v>79</v>
      </c>
      <c r="F213" s="288">
        <v>0</v>
      </c>
      <c r="G213" s="36"/>
      <c r="H213" s="41"/>
    </row>
    <row r="214" spans="1:8" s="2" customFormat="1" ht="16.95" customHeight="1">
      <c r="A214" s="36"/>
      <c r="B214" s="41"/>
      <c r="C214" s="287" t="s">
        <v>921</v>
      </c>
      <c r="D214" s="287" t="s">
        <v>1167</v>
      </c>
      <c r="E214" s="18" t="s">
        <v>79</v>
      </c>
      <c r="F214" s="288">
        <v>6.75</v>
      </c>
      <c r="G214" s="36"/>
      <c r="H214" s="41"/>
    </row>
    <row r="215" spans="1:8" s="2" customFormat="1" ht="16.95" customHeight="1">
      <c r="A215" s="36"/>
      <c r="B215" s="41"/>
      <c r="C215" s="289" t="s">
        <v>2310</v>
      </c>
      <c r="D215" s="36"/>
      <c r="E215" s="36"/>
      <c r="F215" s="36"/>
      <c r="G215" s="36"/>
      <c r="H215" s="41"/>
    </row>
    <row r="216" spans="1:8" s="2" customFormat="1" ht="16.95" customHeight="1">
      <c r="A216" s="36"/>
      <c r="B216" s="41"/>
      <c r="C216" s="287" t="s">
        <v>1163</v>
      </c>
      <c r="D216" s="287" t="s">
        <v>2355</v>
      </c>
      <c r="E216" s="18" t="s">
        <v>173</v>
      </c>
      <c r="F216" s="288">
        <v>6.75</v>
      </c>
      <c r="G216" s="36"/>
      <c r="H216" s="41"/>
    </row>
    <row r="217" spans="1:8" s="2" customFormat="1" ht="16.95" customHeight="1">
      <c r="A217" s="36"/>
      <c r="B217" s="41"/>
      <c r="C217" s="287" t="s">
        <v>212</v>
      </c>
      <c r="D217" s="287" t="s">
        <v>2343</v>
      </c>
      <c r="E217" s="18" t="s">
        <v>173</v>
      </c>
      <c r="F217" s="288">
        <v>2368.794</v>
      </c>
      <c r="G217" s="36"/>
      <c r="H217" s="41"/>
    </row>
    <row r="218" spans="1:8" s="2" customFormat="1" ht="16.95" customHeight="1">
      <c r="A218" s="36"/>
      <c r="B218" s="41"/>
      <c r="C218" s="283" t="s">
        <v>923</v>
      </c>
      <c r="D218" s="284" t="s">
        <v>79</v>
      </c>
      <c r="E218" s="285" t="s">
        <v>79</v>
      </c>
      <c r="F218" s="286">
        <v>9.688</v>
      </c>
      <c r="G218" s="36"/>
      <c r="H218" s="41"/>
    </row>
    <row r="219" spans="1:8" s="2" customFormat="1" ht="16.95" customHeight="1">
      <c r="A219" s="36"/>
      <c r="B219" s="41"/>
      <c r="C219" s="287" t="s">
        <v>79</v>
      </c>
      <c r="D219" s="287" t="s">
        <v>1024</v>
      </c>
      <c r="E219" s="18" t="s">
        <v>79</v>
      </c>
      <c r="F219" s="288">
        <v>0</v>
      </c>
      <c r="G219" s="36"/>
      <c r="H219" s="41"/>
    </row>
    <row r="220" spans="1:8" s="2" customFormat="1" ht="16.95" customHeight="1">
      <c r="A220" s="36"/>
      <c r="B220" s="41"/>
      <c r="C220" s="287" t="s">
        <v>923</v>
      </c>
      <c r="D220" s="287" t="s">
        <v>1025</v>
      </c>
      <c r="E220" s="18" t="s">
        <v>79</v>
      </c>
      <c r="F220" s="288">
        <v>9.688</v>
      </c>
      <c r="G220" s="36"/>
      <c r="H220" s="41"/>
    </row>
    <row r="221" spans="1:8" s="2" customFormat="1" ht="16.95" customHeight="1">
      <c r="A221" s="36"/>
      <c r="B221" s="41"/>
      <c r="C221" s="289" t="s">
        <v>2310</v>
      </c>
      <c r="D221" s="36"/>
      <c r="E221" s="36"/>
      <c r="F221" s="36"/>
      <c r="G221" s="36"/>
      <c r="H221" s="41"/>
    </row>
    <row r="222" spans="1:8" s="2" customFormat="1" ht="16.95" customHeight="1">
      <c r="A222" s="36"/>
      <c r="B222" s="41"/>
      <c r="C222" s="287" t="s">
        <v>1021</v>
      </c>
      <c r="D222" s="287" t="s">
        <v>2356</v>
      </c>
      <c r="E222" s="18" t="s">
        <v>173</v>
      </c>
      <c r="F222" s="288">
        <v>9.688</v>
      </c>
      <c r="G222" s="36"/>
      <c r="H222" s="41"/>
    </row>
    <row r="223" spans="1:8" s="2" customFormat="1" ht="16.95" customHeight="1">
      <c r="A223" s="36"/>
      <c r="B223" s="41"/>
      <c r="C223" s="287" t="s">
        <v>212</v>
      </c>
      <c r="D223" s="287" t="s">
        <v>2343</v>
      </c>
      <c r="E223" s="18" t="s">
        <v>173</v>
      </c>
      <c r="F223" s="288">
        <v>2368.794</v>
      </c>
      <c r="G223" s="36"/>
      <c r="H223" s="41"/>
    </row>
    <row r="224" spans="1:8" s="2" customFormat="1" ht="26.4" customHeight="1">
      <c r="A224" s="36"/>
      <c r="B224" s="41"/>
      <c r="C224" s="282" t="s">
        <v>2357</v>
      </c>
      <c r="D224" s="282" t="s">
        <v>127</v>
      </c>
      <c r="E224" s="36"/>
      <c r="F224" s="36"/>
      <c r="G224" s="36"/>
      <c r="H224" s="41"/>
    </row>
    <row r="225" spans="1:8" s="2" customFormat="1" ht="16.95" customHeight="1">
      <c r="A225" s="36"/>
      <c r="B225" s="41"/>
      <c r="C225" s="283" t="s">
        <v>1819</v>
      </c>
      <c r="D225" s="284" t="s">
        <v>1820</v>
      </c>
      <c r="E225" s="285" t="s">
        <v>346</v>
      </c>
      <c r="F225" s="286">
        <v>1750</v>
      </c>
      <c r="G225" s="36"/>
      <c r="H225" s="41"/>
    </row>
    <row r="226" spans="1:8" s="2" customFormat="1" ht="16.95" customHeight="1">
      <c r="A226" s="36"/>
      <c r="B226" s="41"/>
      <c r="C226" s="287" t="s">
        <v>1819</v>
      </c>
      <c r="D226" s="287" t="s">
        <v>1834</v>
      </c>
      <c r="E226" s="18" t="s">
        <v>79</v>
      </c>
      <c r="F226" s="288">
        <v>1750</v>
      </c>
      <c r="G226" s="36"/>
      <c r="H226" s="41"/>
    </row>
    <row r="227" spans="1:8" s="2" customFormat="1" ht="16.95" customHeight="1">
      <c r="A227" s="36"/>
      <c r="B227" s="41"/>
      <c r="C227" s="289" t="s">
        <v>2310</v>
      </c>
      <c r="D227" s="36"/>
      <c r="E227" s="36"/>
      <c r="F227" s="36"/>
      <c r="G227" s="36"/>
      <c r="H227" s="41"/>
    </row>
    <row r="228" spans="1:8" s="2" customFormat="1" ht="16.95" customHeight="1">
      <c r="A228" s="36"/>
      <c r="B228" s="41"/>
      <c r="C228" s="287" t="s">
        <v>1832</v>
      </c>
      <c r="D228" s="287" t="s">
        <v>2358</v>
      </c>
      <c r="E228" s="18" t="s">
        <v>346</v>
      </c>
      <c r="F228" s="288">
        <v>1750</v>
      </c>
      <c r="G228" s="36"/>
      <c r="H228" s="41"/>
    </row>
    <row r="229" spans="1:8" s="2" customFormat="1" ht="16.95" customHeight="1">
      <c r="A229" s="36"/>
      <c r="B229" s="41"/>
      <c r="C229" s="287" t="s">
        <v>1877</v>
      </c>
      <c r="D229" s="287" t="s">
        <v>2359</v>
      </c>
      <c r="E229" s="18" t="s">
        <v>346</v>
      </c>
      <c r="F229" s="288">
        <v>1750</v>
      </c>
      <c r="G229" s="36"/>
      <c r="H229" s="41"/>
    </row>
    <row r="230" spans="1:8" s="2" customFormat="1" ht="16.95" customHeight="1">
      <c r="A230" s="36"/>
      <c r="B230" s="41"/>
      <c r="C230" s="287" t="s">
        <v>1943</v>
      </c>
      <c r="D230" s="287" t="s">
        <v>2360</v>
      </c>
      <c r="E230" s="18" t="s">
        <v>346</v>
      </c>
      <c r="F230" s="288">
        <v>1750</v>
      </c>
      <c r="G230" s="36"/>
      <c r="H230" s="41"/>
    </row>
    <row r="231" spans="1:8" s="2" customFormat="1" ht="16.95" customHeight="1">
      <c r="A231" s="36"/>
      <c r="B231" s="41"/>
      <c r="C231" s="287" t="s">
        <v>1984</v>
      </c>
      <c r="D231" s="287" t="s">
        <v>2361</v>
      </c>
      <c r="E231" s="18" t="s">
        <v>346</v>
      </c>
      <c r="F231" s="288">
        <v>1750</v>
      </c>
      <c r="G231" s="36"/>
      <c r="H231" s="41"/>
    </row>
    <row r="232" spans="1:8" s="2" customFormat="1" ht="7.35" customHeight="1">
      <c r="A232" s="36"/>
      <c r="B232" s="142"/>
      <c r="C232" s="143"/>
      <c r="D232" s="143"/>
      <c r="E232" s="143"/>
      <c r="F232" s="143"/>
      <c r="G232" s="143"/>
      <c r="H232" s="41"/>
    </row>
    <row r="233" spans="1:8" s="2" customFormat="1" ht="12">
      <c r="A233" s="36"/>
      <c r="B233" s="36"/>
      <c r="C233" s="36"/>
      <c r="D233" s="36"/>
      <c r="E233" s="36"/>
      <c r="F233" s="36"/>
      <c r="G233" s="36"/>
      <c r="H233" s="36"/>
    </row>
  </sheetData>
  <sheetProtection algorithmName="SHA-512" hashValue="2uNuJsxtNYMe2mz5JRm9DPqleIvq6Wed1hM1ajCxKk+1/fPDMccIeUFZuDqEt66eTmxSdoC0BVnMLtEX7PXYDw==" saltValue="NcdFArwsEEMbMLVOP3jVktP2KdxORZL0xCOqTMG28l+QvyDHua/zfY2I2gyfl2D0JPX4p3WOxuN2txJpk46s8Q==" spinCount="100000" sheet="1" objects="1" scenarios="1" formatColumns="0" formatRows="0"/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landscape" paperSize="9" scale="87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90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144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ROUND(J83,2)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ROUND((SUM(BE83:BE169)),2)</f>
        <v>0</v>
      </c>
      <c r="G33" s="36"/>
      <c r="H33" s="36"/>
      <c r="I33" s="133">
        <v>0.21</v>
      </c>
      <c r="J33" s="132">
        <f>ROUND(((SUM(BE83:BE169))*I33),2)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ROUND((SUM(BF83:BF169)),2)</f>
        <v>0</v>
      </c>
      <c r="G34" s="36"/>
      <c r="H34" s="36"/>
      <c r="I34" s="133">
        <v>0.15</v>
      </c>
      <c r="J34" s="132">
        <f>ROUND(((SUM(BF83:BF169))*I34),2)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ROUND((SUM(BG83:BG169)),2)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ROUND((SUM(BH83:BH169)),2)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ROUND((SUM(BI83:BI169)),2)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000 - Objekty přípravy staveniště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J83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J84</f>
        <v>0</v>
      </c>
      <c r="K60" s="154"/>
      <c r="L60" s="159"/>
    </row>
    <row r="61" spans="2:12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J85</f>
        <v>0</v>
      </c>
      <c r="K61" s="99"/>
      <c r="L61" s="165"/>
    </row>
    <row r="62" spans="2:12" s="10" customFormat="1" ht="19.95" customHeight="1">
      <c r="B62" s="160"/>
      <c r="C62" s="99"/>
      <c r="D62" s="161" t="s">
        <v>151</v>
      </c>
      <c r="E62" s="162"/>
      <c r="F62" s="162"/>
      <c r="G62" s="162"/>
      <c r="H62" s="162"/>
      <c r="I62" s="163"/>
      <c r="J62" s="164">
        <f>J110</f>
        <v>0</v>
      </c>
      <c r="K62" s="99"/>
      <c r="L62" s="165"/>
    </row>
    <row r="63" spans="2:12" s="10" customFormat="1" ht="19.95" customHeight="1">
      <c r="B63" s="160"/>
      <c r="C63" s="99"/>
      <c r="D63" s="161" t="s">
        <v>152</v>
      </c>
      <c r="E63" s="162"/>
      <c r="F63" s="162"/>
      <c r="G63" s="162"/>
      <c r="H63" s="162"/>
      <c r="I63" s="163"/>
      <c r="J63" s="164">
        <f>J142</f>
        <v>0</v>
      </c>
      <c r="K63" s="99"/>
      <c r="L63" s="165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117"/>
      <c r="J64" s="38"/>
      <c r="K64" s="38"/>
      <c r="L64" s="11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" customHeight="1">
      <c r="A65" s="36"/>
      <c r="B65" s="49"/>
      <c r="C65" s="50"/>
      <c r="D65" s="50"/>
      <c r="E65" s="50"/>
      <c r="F65" s="50"/>
      <c r="G65" s="50"/>
      <c r="H65" s="50"/>
      <c r="I65" s="144"/>
      <c r="J65" s="50"/>
      <c r="K65" s="50"/>
      <c r="L65" s="11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" customHeight="1">
      <c r="A69" s="36"/>
      <c r="B69" s="51"/>
      <c r="C69" s="52"/>
      <c r="D69" s="52"/>
      <c r="E69" s="52"/>
      <c r="F69" s="52"/>
      <c r="G69" s="52"/>
      <c r="H69" s="52"/>
      <c r="I69" s="147"/>
      <c r="J69" s="52"/>
      <c r="K69" s="52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" customHeight="1">
      <c r="A70" s="36"/>
      <c r="B70" s="37"/>
      <c r="C70" s="24" t="s">
        <v>153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" customHeight="1">
      <c r="A71" s="36"/>
      <c r="B71" s="37"/>
      <c r="C71" s="38"/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16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5" t="str">
        <f>E7</f>
        <v>Výstavba dopravního terminálu města Litvínov</v>
      </c>
      <c r="F73" s="336"/>
      <c r="G73" s="336"/>
      <c r="H73" s="336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143</v>
      </c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0" t="str">
        <f>E9</f>
        <v>SO 000 - Objekty přípravy staveniště</v>
      </c>
      <c r="F75" s="334"/>
      <c r="G75" s="334"/>
      <c r="H75" s="334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22</v>
      </c>
      <c r="D77" s="38"/>
      <c r="E77" s="38"/>
      <c r="F77" s="28" t="str">
        <f>F12</f>
        <v>Litvínov</v>
      </c>
      <c r="G77" s="38"/>
      <c r="H77" s="38"/>
      <c r="I77" s="119" t="s">
        <v>24</v>
      </c>
      <c r="J77" s="61" t="str">
        <f>IF(J12="","",J12)</f>
        <v>10. 3. 2020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65" customHeight="1">
      <c r="A79" s="36"/>
      <c r="B79" s="37"/>
      <c r="C79" s="30" t="s">
        <v>30</v>
      </c>
      <c r="D79" s="38"/>
      <c r="E79" s="38"/>
      <c r="F79" s="28" t="str">
        <f>E15</f>
        <v>Město Litvínov</v>
      </c>
      <c r="G79" s="38"/>
      <c r="H79" s="38"/>
      <c r="I79" s="119" t="s">
        <v>38</v>
      </c>
      <c r="J79" s="34" t="str">
        <f>E21</f>
        <v>METROPROJEKT Praha a.s.</v>
      </c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65" customHeight="1">
      <c r="A80" s="36"/>
      <c r="B80" s="37"/>
      <c r="C80" s="30" t="s">
        <v>36</v>
      </c>
      <c r="D80" s="38"/>
      <c r="E80" s="38"/>
      <c r="F80" s="28" t="str">
        <f>IF(E18="","",E18)</f>
        <v>Vyplň údaj</v>
      </c>
      <c r="G80" s="38"/>
      <c r="H80" s="38"/>
      <c r="I80" s="119" t="s">
        <v>43</v>
      </c>
      <c r="J80" s="34" t="str">
        <f>E24</f>
        <v>METROPROJEKT Praha a.s.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66"/>
      <c r="B82" s="167"/>
      <c r="C82" s="168" t="s">
        <v>154</v>
      </c>
      <c r="D82" s="169" t="s">
        <v>65</v>
      </c>
      <c r="E82" s="169" t="s">
        <v>61</v>
      </c>
      <c r="F82" s="169" t="s">
        <v>62</v>
      </c>
      <c r="G82" s="169" t="s">
        <v>155</v>
      </c>
      <c r="H82" s="169" t="s">
        <v>156</v>
      </c>
      <c r="I82" s="170" t="s">
        <v>157</v>
      </c>
      <c r="J82" s="169" t="s">
        <v>147</v>
      </c>
      <c r="K82" s="171" t="s">
        <v>158</v>
      </c>
      <c r="L82" s="172"/>
      <c r="M82" s="70" t="s">
        <v>79</v>
      </c>
      <c r="N82" s="71" t="s">
        <v>50</v>
      </c>
      <c r="O82" s="71" t="s">
        <v>159</v>
      </c>
      <c r="P82" s="71" t="s">
        <v>160</v>
      </c>
      <c r="Q82" s="71" t="s">
        <v>161</v>
      </c>
      <c r="R82" s="71" t="s">
        <v>162</v>
      </c>
      <c r="S82" s="71" t="s">
        <v>163</v>
      </c>
      <c r="T82" s="72" t="s">
        <v>164</v>
      </c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</row>
    <row r="83" spans="1:63" s="2" customFormat="1" ht="22.95" customHeight="1">
      <c r="A83" s="36"/>
      <c r="B83" s="37"/>
      <c r="C83" s="77" t="s">
        <v>165</v>
      </c>
      <c r="D83" s="38"/>
      <c r="E83" s="38"/>
      <c r="F83" s="38"/>
      <c r="G83" s="38"/>
      <c r="H83" s="38"/>
      <c r="I83" s="117"/>
      <c r="J83" s="173">
        <f>BK83</f>
        <v>0</v>
      </c>
      <c r="K83" s="38"/>
      <c r="L83" s="41"/>
      <c r="M83" s="73"/>
      <c r="N83" s="174"/>
      <c r="O83" s="74"/>
      <c r="P83" s="175">
        <f>P84</f>
        <v>0</v>
      </c>
      <c r="Q83" s="74"/>
      <c r="R83" s="175">
        <f>R84</f>
        <v>0</v>
      </c>
      <c r="S83" s="74"/>
      <c r="T83" s="176">
        <f>T84</f>
        <v>1983.187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8" t="s">
        <v>80</v>
      </c>
      <c r="AU83" s="18" t="s">
        <v>148</v>
      </c>
      <c r="BK83" s="177">
        <f>BK84</f>
        <v>0</v>
      </c>
    </row>
    <row r="84" spans="2:63" s="12" customFormat="1" ht="25.95" customHeight="1">
      <c r="B84" s="178"/>
      <c r="C84" s="179"/>
      <c r="D84" s="180" t="s">
        <v>80</v>
      </c>
      <c r="E84" s="181" t="s">
        <v>166</v>
      </c>
      <c r="F84" s="181" t="s">
        <v>167</v>
      </c>
      <c r="G84" s="179"/>
      <c r="H84" s="179"/>
      <c r="I84" s="182"/>
      <c r="J84" s="183">
        <f>BK84</f>
        <v>0</v>
      </c>
      <c r="K84" s="179"/>
      <c r="L84" s="184"/>
      <c r="M84" s="185"/>
      <c r="N84" s="186"/>
      <c r="O84" s="186"/>
      <c r="P84" s="187">
        <f>P85+P110+P142</f>
        <v>0</v>
      </c>
      <c r="Q84" s="186"/>
      <c r="R84" s="187">
        <f>R85+R110+R142</f>
        <v>0</v>
      </c>
      <c r="S84" s="186"/>
      <c r="T84" s="188">
        <f>T85+T110+T142</f>
        <v>1983.187</v>
      </c>
      <c r="AR84" s="189" t="s">
        <v>89</v>
      </c>
      <c r="AT84" s="190" t="s">
        <v>80</v>
      </c>
      <c r="AU84" s="190" t="s">
        <v>81</v>
      </c>
      <c r="AY84" s="189" t="s">
        <v>168</v>
      </c>
      <c r="BK84" s="191">
        <f>BK85+BK110+BK142</f>
        <v>0</v>
      </c>
    </row>
    <row r="85" spans="2:63" s="12" customFormat="1" ht="22.95" customHeight="1">
      <c r="B85" s="178"/>
      <c r="C85" s="179"/>
      <c r="D85" s="180" t="s">
        <v>80</v>
      </c>
      <c r="E85" s="192" t="s">
        <v>89</v>
      </c>
      <c r="F85" s="192" t="s">
        <v>169</v>
      </c>
      <c r="G85" s="179"/>
      <c r="H85" s="179"/>
      <c r="I85" s="182"/>
      <c r="J85" s="193">
        <f>BK85</f>
        <v>0</v>
      </c>
      <c r="K85" s="179"/>
      <c r="L85" s="184"/>
      <c r="M85" s="185"/>
      <c r="N85" s="186"/>
      <c r="O85" s="186"/>
      <c r="P85" s="187">
        <f>SUM(P86:P109)</f>
        <v>0</v>
      </c>
      <c r="Q85" s="186"/>
      <c r="R85" s="187">
        <f>SUM(R86:R109)</f>
        <v>0</v>
      </c>
      <c r="S85" s="186"/>
      <c r="T85" s="188">
        <f>SUM(T86:T109)</f>
        <v>0</v>
      </c>
      <c r="AR85" s="189" t="s">
        <v>89</v>
      </c>
      <c r="AT85" s="190" t="s">
        <v>80</v>
      </c>
      <c r="AU85" s="190" t="s">
        <v>89</v>
      </c>
      <c r="AY85" s="189" t="s">
        <v>168</v>
      </c>
      <c r="BK85" s="191">
        <f>SUM(BK86:BK109)</f>
        <v>0</v>
      </c>
    </row>
    <row r="86" spans="1:65" s="2" customFormat="1" ht="21.75" customHeight="1">
      <c r="A86" s="36"/>
      <c r="B86" s="37"/>
      <c r="C86" s="194" t="s">
        <v>89</v>
      </c>
      <c r="D86" s="194" t="s">
        <v>170</v>
      </c>
      <c r="E86" s="195" t="s">
        <v>171</v>
      </c>
      <c r="F86" s="196" t="s">
        <v>172</v>
      </c>
      <c r="G86" s="197" t="s">
        <v>173</v>
      </c>
      <c r="H86" s="198">
        <v>141</v>
      </c>
      <c r="I86" s="199"/>
      <c r="J86" s="200">
        <f>ROUND(I86*H86,2)</f>
        <v>0</v>
      </c>
      <c r="K86" s="196" t="s">
        <v>174</v>
      </c>
      <c r="L86" s="41"/>
      <c r="M86" s="201" t="s">
        <v>79</v>
      </c>
      <c r="N86" s="202" t="s">
        <v>51</v>
      </c>
      <c r="O86" s="66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175</v>
      </c>
      <c r="AT86" s="205" t="s">
        <v>170</v>
      </c>
      <c r="AU86" s="205" t="s">
        <v>91</v>
      </c>
      <c r="AY86" s="18" t="s">
        <v>168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18" t="s">
        <v>89</v>
      </c>
      <c r="BK86" s="206">
        <f>ROUND(I86*H86,2)</f>
        <v>0</v>
      </c>
      <c r="BL86" s="18" t="s">
        <v>175</v>
      </c>
      <c r="BM86" s="205" t="s">
        <v>176</v>
      </c>
    </row>
    <row r="87" spans="2:51" s="13" customFormat="1" ht="12">
      <c r="B87" s="207"/>
      <c r="C87" s="208"/>
      <c r="D87" s="209" t="s">
        <v>177</v>
      </c>
      <c r="E87" s="210" t="s">
        <v>79</v>
      </c>
      <c r="F87" s="211" t="s">
        <v>178</v>
      </c>
      <c r="G87" s="208"/>
      <c r="H87" s="212">
        <v>20.5</v>
      </c>
      <c r="I87" s="213"/>
      <c r="J87" s="208"/>
      <c r="K87" s="208"/>
      <c r="L87" s="214"/>
      <c r="M87" s="215"/>
      <c r="N87" s="216"/>
      <c r="O87" s="216"/>
      <c r="P87" s="216"/>
      <c r="Q87" s="216"/>
      <c r="R87" s="216"/>
      <c r="S87" s="216"/>
      <c r="T87" s="217"/>
      <c r="AT87" s="218" t="s">
        <v>177</v>
      </c>
      <c r="AU87" s="218" t="s">
        <v>91</v>
      </c>
      <c r="AV87" s="13" t="s">
        <v>91</v>
      </c>
      <c r="AW87" s="13" t="s">
        <v>42</v>
      </c>
      <c r="AX87" s="13" t="s">
        <v>81</v>
      </c>
      <c r="AY87" s="218" t="s">
        <v>168</v>
      </c>
    </row>
    <row r="88" spans="2:51" s="13" customFormat="1" ht="12">
      <c r="B88" s="207"/>
      <c r="C88" s="208"/>
      <c r="D88" s="209" t="s">
        <v>177</v>
      </c>
      <c r="E88" s="210" t="s">
        <v>79</v>
      </c>
      <c r="F88" s="211" t="s">
        <v>179</v>
      </c>
      <c r="G88" s="208"/>
      <c r="H88" s="212">
        <v>41.5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177</v>
      </c>
      <c r="AU88" s="218" t="s">
        <v>91</v>
      </c>
      <c r="AV88" s="13" t="s">
        <v>91</v>
      </c>
      <c r="AW88" s="13" t="s">
        <v>42</v>
      </c>
      <c r="AX88" s="13" t="s">
        <v>81</v>
      </c>
      <c r="AY88" s="218" t="s">
        <v>168</v>
      </c>
    </row>
    <row r="89" spans="2:51" s="13" customFormat="1" ht="12">
      <c r="B89" s="207"/>
      <c r="C89" s="208"/>
      <c r="D89" s="209" t="s">
        <v>177</v>
      </c>
      <c r="E89" s="210" t="s">
        <v>79</v>
      </c>
      <c r="F89" s="211" t="s">
        <v>180</v>
      </c>
      <c r="G89" s="208"/>
      <c r="H89" s="212">
        <v>79</v>
      </c>
      <c r="I89" s="213"/>
      <c r="J89" s="208"/>
      <c r="K89" s="208"/>
      <c r="L89" s="214"/>
      <c r="M89" s="215"/>
      <c r="N89" s="216"/>
      <c r="O89" s="216"/>
      <c r="P89" s="216"/>
      <c r="Q89" s="216"/>
      <c r="R89" s="216"/>
      <c r="S89" s="216"/>
      <c r="T89" s="217"/>
      <c r="AT89" s="218" t="s">
        <v>177</v>
      </c>
      <c r="AU89" s="218" t="s">
        <v>91</v>
      </c>
      <c r="AV89" s="13" t="s">
        <v>91</v>
      </c>
      <c r="AW89" s="13" t="s">
        <v>42</v>
      </c>
      <c r="AX89" s="13" t="s">
        <v>81</v>
      </c>
      <c r="AY89" s="218" t="s">
        <v>168</v>
      </c>
    </row>
    <row r="90" spans="2:51" s="14" customFormat="1" ht="12">
      <c r="B90" s="219"/>
      <c r="C90" s="220"/>
      <c r="D90" s="209" t="s">
        <v>177</v>
      </c>
      <c r="E90" s="221" t="s">
        <v>79</v>
      </c>
      <c r="F90" s="222" t="s">
        <v>181</v>
      </c>
      <c r="G90" s="220"/>
      <c r="H90" s="223">
        <v>141</v>
      </c>
      <c r="I90" s="224"/>
      <c r="J90" s="220"/>
      <c r="K90" s="220"/>
      <c r="L90" s="225"/>
      <c r="M90" s="226"/>
      <c r="N90" s="227"/>
      <c r="O90" s="227"/>
      <c r="P90" s="227"/>
      <c r="Q90" s="227"/>
      <c r="R90" s="227"/>
      <c r="S90" s="227"/>
      <c r="T90" s="228"/>
      <c r="AT90" s="229" t="s">
        <v>177</v>
      </c>
      <c r="AU90" s="229" t="s">
        <v>91</v>
      </c>
      <c r="AV90" s="14" t="s">
        <v>175</v>
      </c>
      <c r="AW90" s="14" t="s">
        <v>42</v>
      </c>
      <c r="AX90" s="14" t="s">
        <v>89</v>
      </c>
      <c r="AY90" s="229" t="s">
        <v>168</v>
      </c>
    </row>
    <row r="91" spans="1:65" s="2" customFormat="1" ht="21.75" customHeight="1">
      <c r="A91" s="36"/>
      <c r="B91" s="37"/>
      <c r="C91" s="194" t="s">
        <v>91</v>
      </c>
      <c r="D91" s="194" t="s">
        <v>170</v>
      </c>
      <c r="E91" s="195" t="s">
        <v>182</v>
      </c>
      <c r="F91" s="196" t="s">
        <v>183</v>
      </c>
      <c r="G91" s="197" t="s">
        <v>173</v>
      </c>
      <c r="H91" s="198">
        <v>141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184</v>
      </c>
    </row>
    <row r="92" spans="2:51" s="13" customFormat="1" ht="12">
      <c r="B92" s="207"/>
      <c r="C92" s="208"/>
      <c r="D92" s="209" t="s">
        <v>177</v>
      </c>
      <c r="E92" s="210" t="s">
        <v>79</v>
      </c>
      <c r="F92" s="211" t="s">
        <v>185</v>
      </c>
      <c r="G92" s="208"/>
      <c r="H92" s="212">
        <v>141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1:65" s="2" customFormat="1" ht="21.75" customHeight="1">
      <c r="A93" s="36"/>
      <c r="B93" s="37"/>
      <c r="C93" s="194" t="s">
        <v>186</v>
      </c>
      <c r="D93" s="194" t="s">
        <v>170</v>
      </c>
      <c r="E93" s="195" t="s">
        <v>187</v>
      </c>
      <c r="F93" s="196" t="s">
        <v>188</v>
      </c>
      <c r="G93" s="197" t="s">
        <v>173</v>
      </c>
      <c r="H93" s="198">
        <v>70.5</v>
      </c>
      <c r="I93" s="199"/>
      <c r="J93" s="200">
        <f>ROUND(I93*H93,2)</f>
        <v>0</v>
      </c>
      <c r="K93" s="196" t="s">
        <v>174</v>
      </c>
      <c r="L93" s="41"/>
      <c r="M93" s="201" t="s">
        <v>79</v>
      </c>
      <c r="N93" s="202" t="s">
        <v>51</v>
      </c>
      <c r="O93" s="6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175</v>
      </c>
      <c r="AT93" s="205" t="s">
        <v>170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175</v>
      </c>
      <c r="BM93" s="205" t="s">
        <v>189</v>
      </c>
    </row>
    <row r="94" spans="2:51" s="13" customFormat="1" ht="12">
      <c r="B94" s="207"/>
      <c r="C94" s="208"/>
      <c r="D94" s="209" t="s">
        <v>177</v>
      </c>
      <c r="E94" s="210" t="s">
        <v>79</v>
      </c>
      <c r="F94" s="211" t="s">
        <v>190</v>
      </c>
      <c r="G94" s="208"/>
      <c r="H94" s="212">
        <v>70.5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42</v>
      </c>
      <c r="AX94" s="13" t="s">
        <v>89</v>
      </c>
      <c r="AY94" s="218" t="s">
        <v>168</v>
      </c>
    </row>
    <row r="95" spans="1:65" s="2" customFormat="1" ht="33" customHeight="1">
      <c r="A95" s="36"/>
      <c r="B95" s="37"/>
      <c r="C95" s="194" t="s">
        <v>175</v>
      </c>
      <c r="D95" s="194" t="s">
        <v>170</v>
      </c>
      <c r="E95" s="195" t="s">
        <v>191</v>
      </c>
      <c r="F95" s="196" t="s">
        <v>192</v>
      </c>
      <c r="G95" s="197" t="s">
        <v>173</v>
      </c>
      <c r="H95" s="198">
        <v>1057.5</v>
      </c>
      <c r="I95" s="199"/>
      <c r="J95" s="200">
        <f>ROUND(I95*H95,2)</f>
        <v>0</v>
      </c>
      <c r="K95" s="196" t="s">
        <v>174</v>
      </c>
      <c r="L95" s="41"/>
      <c r="M95" s="201" t="s">
        <v>79</v>
      </c>
      <c r="N95" s="202" t="s">
        <v>51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175</v>
      </c>
      <c r="AT95" s="205" t="s">
        <v>170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193</v>
      </c>
    </row>
    <row r="96" spans="2:51" s="13" customFormat="1" ht="12">
      <c r="B96" s="207"/>
      <c r="C96" s="208"/>
      <c r="D96" s="209" t="s">
        <v>177</v>
      </c>
      <c r="E96" s="208"/>
      <c r="F96" s="211" t="s">
        <v>194</v>
      </c>
      <c r="G96" s="208"/>
      <c r="H96" s="212">
        <v>1057.5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177</v>
      </c>
      <c r="AU96" s="218" t="s">
        <v>91</v>
      </c>
      <c r="AV96" s="13" t="s">
        <v>91</v>
      </c>
      <c r="AW96" s="13" t="s">
        <v>4</v>
      </c>
      <c r="AX96" s="13" t="s">
        <v>89</v>
      </c>
      <c r="AY96" s="218" t="s">
        <v>168</v>
      </c>
    </row>
    <row r="97" spans="1:65" s="2" customFormat="1" ht="21.75" customHeight="1">
      <c r="A97" s="36"/>
      <c r="B97" s="37"/>
      <c r="C97" s="194" t="s">
        <v>195</v>
      </c>
      <c r="D97" s="194" t="s">
        <v>170</v>
      </c>
      <c r="E97" s="195" t="s">
        <v>196</v>
      </c>
      <c r="F97" s="196" t="s">
        <v>197</v>
      </c>
      <c r="G97" s="197" t="s">
        <v>173</v>
      </c>
      <c r="H97" s="198">
        <v>70.5</v>
      </c>
      <c r="I97" s="199"/>
      <c r="J97" s="200">
        <f>ROUND(I97*H97,2)</f>
        <v>0</v>
      </c>
      <c r="K97" s="196" t="s">
        <v>174</v>
      </c>
      <c r="L97" s="41"/>
      <c r="M97" s="201" t="s">
        <v>79</v>
      </c>
      <c r="N97" s="202" t="s">
        <v>51</v>
      </c>
      <c r="O97" s="6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175</v>
      </c>
      <c r="AT97" s="205" t="s">
        <v>170</v>
      </c>
      <c r="AU97" s="205" t="s">
        <v>91</v>
      </c>
      <c r="AY97" s="18" t="s">
        <v>168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8" t="s">
        <v>89</v>
      </c>
      <c r="BK97" s="206">
        <f>ROUND(I97*H97,2)</f>
        <v>0</v>
      </c>
      <c r="BL97" s="18" t="s">
        <v>175</v>
      </c>
      <c r="BM97" s="205" t="s">
        <v>198</v>
      </c>
    </row>
    <row r="98" spans="2:51" s="13" customFormat="1" ht="12">
      <c r="B98" s="207"/>
      <c r="C98" s="208"/>
      <c r="D98" s="209" t="s">
        <v>177</v>
      </c>
      <c r="E98" s="210" t="s">
        <v>79</v>
      </c>
      <c r="F98" s="211" t="s">
        <v>199</v>
      </c>
      <c r="G98" s="208"/>
      <c r="H98" s="212">
        <v>70.5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89</v>
      </c>
      <c r="AY98" s="218" t="s">
        <v>168</v>
      </c>
    </row>
    <row r="99" spans="1:65" s="2" customFormat="1" ht="16.5" customHeight="1">
      <c r="A99" s="36"/>
      <c r="B99" s="37"/>
      <c r="C99" s="194" t="s">
        <v>200</v>
      </c>
      <c r="D99" s="194" t="s">
        <v>170</v>
      </c>
      <c r="E99" s="195" t="s">
        <v>201</v>
      </c>
      <c r="F99" s="196" t="s">
        <v>202</v>
      </c>
      <c r="G99" s="197" t="s">
        <v>173</v>
      </c>
      <c r="H99" s="198">
        <v>70.5</v>
      </c>
      <c r="I99" s="199"/>
      <c r="J99" s="200">
        <f>ROUND(I99*H99,2)</f>
        <v>0</v>
      </c>
      <c r="K99" s="196" t="s">
        <v>174</v>
      </c>
      <c r="L99" s="41"/>
      <c r="M99" s="201" t="s">
        <v>79</v>
      </c>
      <c r="N99" s="202" t="s">
        <v>51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175</v>
      </c>
      <c r="AT99" s="205" t="s">
        <v>170</v>
      </c>
      <c r="AU99" s="205" t="s">
        <v>91</v>
      </c>
      <c r="AY99" s="18" t="s">
        <v>168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8" t="s">
        <v>89</v>
      </c>
      <c r="BK99" s="206">
        <f>ROUND(I99*H99,2)</f>
        <v>0</v>
      </c>
      <c r="BL99" s="18" t="s">
        <v>175</v>
      </c>
      <c r="BM99" s="205" t="s">
        <v>203</v>
      </c>
    </row>
    <row r="100" spans="2:51" s="13" customFormat="1" ht="12">
      <c r="B100" s="207"/>
      <c r="C100" s="208"/>
      <c r="D100" s="209" t="s">
        <v>177</v>
      </c>
      <c r="E100" s="210" t="s">
        <v>79</v>
      </c>
      <c r="F100" s="211" t="s">
        <v>204</v>
      </c>
      <c r="G100" s="208"/>
      <c r="H100" s="212">
        <v>70.5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177</v>
      </c>
      <c r="AU100" s="218" t="s">
        <v>91</v>
      </c>
      <c r="AV100" s="13" t="s">
        <v>91</v>
      </c>
      <c r="AW100" s="13" t="s">
        <v>42</v>
      </c>
      <c r="AX100" s="13" t="s">
        <v>89</v>
      </c>
      <c r="AY100" s="218" t="s">
        <v>168</v>
      </c>
    </row>
    <row r="101" spans="1:65" s="2" customFormat="1" ht="21.75" customHeight="1">
      <c r="A101" s="36"/>
      <c r="B101" s="37"/>
      <c r="C101" s="194" t="s">
        <v>205</v>
      </c>
      <c r="D101" s="194" t="s">
        <v>170</v>
      </c>
      <c r="E101" s="195" t="s">
        <v>206</v>
      </c>
      <c r="F101" s="196" t="s">
        <v>207</v>
      </c>
      <c r="G101" s="197" t="s">
        <v>208</v>
      </c>
      <c r="H101" s="198">
        <v>126.9</v>
      </c>
      <c r="I101" s="199"/>
      <c r="J101" s="200">
        <f>ROUND(I101*H101,2)</f>
        <v>0</v>
      </c>
      <c r="K101" s="196" t="s">
        <v>174</v>
      </c>
      <c r="L101" s="41"/>
      <c r="M101" s="201" t="s">
        <v>79</v>
      </c>
      <c r="N101" s="202" t="s">
        <v>51</v>
      </c>
      <c r="O101" s="6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175</v>
      </c>
      <c r="AT101" s="205" t="s">
        <v>170</v>
      </c>
      <c r="AU101" s="205" t="s">
        <v>91</v>
      </c>
      <c r="AY101" s="18" t="s">
        <v>168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8" t="s">
        <v>89</v>
      </c>
      <c r="BK101" s="206">
        <f>ROUND(I101*H101,2)</f>
        <v>0</v>
      </c>
      <c r="BL101" s="18" t="s">
        <v>175</v>
      </c>
      <c r="BM101" s="205" t="s">
        <v>209</v>
      </c>
    </row>
    <row r="102" spans="2:51" s="13" customFormat="1" ht="12">
      <c r="B102" s="207"/>
      <c r="C102" s="208"/>
      <c r="D102" s="209" t="s">
        <v>177</v>
      </c>
      <c r="E102" s="208"/>
      <c r="F102" s="211" t="s">
        <v>210</v>
      </c>
      <c r="G102" s="208"/>
      <c r="H102" s="212">
        <v>126.9</v>
      </c>
      <c r="I102" s="213"/>
      <c r="J102" s="208"/>
      <c r="K102" s="208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177</v>
      </c>
      <c r="AU102" s="218" t="s">
        <v>91</v>
      </c>
      <c r="AV102" s="13" t="s">
        <v>91</v>
      </c>
      <c r="AW102" s="13" t="s">
        <v>4</v>
      </c>
      <c r="AX102" s="13" t="s">
        <v>89</v>
      </c>
      <c r="AY102" s="218" t="s">
        <v>168</v>
      </c>
    </row>
    <row r="103" spans="1:65" s="2" customFormat="1" ht="21.75" customHeight="1">
      <c r="A103" s="36"/>
      <c r="B103" s="37"/>
      <c r="C103" s="194" t="s">
        <v>211</v>
      </c>
      <c r="D103" s="194" t="s">
        <v>170</v>
      </c>
      <c r="E103" s="195" t="s">
        <v>212</v>
      </c>
      <c r="F103" s="196" t="s">
        <v>213</v>
      </c>
      <c r="G103" s="197" t="s">
        <v>173</v>
      </c>
      <c r="H103" s="198">
        <v>282</v>
      </c>
      <c r="I103" s="199"/>
      <c r="J103" s="200">
        <f>ROUND(I103*H103,2)</f>
        <v>0</v>
      </c>
      <c r="K103" s="196" t="s">
        <v>174</v>
      </c>
      <c r="L103" s="41"/>
      <c r="M103" s="201" t="s">
        <v>79</v>
      </c>
      <c r="N103" s="202" t="s">
        <v>51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175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175</v>
      </c>
      <c r="BM103" s="205" t="s">
        <v>214</v>
      </c>
    </row>
    <row r="104" spans="2:51" s="13" customFormat="1" ht="12">
      <c r="B104" s="207"/>
      <c r="C104" s="208"/>
      <c r="D104" s="209" t="s">
        <v>177</v>
      </c>
      <c r="E104" s="210" t="s">
        <v>79</v>
      </c>
      <c r="F104" s="211" t="s">
        <v>215</v>
      </c>
      <c r="G104" s="208"/>
      <c r="H104" s="212">
        <v>41</v>
      </c>
      <c r="I104" s="213"/>
      <c r="J104" s="208"/>
      <c r="K104" s="208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177</v>
      </c>
      <c r="AU104" s="218" t="s">
        <v>91</v>
      </c>
      <c r="AV104" s="13" t="s">
        <v>91</v>
      </c>
      <c r="AW104" s="13" t="s">
        <v>42</v>
      </c>
      <c r="AX104" s="13" t="s">
        <v>81</v>
      </c>
      <c r="AY104" s="218" t="s">
        <v>168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216</v>
      </c>
      <c r="G105" s="208"/>
      <c r="H105" s="212">
        <v>83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81</v>
      </c>
      <c r="AY105" s="218" t="s">
        <v>168</v>
      </c>
    </row>
    <row r="106" spans="2:51" s="13" customFormat="1" ht="12">
      <c r="B106" s="207"/>
      <c r="C106" s="208"/>
      <c r="D106" s="209" t="s">
        <v>177</v>
      </c>
      <c r="E106" s="210" t="s">
        <v>79</v>
      </c>
      <c r="F106" s="211" t="s">
        <v>217</v>
      </c>
      <c r="G106" s="208"/>
      <c r="H106" s="212">
        <v>158</v>
      </c>
      <c r="I106" s="213"/>
      <c r="J106" s="208"/>
      <c r="K106" s="208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177</v>
      </c>
      <c r="AU106" s="218" t="s">
        <v>91</v>
      </c>
      <c r="AV106" s="13" t="s">
        <v>91</v>
      </c>
      <c r="AW106" s="13" t="s">
        <v>42</v>
      </c>
      <c r="AX106" s="13" t="s">
        <v>81</v>
      </c>
      <c r="AY106" s="218" t="s">
        <v>168</v>
      </c>
    </row>
    <row r="107" spans="2:51" s="14" customFormat="1" ht="12">
      <c r="B107" s="219"/>
      <c r="C107" s="220"/>
      <c r="D107" s="209" t="s">
        <v>177</v>
      </c>
      <c r="E107" s="221" t="s">
        <v>79</v>
      </c>
      <c r="F107" s="222" t="s">
        <v>181</v>
      </c>
      <c r="G107" s="220"/>
      <c r="H107" s="223">
        <v>282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177</v>
      </c>
      <c r="AU107" s="229" t="s">
        <v>91</v>
      </c>
      <c r="AV107" s="14" t="s">
        <v>175</v>
      </c>
      <c r="AW107" s="14" t="s">
        <v>42</v>
      </c>
      <c r="AX107" s="14" t="s">
        <v>89</v>
      </c>
      <c r="AY107" s="229" t="s">
        <v>168</v>
      </c>
    </row>
    <row r="108" spans="1:65" s="2" customFormat="1" ht="16.5" customHeight="1">
      <c r="A108" s="36"/>
      <c r="B108" s="37"/>
      <c r="C108" s="230" t="s">
        <v>218</v>
      </c>
      <c r="D108" s="230" t="s">
        <v>219</v>
      </c>
      <c r="E108" s="231" t="s">
        <v>220</v>
      </c>
      <c r="F108" s="232" t="s">
        <v>221</v>
      </c>
      <c r="G108" s="233" t="s">
        <v>208</v>
      </c>
      <c r="H108" s="234">
        <v>423</v>
      </c>
      <c r="I108" s="235"/>
      <c r="J108" s="236">
        <f>ROUND(I108*H108,2)</f>
        <v>0</v>
      </c>
      <c r="K108" s="232" t="s">
        <v>174</v>
      </c>
      <c r="L108" s="237"/>
      <c r="M108" s="238" t="s">
        <v>79</v>
      </c>
      <c r="N108" s="239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211</v>
      </c>
      <c r="AT108" s="205" t="s">
        <v>219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222</v>
      </c>
    </row>
    <row r="109" spans="2:51" s="13" customFormat="1" ht="12">
      <c r="B109" s="207"/>
      <c r="C109" s="208"/>
      <c r="D109" s="209" t="s">
        <v>177</v>
      </c>
      <c r="E109" s="210" t="s">
        <v>79</v>
      </c>
      <c r="F109" s="211" t="s">
        <v>223</v>
      </c>
      <c r="G109" s="208"/>
      <c r="H109" s="212">
        <v>423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42</v>
      </c>
      <c r="AX109" s="13" t="s">
        <v>89</v>
      </c>
      <c r="AY109" s="218" t="s">
        <v>168</v>
      </c>
    </row>
    <row r="110" spans="2:63" s="12" customFormat="1" ht="22.95" customHeight="1">
      <c r="B110" s="178"/>
      <c r="C110" s="179"/>
      <c r="D110" s="180" t="s">
        <v>80</v>
      </c>
      <c r="E110" s="192" t="s">
        <v>218</v>
      </c>
      <c r="F110" s="192" t="s">
        <v>224</v>
      </c>
      <c r="G110" s="179"/>
      <c r="H110" s="179"/>
      <c r="I110" s="182"/>
      <c r="J110" s="193">
        <f>BK110</f>
        <v>0</v>
      </c>
      <c r="K110" s="179"/>
      <c r="L110" s="184"/>
      <c r="M110" s="185"/>
      <c r="N110" s="186"/>
      <c r="O110" s="186"/>
      <c r="P110" s="187">
        <f>SUM(P111:P141)</f>
        <v>0</v>
      </c>
      <c r="Q110" s="186"/>
      <c r="R110" s="187">
        <f>SUM(R111:R141)</f>
        <v>0</v>
      </c>
      <c r="S110" s="186"/>
      <c r="T110" s="188">
        <f>SUM(T111:T141)</f>
        <v>1983.187</v>
      </c>
      <c r="AR110" s="189" t="s">
        <v>89</v>
      </c>
      <c r="AT110" s="190" t="s">
        <v>80</v>
      </c>
      <c r="AU110" s="190" t="s">
        <v>89</v>
      </c>
      <c r="AY110" s="189" t="s">
        <v>168</v>
      </c>
      <c r="BK110" s="191">
        <f>SUM(BK111:BK141)</f>
        <v>0</v>
      </c>
    </row>
    <row r="111" spans="1:65" s="2" customFormat="1" ht="16.5" customHeight="1">
      <c r="A111" s="36"/>
      <c r="B111" s="37"/>
      <c r="C111" s="194" t="s">
        <v>225</v>
      </c>
      <c r="D111" s="194" t="s">
        <v>170</v>
      </c>
      <c r="E111" s="195" t="s">
        <v>226</v>
      </c>
      <c r="F111" s="196" t="s">
        <v>227</v>
      </c>
      <c r="G111" s="197" t="s">
        <v>228</v>
      </c>
      <c r="H111" s="198">
        <v>2</v>
      </c>
      <c r="I111" s="199"/>
      <c r="J111" s="200">
        <f>ROUND(I111*H111,2)</f>
        <v>0</v>
      </c>
      <c r="K111" s="196" t="s">
        <v>174</v>
      </c>
      <c r="L111" s="41"/>
      <c r="M111" s="201" t="s">
        <v>79</v>
      </c>
      <c r="N111" s="202" t="s">
        <v>51</v>
      </c>
      <c r="O111" s="66"/>
      <c r="P111" s="203">
        <f>O111*H111</f>
        <v>0</v>
      </c>
      <c r="Q111" s="203">
        <v>0</v>
      </c>
      <c r="R111" s="203">
        <f>Q111*H111</f>
        <v>0</v>
      </c>
      <c r="S111" s="203">
        <v>0.05</v>
      </c>
      <c r="T111" s="204">
        <f>S111*H111</f>
        <v>0.1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175</v>
      </c>
      <c r="AT111" s="205" t="s">
        <v>170</v>
      </c>
      <c r="AU111" s="205" t="s">
        <v>91</v>
      </c>
      <c r="AY111" s="18" t="s">
        <v>168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8" t="s">
        <v>89</v>
      </c>
      <c r="BK111" s="206">
        <f>ROUND(I111*H111,2)</f>
        <v>0</v>
      </c>
      <c r="BL111" s="18" t="s">
        <v>175</v>
      </c>
      <c r="BM111" s="205" t="s">
        <v>229</v>
      </c>
    </row>
    <row r="112" spans="2:51" s="13" customFormat="1" ht="12">
      <c r="B112" s="207"/>
      <c r="C112" s="208"/>
      <c r="D112" s="209" t="s">
        <v>177</v>
      </c>
      <c r="E112" s="210" t="s">
        <v>79</v>
      </c>
      <c r="F112" s="211" t="s">
        <v>230</v>
      </c>
      <c r="G112" s="208"/>
      <c r="H112" s="212">
        <v>2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89</v>
      </c>
      <c r="AY112" s="218" t="s">
        <v>168</v>
      </c>
    </row>
    <row r="113" spans="1:65" s="2" customFormat="1" ht="16.5" customHeight="1">
      <c r="A113" s="36"/>
      <c r="B113" s="37"/>
      <c r="C113" s="194" t="s">
        <v>231</v>
      </c>
      <c r="D113" s="194" t="s">
        <v>170</v>
      </c>
      <c r="E113" s="195" t="s">
        <v>232</v>
      </c>
      <c r="F113" s="196" t="s">
        <v>233</v>
      </c>
      <c r="G113" s="197" t="s">
        <v>228</v>
      </c>
      <c r="H113" s="198">
        <v>5</v>
      </c>
      <c r="I113" s="199"/>
      <c r="J113" s="200">
        <f>ROUND(I113*H113,2)</f>
        <v>0</v>
      </c>
      <c r="K113" s="196" t="s">
        <v>234</v>
      </c>
      <c r="L113" s="41"/>
      <c r="M113" s="201" t="s">
        <v>79</v>
      </c>
      <c r="N113" s="202" t="s">
        <v>51</v>
      </c>
      <c r="O113" s="66"/>
      <c r="P113" s="203">
        <f>O113*H113</f>
        <v>0</v>
      </c>
      <c r="Q113" s="203">
        <v>0</v>
      </c>
      <c r="R113" s="203">
        <f>Q113*H113</f>
        <v>0</v>
      </c>
      <c r="S113" s="203">
        <v>1.25</v>
      </c>
      <c r="T113" s="204">
        <f>S113*H113</f>
        <v>6.25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175</v>
      </c>
      <c r="AT113" s="205" t="s">
        <v>170</v>
      </c>
      <c r="AU113" s="205" t="s">
        <v>91</v>
      </c>
      <c r="AY113" s="18" t="s">
        <v>168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8" t="s">
        <v>89</v>
      </c>
      <c r="BK113" s="206">
        <f>ROUND(I113*H113,2)</f>
        <v>0</v>
      </c>
      <c r="BL113" s="18" t="s">
        <v>175</v>
      </c>
      <c r="BM113" s="205" t="s">
        <v>235</v>
      </c>
    </row>
    <row r="114" spans="1:47" s="2" customFormat="1" ht="38.4">
      <c r="A114" s="36"/>
      <c r="B114" s="37"/>
      <c r="C114" s="38"/>
      <c r="D114" s="209" t="s">
        <v>236</v>
      </c>
      <c r="E114" s="38"/>
      <c r="F114" s="240" t="s">
        <v>237</v>
      </c>
      <c r="G114" s="38"/>
      <c r="H114" s="38"/>
      <c r="I114" s="117"/>
      <c r="J114" s="38"/>
      <c r="K114" s="38"/>
      <c r="L114" s="41"/>
      <c r="M114" s="241"/>
      <c r="N114" s="24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8" t="s">
        <v>236</v>
      </c>
      <c r="AU114" s="18" t="s">
        <v>91</v>
      </c>
    </row>
    <row r="115" spans="2:51" s="13" customFormat="1" ht="12">
      <c r="B115" s="207"/>
      <c r="C115" s="208"/>
      <c r="D115" s="209" t="s">
        <v>177</v>
      </c>
      <c r="E115" s="210" t="s">
        <v>79</v>
      </c>
      <c r="F115" s="211" t="s">
        <v>238</v>
      </c>
      <c r="G115" s="208"/>
      <c r="H115" s="212">
        <v>5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177</v>
      </c>
      <c r="AU115" s="218" t="s">
        <v>91</v>
      </c>
      <c r="AV115" s="13" t="s">
        <v>91</v>
      </c>
      <c r="AW115" s="13" t="s">
        <v>42</v>
      </c>
      <c r="AX115" s="13" t="s">
        <v>89</v>
      </c>
      <c r="AY115" s="218" t="s">
        <v>168</v>
      </c>
    </row>
    <row r="116" spans="1:65" s="2" customFormat="1" ht="16.5" customHeight="1">
      <c r="A116" s="36"/>
      <c r="B116" s="37"/>
      <c r="C116" s="194" t="s">
        <v>239</v>
      </c>
      <c r="D116" s="194" t="s">
        <v>170</v>
      </c>
      <c r="E116" s="195" t="s">
        <v>240</v>
      </c>
      <c r="F116" s="196" t="s">
        <v>241</v>
      </c>
      <c r="G116" s="197" t="s">
        <v>228</v>
      </c>
      <c r="H116" s="198">
        <v>10</v>
      </c>
      <c r="I116" s="199"/>
      <c r="J116" s="200">
        <f>ROUND(I116*H116,2)</f>
        <v>0</v>
      </c>
      <c r="K116" s="196" t="s">
        <v>234</v>
      </c>
      <c r="L116" s="41"/>
      <c r="M116" s="201" t="s">
        <v>79</v>
      </c>
      <c r="N116" s="202" t="s">
        <v>51</v>
      </c>
      <c r="O116" s="66"/>
      <c r="P116" s="203">
        <f>O116*H116</f>
        <v>0</v>
      </c>
      <c r="Q116" s="203">
        <v>0</v>
      </c>
      <c r="R116" s="203">
        <f>Q116*H116</f>
        <v>0</v>
      </c>
      <c r="S116" s="203">
        <v>0.25</v>
      </c>
      <c r="T116" s="204">
        <f>S116*H116</f>
        <v>2.5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175</v>
      </c>
      <c r="AT116" s="205" t="s">
        <v>170</v>
      </c>
      <c r="AU116" s="205" t="s">
        <v>91</v>
      </c>
      <c r="AY116" s="18" t="s">
        <v>168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8" t="s">
        <v>89</v>
      </c>
      <c r="BK116" s="206">
        <f>ROUND(I116*H116,2)</f>
        <v>0</v>
      </c>
      <c r="BL116" s="18" t="s">
        <v>175</v>
      </c>
      <c r="BM116" s="205" t="s">
        <v>242</v>
      </c>
    </row>
    <row r="117" spans="1:47" s="2" customFormat="1" ht="38.4">
      <c r="A117" s="36"/>
      <c r="B117" s="37"/>
      <c r="C117" s="38"/>
      <c r="D117" s="209" t="s">
        <v>236</v>
      </c>
      <c r="E117" s="38"/>
      <c r="F117" s="240" t="s">
        <v>237</v>
      </c>
      <c r="G117" s="38"/>
      <c r="H117" s="38"/>
      <c r="I117" s="117"/>
      <c r="J117" s="38"/>
      <c r="K117" s="38"/>
      <c r="L117" s="41"/>
      <c r="M117" s="241"/>
      <c r="N117" s="24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8" t="s">
        <v>236</v>
      </c>
      <c r="AU117" s="18" t="s">
        <v>91</v>
      </c>
    </row>
    <row r="118" spans="2:51" s="13" customFormat="1" ht="12">
      <c r="B118" s="207"/>
      <c r="C118" s="208"/>
      <c r="D118" s="209" t="s">
        <v>177</v>
      </c>
      <c r="E118" s="210" t="s">
        <v>79</v>
      </c>
      <c r="F118" s="211" t="s">
        <v>243</v>
      </c>
      <c r="G118" s="208"/>
      <c r="H118" s="212">
        <v>10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177</v>
      </c>
      <c r="AU118" s="218" t="s">
        <v>91</v>
      </c>
      <c r="AV118" s="13" t="s">
        <v>91</v>
      </c>
      <c r="AW118" s="13" t="s">
        <v>42</v>
      </c>
      <c r="AX118" s="13" t="s">
        <v>89</v>
      </c>
      <c r="AY118" s="218" t="s">
        <v>168</v>
      </c>
    </row>
    <row r="119" spans="1:65" s="2" customFormat="1" ht="16.5" customHeight="1">
      <c r="A119" s="36"/>
      <c r="B119" s="37"/>
      <c r="C119" s="194" t="s">
        <v>244</v>
      </c>
      <c r="D119" s="194" t="s">
        <v>170</v>
      </c>
      <c r="E119" s="195" t="s">
        <v>245</v>
      </c>
      <c r="F119" s="196" t="s">
        <v>246</v>
      </c>
      <c r="G119" s="197" t="s">
        <v>228</v>
      </c>
      <c r="H119" s="198">
        <v>3</v>
      </c>
      <c r="I119" s="199"/>
      <c r="J119" s="200">
        <f>ROUND(I119*H119,2)</f>
        <v>0</v>
      </c>
      <c r="K119" s="196" t="s">
        <v>234</v>
      </c>
      <c r="L119" s="41"/>
      <c r="M119" s="201" t="s">
        <v>79</v>
      </c>
      <c r="N119" s="202" t="s">
        <v>51</v>
      </c>
      <c r="O119" s="66"/>
      <c r="P119" s="203">
        <f>O119*H119</f>
        <v>0</v>
      </c>
      <c r="Q119" s="203">
        <v>0</v>
      </c>
      <c r="R119" s="203">
        <f>Q119*H119</f>
        <v>0</v>
      </c>
      <c r="S119" s="203">
        <v>0.5</v>
      </c>
      <c r="T119" s="204">
        <f>S119*H119</f>
        <v>1.5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175</v>
      </c>
      <c r="AT119" s="205" t="s">
        <v>170</v>
      </c>
      <c r="AU119" s="205" t="s">
        <v>91</v>
      </c>
      <c r="AY119" s="18" t="s">
        <v>168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8" t="s">
        <v>89</v>
      </c>
      <c r="BK119" s="206">
        <f>ROUND(I119*H119,2)</f>
        <v>0</v>
      </c>
      <c r="BL119" s="18" t="s">
        <v>175</v>
      </c>
      <c r="BM119" s="205" t="s">
        <v>247</v>
      </c>
    </row>
    <row r="120" spans="1:47" s="2" customFormat="1" ht="38.4">
      <c r="A120" s="36"/>
      <c r="B120" s="37"/>
      <c r="C120" s="38"/>
      <c r="D120" s="209" t="s">
        <v>236</v>
      </c>
      <c r="E120" s="38"/>
      <c r="F120" s="240" t="s">
        <v>237</v>
      </c>
      <c r="G120" s="38"/>
      <c r="H120" s="38"/>
      <c r="I120" s="117"/>
      <c r="J120" s="38"/>
      <c r="K120" s="38"/>
      <c r="L120" s="41"/>
      <c r="M120" s="241"/>
      <c r="N120" s="242"/>
      <c r="O120" s="66"/>
      <c r="P120" s="66"/>
      <c r="Q120" s="66"/>
      <c r="R120" s="66"/>
      <c r="S120" s="66"/>
      <c r="T120" s="67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8" t="s">
        <v>236</v>
      </c>
      <c r="AU120" s="18" t="s">
        <v>91</v>
      </c>
    </row>
    <row r="121" spans="2:51" s="13" customFormat="1" ht="12">
      <c r="B121" s="207"/>
      <c r="C121" s="208"/>
      <c r="D121" s="209" t="s">
        <v>177</v>
      </c>
      <c r="E121" s="210" t="s">
        <v>79</v>
      </c>
      <c r="F121" s="211" t="s">
        <v>248</v>
      </c>
      <c r="G121" s="208"/>
      <c r="H121" s="212">
        <v>3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89</v>
      </c>
      <c r="AY121" s="218" t="s">
        <v>168</v>
      </c>
    </row>
    <row r="122" spans="1:65" s="2" customFormat="1" ht="33" customHeight="1">
      <c r="A122" s="36"/>
      <c r="B122" s="37"/>
      <c r="C122" s="194" t="s">
        <v>249</v>
      </c>
      <c r="D122" s="194" t="s">
        <v>170</v>
      </c>
      <c r="E122" s="195" t="s">
        <v>250</v>
      </c>
      <c r="F122" s="196" t="s">
        <v>251</v>
      </c>
      <c r="G122" s="197" t="s">
        <v>252</v>
      </c>
      <c r="H122" s="198">
        <v>150</v>
      </c>
      <c r="I122" s="199"/>
      <c r="J122" s="200">
        <f>ROUND(I122*H122,2)</f>
        <v>0</v>
      </c>
      <c r="K122" s="196" t="s">
        <v>174</v>
      </c>
      <c r="L122" s="41"/>
      <c r="M122" s="201" t="s">
        <v>79</v>
      </c>
      <c r="N122" s="202" t="s">
        <v>51</v>
      </c>
      <c r="O122" s="66"/>
      <c r="P122" s="203">
        <f>O122*H122</f>
        <v>0</v>
      </c>
      <c r="Q122" s="203">
        <v>0</v>
      </c>
      <c r="R122" s="203">
        <f>Q122*H122</f>
        <v>0</v>
      </c>
      <c r="S122" s="203">
        <v>0.035</v>
      </c>
      <c r="T122" s="204">
        <f>S122*H122</f>
        <v>5.250000000000001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175</v>
      </c>
      <c r="AT122" s="205" t="s">
        <v>170</v>
      </c>
      <c r="AU122" s="205" t="s">
        <v>91</v>
      </c>
      <c r="AY122" s="18" t="s">
        <v>168</v>
      </c>
      <c r="BE122" s="206">
        <f>IF(N122="základní",J122,0)</f>
        <v>0</v>
      </c>
      <c r="BF122" s="206">
        <f>IF(N122="snížená",J122,0)</f>
        <v>0</v>
      </c>
      <c r="BG122" s="206">
        <f>IF(N122="zákl. přenesená",J122,0)</f>
        <v>0</v>
      </c>
      <c r="BH122" s="206">
        <f>IF(N122="sníž. přenesená",J122,0)</f>
        <v>0</v>
      </c>
      <c r="BI122" s="206">
        <f>IF(N122="nulová",J122,0)</f>
        <v>0</v>
      </c>
      <c r="BJ122" s="18" t="s">
        <v>89</v>
      </c>
      <c r="BK122" s="206">
        <f>ROUND(I122*H122,2)</f>
        <v>0</v>
      </c>
      <c r="BL122" s="18" t="s">
        <v>175</v>
      </c>
      <c r="BM122" s="205" t="s">
        <v>253</v>
      </c>
    </row>
    <row r="123" spans="2:51" s="13" customFormat="1" ht="12">
      <c r="B123" s="207"/>
      <c r="C123" s="208"/>
      <c r="D123" s="209" t="s">
        <v>177</v>
      </c>
      <c r="E123" s="210" t="s">
        <v>79</v>
      </c>
      <c r="F123" s="211" t="s">
        <v>254</v>
      </c>
      <c r="G123" s="208"/>
      <c r="H123" s="212">
        <v>150</v>
      </c>
      <c r="I123" s="213"/>
      <c r="J123" s="208"/>
      <c r="K123" s="208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177</v>
      </c>
      <c r="AU123" s="218" t="s">
        <v>91</v>
      </c>
      <c r="AV123" s="13" t="s">
        <v>91</v>
      </c>
      <c r="AW123" s="13" t="s">
        <v>42</v>
      </c>
      <c r="AX123" s="13" t="s">
        <v>89</v>
      </c>
      <c r="AY123" s="218" t="s">
        <v>168</v>
      </c>
    </row>
    <row r="124" spans="1:65" s="2" customFormat="1" ht="16.5" customHeight="1">
      <c r="A124" s="36"/>
      <c r="B124" s="37"/>
      <c r="C124" s="194" t="s">
        <v>8</v>
      </c>
      <c r="D124" s="194" t="s">
        <v>170</v>
      </c>
      <c r="E124" s="195" t="s">
        <v>255</v>
      </c>
      <c r="F124" s="196" t="s">
        <v>256</v>
      </c>
      <c r="G124" s="197" t="s">
        <v>228</v>
      </c>
      <c r="H124" s="198">
        <v>9</v>
      </c>
      <c r="I124" s="199"/>
      <c r="J124" s="200">
        <f>ROUND(I124*H124,2)</f>
        <v>0</v>
      </c>
      <c r="K124" s="196" t="s">
        <v>234</v>
      </c>
      <c r="L124" s="41"/>
      <c r="M124" s="201" t="s">
        <v>79</v>
      </c>
      <c r="N124" s="202" t="s">
        <v>51</v>
      </c>
      <c r="O124" s="66"/>
      <c r="P124" s="203">
        <f>O124*H124</f>
        <v>0</v>
      </c>
      <c r="Q124" s="203">
        <v>0</v>
      </c>
      <c r="R124" s="203">
        <f>Q124*H124</f>
        <v>0</v>
      </c>
      <c r="S124" s="203">
        <v>0.05</v>
      </c>
      <c r="T124" s="204">
        <f>S124*H124</f>
        <v>0.45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175</v>
      </c>
      <c r="AT124" s="205" t="s">
        <v>170</v>
      </c>
      <c r="AU124" s="205" t="s">
        <v>91</v>
      </c>
      <c r="AY124" s="18" t="s">
        <v>168</v>
      </c>
      <c r="BE124" s="206">
        <f>IF(N124="základní",J124,0)</f>
        <v>0</v>
      </c>
      <c r="BF124" s="206">
        <f>IF(N124="snížená",J124,0)</f>
        <v>0</v>
      </c>
      <c r="BG124" s="206">
        <f>IF(N124="zákl. přenesená",J124,0)</f>
        <v>0</v>
      </c>
      <c r="BH124" s="206">
        <f>IF(N124="sníž. přenesená",J124,0)</f>
        <v>0</v>
      </c>
      <c r="BI124" s="206">
        <f>IF(N124="nulová",J124,0)</f>
        <v>0</v>
      </c>
      <c r="BJ124" s="18" t="s">
        <v>89</v>
      </c>
      <c r="BK124" s="206">
        <f>ROUND(I124*H124,2)</f>
        <v>0</v>
      </c>
      <c r="BL124" s="18" t="s">
        <v>175</v>
      </c>
      <c r="BM124" s="205" t="s">
        <v>257</v>
      </c>
    </row>
    <row r="125" spans="1:47" s="2" customFormat="1" ht="38.4">
      <c r="A125" s="36"/>
      <c r="B125" s="37"/>
      <c r="C125" s="38"/>
      <c r="D125" s="209" t="s">
        <v>236</v>
      </c>
      <c r="E125" s="38"/>
      <c r="F125" s="240" t="s">
        <v>237</v>
      </c>
      <c r="G125" s="38"/>
      <c r="H125" s="38"/>
      <c r="I125" s="117"/>
      <c r="J125" s="38"/>
      <c r="K125" s="38"/>
      <c r="L125" s="41"/>
      <c r="M125" s="241"/>
      <c r="N125" s="242"/>
      <c r="O125" s="66"/>
      <c r="P125" s="66"/>
      <c r="Q125" s="66"/>
      <c r="R125" s="66"/>
      <c r="S125" s="66"/>
      <c r="T125" s="67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8" t="s">
        <v>236</v>
      </c>
      <c r="AU125" s="18" t="s">
        <v>91</v>
      </c>
    </row>
    <row r="126" spans="2:51" s="13" customFormat="1" ht="12">
      <c r="B126" s="207"/>
      <c r="C126" s="208"/>
      <c r="D126" s="209" t="s">
        <v>177</v>
      </c>
      <c r="E126" s="210" t="s">
        <v>79</v>
      </c>
      <c r="F126" s="211" t="s">
        <v>258</v>
      </c>
      <c r="G126" s="208"/>
      <c r="H126" s="212">
        <v>9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89</v>
      </c>
      <c r="AY126" s="218" t="s">
        <v>168</v>
      </c>
    </row>
    <row r="127" spans="1:65" s="2" customFormat="1" ht="16.5" customHeight="1">
      <c r="A127" s="36"/>
      <c r="B127" s="37"/>
      <c r="C127" s="194" t="s">
        <v>259</v>
      </c>
      <c r="D127" s="194" t="s">
        <v>170</v>
      </c>
      <c r="E127" s="195" t="s">
        <v>260</v>
      </c>
      <c r="F127" s="196" t="s">
        <v>261</v>
      </c>
      <c r="G127" s="197" t="s">
        <v>173</v>
      </c>
      <c r="H127" s="198">
        <v>141</v>
      </c>
      <c r="I127" s="199"/>
      <c r="J127" s="200">
        <f>ROUND(I127*H127,2)</f>
        <v>0</v>
      </c>
      <c r="K127" s="196" t="s">
        <v>262</v>
      </c>
      <c r="L127" s="41"/>
      <c r="M127" s="201" t="s">
        <v>79</v>
      </c>
      <c r="N127" s="202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2.4</v>
      </c>
      <c r="T127" s="204">
        <f>S127*H127</f>
        <v>338.4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175</v>
      </c>
      <c r="BM127" s="205" t="s">
        <v>263</v>
      </c>
    </row>
    <row r="128" spans="2:51" s="13" customFormat="1" ht="12">
      <c r="B128" s="207"/>
      <c r="C128" s="208"/>
      <c r="D128" s="209" t="s">
        <v>177</v>
      </c>
      <c r="E128" s="210" t="s">
        <v>79</v>
      </c>
      <c r="F128" s="211" t="s">
        <v>264</v>
      </c>
      <c r="G128" s="208"/>
      <c r="H128" s="212">
        <v>20.5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81</v>
      </c>
      <c r="AY128" s="218" t="s">
        <v>168</v>
      </c>
    </row>
    <row r="129" spans="2:51" s="13" customFormat="1" ht="12">
      <c r="B129" s="207"/>
      <c r="C129" s="208"/>
      <c r="D129" s="209" t="s">
        <v>177</v>
      </c>
      <c r="E129" s="210" t="s">
        <v>79</v>
      </c>
      <c r="F129" s="211" t="s">
        <v>265</v>
      </c>
      <c r="G129" s="208"/>
      <c r="H129" s="212">
        <v>41.5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177</v>
      </c>
      <c r="AU129" s="218" t="s">
        <v>91</v>
      </c>
      <c r="AV129" s="13" t="s">
        <v>91</v>
      </c>
      <c r="AW129" s="13" t="s">
        <v>42</v>
      </c>
      <c r="AX129" s="13" t="s">
        <v>81</v>
      </c>
      <c r="AY129" s="218" t="s">
        <v>168</v>
      </c>
    </row>
    <row r="130" spans="2:51" s="13" customFormat="1" ht="12">
      <c r="B130" s="207"/>
      <c r="C130" s="208"/>
      <c r="D130" s="209" t="s">
        <v>177</v>
      </c>
      <c r="E130" s="210" t="s">
        <v>79</v>
      </c>
      <c r="F130" s="211" t="s">
        <v>266</v>
      </c>
      <c r="G130" s="208"/>
      <c r="H130" s="212">
        <v>79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81</v>
      </c>
      <c r="AY130" s="218" t="s">
        <v>168</v>
      </c>
    </row>
    <row r="131" spans="2:51" s="14" customFormat="1" ht="12">
      <c r="B131" s="219"/>
      <c r="C131" s="220"/>
      <c r="D131" s="209" t="s">
        <v>177</v>
      </c>
      <c r="E131" s="221" t="s">
        <v>79</v>
      </c>
      <c r="F131" s="222" t="s">
        <v>181</v>
      </c>
      <c r="G131" s="220"/>
      <c r="H131" s="223">
        <v>141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177</v>
      </c>
      <c r="AU131" s="229" t="s">
        <v>91</v>
      </c>
      <c r="AV131" s="14" t="s">
        <v>175</v>
      </c>
      <c r="AW131" s="14" t="s">
        <v>42</v>
      </c>
      <c r="AX131" s="14" t="s">
        <v>89</v>
      </c>
      <c r="AY131" s="229" t="s">
        <v>168</v>
      </c>
    </row>
    <row r="132" spans="1:65" s="2" customFormat="1" ht="16.5" customHeight="1">
      <c r="A132" s="36"/>
      <c r="B132" s="37"/>
      <c r="C132" s="194" t="s">
        <v>267</v>
      </c>
      <c r="D132" s="194" t="s">
        <v>170</v>
      </c>
      <c r="E132" s="195" t="s">
        <v>268</v>
      </c>
      <c r="F132" s="196" t="s">
        <v>269</v>
      </c>
      <c r="G132" s="197" t="s">
        <v>173</v>
      </c>
      <c r="H132" s="198">
        <v>170</v>
      </c>
      <c r="I132" s="199"/>
      <c r="J132" s="200">
        <f>ROUND(I132*H132,2)</f>
        <v>0</v>
      </c>
      <c r="K132" s="196" t="s">
        <v>174</v>
      </c>
      <c r="L132" s="41"/>
      <c r="M132" s="201" t="s">
        <v>79</v>
      </c>
      <c r="N132" s="202" t="s">
        <v>51</v>
      </c>
      <c r="O132" s="66"/>
      <c r="P132" s="203">
        <f>O132*H132</f>
        <v>0</v>
      </c>
      <c r="Q132" s="203">
        <v>0</v>
      </c>
      <c r="R132" s="203">
        <f>Q132*H132</f>
        <v>0</v>
      </c>
      <c r="S132" s="203">
        <v>0.222</v>
      </c>
      <c r="T132" s="204">
        <f>S132*H132</f>
        <v>37.74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175</v>
      </c>
      <c r="AT132" s="205" t="s">
        <v>170</v>
      </c>
      <c r="AU132" s="205" t="s">
        <v>91</v>
      </c>
      <c r="AY132" s="18" t="s">
        <v>168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8" t="s">
        <v>89</v>
      </c>
      <c r="BK132" s="206">
        <f>ROUND(I132*H132,2)</f>
        <v>0</v>
      </c>
      <c r="BL132" s="18" t="s">
        <v>175</v>
      </c>
      <c r="BM132" s="205" t="s">
        <v>270</v>
      </c>
    </row>
    <row r="133" spans="2:51" s="13" customFormat="1" ht="12">
      <c r="B133" s="207"/>
      <c r="C133" s="208"/>
      <c r="D133" s="209" t="s">
        <v>177</v>
      </c>
      <c r="E133" s="210" t="s">
        <v>79</v>
      </c>
      <c r="F133" s="211" t="s">
        <v>271</v>
      </c>
      <c r="G133" s="208"/>
      <c r="H133" s="212">
        <v>170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42</v>
      </c>
      <c r="AX133" s="13" t="s">
        <v>89</v>
      </c>
      <c r="AY133" s="218" t="s">
        <v>168</v>
      </c>
    </row>
    <row r="134" spans="1:65" s="2" customFormat="1" ht="21.75" customHeight="1">
      <c r="A134" s="36"/>
      <c r="B134" s="37"/>
      <c r="C134" s="194" t="s">
        <v>272</v>
      </c>
      <c r="D134" s="194" t="s">
        <v>170</v>
      </c>
      <c r="E134" s="195" t="s">
        <v>273</v>
      </c>
      <c r="F134" s="196" t="s">
        <v>274</v>
      </c>
      <c r="G134" s="197" t="s">
        <v>173</v>
      </c>
      <c r="H134" s="198">
        <v>3385.1</v>
      </c>
      <c r="I134" s="199"/>
      <c r="J134" s="200">
        <f>ROUND(I134*H134,2)</f>
        <v>0</v>
      </c>
      <c r="K134" s="196" t="s">
        <v>174</v>
      </c>
      <c r="L134" s="41"/>
      <c r="M134" s="201" t="s">
        <v>79</v>
      </c>
      <c r="N134" s="202" t="s">
        <v>51</v>
      </c>
      <c r="O134" s="66"/>
      <c r="P134" s="203">
        <f>O134*H134</f>
        <v>0</v>
      </c>
      <c r="Q134" s="203">
        <v>0</v>
      </c>
      <c r="R134" s="203">
        <f>Q134*H134</f>
        <v>0</v>
      </c>
      <c r="S134" s="203">
        <v>0.47</v>
      </c>
      <c r="T134" s="204">
        <f>S134*H134</f>
        <v>1590.9969999999998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175</v>
      </c>
      <c r="AT134" s="205" t="s">
        <v>170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275</v>
      </c>
    </row>
    <row r="135" spans="2:51" s="13" customFormat="1" ht="12">
      <c r="B135" s="207"/>
      <c r="C135" s="208"/>
      <c r="D135" s="209" t="s">
        <v>177</v>
      </c>
      <c r="E135" s="210" t="s">
        <v>79</v>
      </c>
      <c r="F135" s="211" t="s">
        <v>276</v>
      </c>
      <c r="G135" s="208"/>
      <c r="H135" s="212">
        <v>279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81</v>
      </c>
      <c r="AY135" s="218" t="s">
        <v>168</v>
      </c>
    </row>
    <row r="136" spans="2:51" s="13" customFormat="1" ht="12">
      <c r="B136" s="207"/>
      <c r="C136" s="208"/>
      <c r="D136" s="209" t="s">
        <v>177</v>
      </c>
      <c r="E136" s="210" t="s">
        <v>79</v>
      </c>
      <c r="F136" s="211" t="s">
        <v>277</v>
      </c>
      <c r="G136" s="208"/>
      <c r="H136" s="212">
        <v>680.6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81</v>
      </c>
      <c r="AY136" s="218" t="s">
        <v>168</v>
      </c>
    </row>
    <row r="137" spans="2:51" s="13" customFormat="1" ht="12">
      <c r="B137" s="207"/>
      <c r="C137" s="208"/>
      <c r="D137" s="209" t="s">
        <v>177</v>
      </c>
      <c r="E137" s="210" t="s">
        <v>79</v>
      </c>
      <c r="F137" s="211" t="s">
        <v>278</v>
      </c>
      <c r="G137" s="208"/>
      <c r="H137" s="212">
        <v>2425.5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177</v>
      </c>
      <c r="AU137" s="218" t="s">
        <v>91</v>
      </c>
      <c r="AV137" s="13" t="s">
        <v>91</v>
      </c>
      <c r="AW137" s="13" t="s">
        <v>42</v>
      </c>
      <c r="AX137" s="13" t="s">
        <v>81</v>
      </c>
      <c r="AY137" s="218" t="s">
        <v>168</v>
      </c>
    </row>
    <row r="138" spans="2:51" s="14" customFormat="1" ht="12">
      <c r="B138" s="219"/>
      <c r="C138" s="220"/>
      <c r="D138" s="209" t="s">
        <v>177</v>
      </c>
      <c r="E138" s="221" t="s">
        <v>79</v>
      </c>
      <c r="F138" s="222" t="s">
        <v>181</v>
      </c>
      <c r="G138" s="220"/>
      <c r="H138" s="223">
        <v>3385.1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177</v>
      </c>
      <c r="AU138" s="229" t="s">
        <v>91</v>
      </c>
      <c r="AV138" s="14" t="s">
        <v>175</v>
      </c>
      <c r="AW138" s="14" t="s">
        <v>42</v>
      </c>
      <c r="AX138" s="14" t="s">
        <v>89</v>
      </c>
      <c r="AY138" s="229" t="s">
        <v>168</v>
      </c>
    </row>
    <row r="139" spans="1:65" s="2" customFormat="1" ht="16.5" customHeight="1">
      <c r="A139" s="36"/>
      <c r="B139" s="37"/>
      <c r="C139" s="194" t="s">
        <v>279</v>
      </c>
      <c r="D139" s="194" t="s">
        <v>170</v>
      </c>
      <c r="E139" s="195" t="s">
        <v>280</v>
      </c>
      <c r="F139" s="196" t="s">
        <v>281</v>
      </c>
      <c r="G139" s="197" t="s">
        <v>282</v>
      </c>
      <c r="H139" s="198">
        <v>1</v>
      </c>
      <c r="I139" s="199"/>
      <c r="J139" s="200">
        <f>ROUND(I139*H139,2)</f>
        <v>0</v>
      </c>
      <c r="K139" s="196" t="s">
        <v>234</v>
      </c>
      <c r="L139" s="41"/>
      <c r="M139" s="201" t="s">
        <v>79</v>
      </c>
      <c r="N139" s="202" t="s">
        <v>51</v>
      </c>
      <c r="O139" s="66"/>
      <c r="P139" s="203">
        <f>O139*H139</f>
        <v>0</v>
      </c>
      <c r="Q139" s="203">
        <v>0</v>
      </c>
      <c r="R139" s="203">
        <f>Q139*H139</f>
        <v>0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175</v>
      </c>
      <c r="AT139" s="205" t="s">
        <v>170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283</v>
      </c>
    </row>
    <row r="140" spans="1:47" s="2" customFormat="1" ht="38.4">
      <c r="A140" s="36"/>
      <c r="B140" s="37"/>
      <c r="C140" s="38"/>
      <c r="D140" s="209" t="s">
        <v>236</v>
      </c>
      <c r="E140" s="38"/>
      <c r="F140" s="240" t="s">
        <v>284</v>
      </c>
      <c r="G140" s="38"/>
      <c r="H140" s="38"/>
      <c r="I140" s="117"/>
      <c r="J140" s="38"/>
      <c r="K140" s="38"/>
      <c r="L140" s="41"/>
      <c r="M140" s="241"/>
      <c r="N140" s="242"/>
      <c r="O140" s="66"/>
      <c r="P140" s="66"/>
      <c r="Q140" s="66"/>
      <c r="R140" s="66"/>
      <c r="S140" s="66"/>
      <c r="T140" s="67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8" t="s">
        <v>236</v>
      </c>
      <c r="AU140" s="18" t="s">
        <v>91</v>
      </c>
    </row>
    <row r="141" spans="2:51" s="13" customFormat="1" ht="12">
      <c r="B141" s="207"/>
      <c r="C141" s="208"/>
      <c r="D141" s="209" t="s">
        <v>177</v>
      </c>
      <c r="E141" s="210" t="s">
        <v>79</v>
      </c>
      <c r="F141" s="211" t="s">
        <v>285</v>
      </c>
      <c r="G141" s="208"/>
      <c r="H141" s="212">
        <v>1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177</v>
      </c>
      <c r="AU141" s="218" t="s">
        <v>91</v>
      </c>
      <c r="AV141" s="13" t="s">
        <v>91</v>
      </c>
      <c r="AW141" s="13" t="s">
        <v>42</v>
      </c>
      <c r="AX141" s="13" t="s">
        <v>89</v>
      </c>
      <c r="AY141" s="218" t="s">
        <v>168</v>
      </c>
    </row>
    <row r="142" spans="2:63" s="12" customFormat="1" ht="22.95" customHeight="1">
      <c r="B142" s="178"/>
      <c r="C142" s="179"/>
      <c r="D142" s="180" t="s">
        <v>80</v>
      </c>
      <c r="E142" s="192" t="s">
        <v>286</v>
      </c>
      <c r="F142" s="192" t="s">
        <v>287</v>
      </c>
      <c r="G142" s="179"/>
      <c r="H142" s="179"/>
      <c r="I142" s="182"/>
      <c r="J142" s="193">
        <f>BK142</f>
        <v>0</v>
      </c>
      <c r="K142" s="179"/>
      <c r="L142" s="184"/>
      <c r="M142" s="185"/>
      <c r="N142" s="186"/>
      <c r="O142" s="186"/>
      <c r="P142" s="187">
        <f>SUM(P143:P169)</f>
        <v>0</v>
      </c>
      <c r="Q142" s="186"/>
      <c r="R142" s="187">
        <f>SUM(R143:R169)</f>
        <v>0</v>
      </c>
      <c r="S142" s="186"/>
      <c r="T142" s="188">
        <f>SUM(T143:T169)</f>
        <v>0</v>
      </c>
      <c r="AR142" s="189" t="s">
        <v>89</v>
      </c>
      <c r="AT142" s="190" t="s">
        <v>80</v>
      </c>
      <c r="AU142" s="190" t="s">
        <v>89</v>
      </c>
      <c r="AY142" s="189" t="s">
        <v>168</v>
      </c>
      <c r="BK142" s="191">
        <f>SUM(BK143:BK169)</f>
        <v>0</v>
      </c>
    </row>
    <row r="143" spans="1:65" s="2" customFormat="1" ht="16.5" customHeight="1">
      <c r="A143" s="36"/>
      <c r="B143" s="37"/>
      <c r="C143" s="194" t="s">
        <v>288</v>
      </c>
      <c r="D143" s="194" t="s">
        <v>170</v>
      </c>
      <c r="E143" s="195" t="s">
        <v>289</v>
      </c>
      <c r="F143" s="196" t="s">
        <v>290</v>
      </c>
      <c r="G143" s="197" t="s">
        <v>208</v>
      </c>
      <c r="H143" s="198">
        <v>1983.187</v>
      </c>
      <c r="I143" s="199"/>
      <c r="J143" s="200">
        <f>ROUND(I143*H143,2)</f>
        <v>0</v>
      </c>
      <c r="K143" s="196" t="s">
        <v>174</v>
      </c>
      <c r="L143" s="41"/>
      <c r="M143" s="201" t="s">
        <v>79</v>
      </c>
      <c r="N143" s="202" t="s">
        <v>51</v>
      </c>
      <c r="O143" s="66"/>
      <c r="P143" s="203">
        <f>O143*H143</f>
        <v>0</v>
      </c>
      <c r="Q143" s="203">
        <v>0</v>
      </c>
      <c r="R143" s="203">
        <f>Q143*H143</f>
        <v>0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175</v>
      </c>
      <c r="AT143" s="205" t="s">
        <v>170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291</v>
      </c>
    </row>
    <row r="144" spans="1:65" s="2" customFormat="1" ht="21.75" customHeight="1">
      <c r="A144" s="36"/>
      <c r="B144" s="37"/>
      <c r="C144" s="194" t="s">
        <v>7</v>
      </c>
      <c r="D144" s="194" t="s">
        <v>170</v>
      </c>
      <c r="E144" s="195" t="s">
        <v>292</v>
      </c>
      <c r="F144" s="196" t="s">
        <v>293</v>
      </c>
      <c r="G144" s="197" t="s">
        <v>208</v>
      </c>
      <c r="H144" s="198">
        <v>47596.488</v>
      </c>
      <c r="I144" s="199"/>
      <c r="J144" s="200">
        <f>ROUND(I144*H144,2)</f>
        <v>0</v>
      </c>
      <c r="K144" s="196" t="s">
        <v>174</v>
      </c>
      <c r="L144" s="41"/>
      <c r="M144" s="201" t="s">
        <v>79</v>
      </c>
      <c r="N144" s="202" t="s">
        <v>51</v>
      </c>
      <c r="O144" s="66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175</v>
      </c>
      <c r="AT144" s="205" t="s">
        <v>170</v>
      </c>
      <c r="AU144" s="205" t="s">
        <v>91</v>
      </c>
      <c r="AY144" s="18" t="s">
        <v>168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8" t="s">
        <v>89</v>
      </c>
      <c r="BK144" s="206">
        <f>ROUND(I144*H144,2)</f>
        <v>0</v>
      </c>
      <c r="BL144" s="18" t="s">
        <v>175</v>
      </c>
      <c r="BM144" s="205" t="s">
        <v>294</v>
      </c>
    </row>
    <row r="145" spans="2:51" s="13" customFormat="1" ht="12">
      <c r="B145" s="207"/>
      <c r="C145" s="208"/>
      <c r="D145" s="209" t="s">
        <v>177</v>
      </c>
      <c r="E145" s="208"/>
      <c r="F145" s="211" t="s">
        <v>295</v>
      </c>
      <c r="G145" s="208"/>
      <c r="H145" s="212">
        <v>47596.488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177</v>
      </c>
      <c r="AU145" s="218" t="s">
        <v>91</v>
      </c>
      <c r="AV145" s="13" t="s">
        <v>91</v>
      </c>
      <c r="AW145" s="13" t="s">
        <v>4</v>
      </c>
      <c r="AX145" s="13" t="s">
        <v>89</v>
      </c>
      <c r="AY145" s="218" t="s">
        <v>168</v>
      </c>
    </row>
    <row r="146" spans="1:65" s="2" customFormat="1" ht="21.75" customHeight="1">
      <c r="A146" s="36"/>
      <c r="B146" s="37"/>
      <c r="C146" s="194" t="s">
        <v>296</v>
      </c>
      <c r="D146" s="194" t="s">
        <v>170</v>
      </c>
      <c r="E146" s="195" t="s">
        <v>297</v>
      </c>
      <c r="F146" s="196" t="s">
        <v>298</v>
      </c>
      <c r="G146" s="197" t="s">
        <v>208</v>
      </c>
      <c r="H146" s="198">
        <v>343.95</v>
      </c>
      <c r="I146" s="199"/>
      <c r="J146" s="200">
        <f>ROUND(I146*H146,2)</f>
        <v>0</v>
      </c>
      <c r="K146" s="196" t="s">
        <v>174</v>
      </c>
      <c r="L146" s="41"/>
      <c r="M146" s="201" t="s">
        <v>79</v>
      </c>
      <c r="N146" s="202" t="s">
        <v>51</v>
      </c>
      <c r="O146" s="66"/>
      <c r="P146" s="203">
        <f>O146*H146</f>
        <v>0</v>
      </c>
      <c r="Q146" s="203">
        <v>0</v>
      </c>
      <c r="R146" s="203">
        <f>Q146*H146</f>
        <v>0</v>
      </c>
      <c r="S146" s="203">
        <v>0</v>
      </c>
      <c r="T146" s="204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175</v>
      </c>
      <c r="AT146" s="205" t="s">
        <v>170</v>
      </c>
      <c r="AU146" s="205" t="s">
        <v>91</v>
      </c>
      <c r="AY146" s="18" t="s">
        <v>168</v>
      </c>
      <c r="BE146" s="206">
        <f>IF(N146="základní",J146,0)</f>
        <v>0</v>
      </c>
      <c r="BF146" s="206">
        <f>IF(N146="snížená",J146,0)</f>
        <v>0</v>
      </c>
      <c r="BG146" s="206">
        <f>IF(N146="zákl. přenesená",J146,0)</f>
        <v>0</v>
      </c>
      <c r="BH146" s="206">
        <f>IF(N146="sníž. přenesená",J146,0)</f>
        <v>0</v>
      </c>
      <c r="BI146" s="206">
        <f>IF(N146="nulová",J146,0)</f>
        <v>0</v>
      </c>
      <c r="BJ146" s="18" t="s">
        <v>89</v>
      </c>
      <c r="BK146" s="206">
        <f>ROUND(I146*H146,2)</f>
        <v>0</v>
      </c>
      <c r="BL146" s="18" t="s">
        <v>175</v>
      </c>
      <c r="BM146" s="205" t="s">
        <v>299</v>
      </c>
    </row>
    <row r="147" spans="2:51" s="13" customFormat="1" ht="12">
      <c r="B147" s="207"/>
      <c r="C147" s="208"/>
      <c r="D147" s="209" t="s">
        <v>177</v>
      </c>
      <c r="E147" s="210" t="s">
        <v>79</v>
      </c>
      <c r="F147" s="211" t="s">
        <v>300</v>
      </c>
      <c r="G147" s="208"/>
      <c r="H147" s="212">
        <v>338.4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177</v>
      </c>
      <c r="AU147" s="218" t="s">
        <v>91</v>
      </c>
      <c r="AV147" s="13" t="s">
        <v>91</v>
      </c>
      <c r="AW147" s="13" t="s">
        <v>42</v>
      </c>
      <c r="AX147" s="13" t="s">
        <v>81</v>
      </c>
      <c r="AY147" s="218" t="s">
        <v>168</v>
      </c>
    </row>
    <row r="148" spans="2:51" s="13" customFormat="1" ht="12">
      <c r="B148" s="207"/>
      <c r="C148" s="208"/>
      <c r="D148" s="209" t="s">
        <v>177</v>
      </c>
      <c r="E148" s="210" t="s">
        <v>79</v>
      </c>
      <c r="F148" s="211" t="s">
        <v>301</v>
      </c>
      <c r="G148" s="208"/>
      <c r="H148" s="212">
        <v>0.1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81</v>
      </c>
      <c r="AY148" s="218" t="s">
        <v>168</v>
      </c>
    </row>
    <row r="149" spans="2:51" s="13" customFormat="1" ht="12">
      <c r="B149" s="207"/>
      <c r="C149" s="208"/>
      <c r="D149" s="209" t="s">
        <v>177</v>
      </c>
      <c r="E149" s="210" t="s">
        <v>79</v>
      </c>
      <c r="F149" s="211" t="s">
        <v>302</v>
      </c>
      <c r="G149" s="208"/>
      <c r="H149" s="212">
        <v>0.45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177</v>
      </c>
      <c r="AU149" s="218" t="s">
        <v>91</v>
      </c>
      <c r="AV149" s="13" t="s">
        <v>91</v>
      </c>
      <c r="AW149" s="13" t="s">
        <v>42</v>
      </c>
      <c r="AX149" s="13" t="s">
        <v>81</v>
      </c>
      <c r="AY149" s="218" t="s">
        <v>168</v>
      </c>
    </row>
    <row r="150" spans="2:51" s="13" customFormat="1" ht="12">
      <c r="B150" s="207"/>
      <c r="C150" s="208"/>
      <c r="D150" s="209" t="s">
        <v>177</v>
      </c>
      <c r="E150" s="210" t="s">
        <v>79</v>
      </c>
      <c r="F150" s="211" t="s">
        <v>303</v>
      </c>
      <c r="G150" s="208"/>
      <c r="H150" s="212">
        <v>5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42</v>
      </c>
      <c r="AX150" s="13" t="s">
        <v>81</v>
      </c>
      <c r="AY150" s="218" t="s">
        <v>168</v>
      </c>
    </row>
    <row r="151" spans="2:51" s="14" customFormat="1" ht="12">
      <c r="B151" s="219"/>
      <c r="C151" s="220"/>
      <c r="D151" s="209" t="s">
        <v>177</v>
      </c>
      <c r="E151" s="221" t="s">
        <v>79</v>
      </c>
      <c r="F151" s="222" t="s">
        <v>181</v>
      </c>
      <c r="G151" s="220"/>
      <c r="H151" s="223">
        <v>343.95</v>
      </c>
      <c r="I151" s="224"/>
      <c r="J151" s="220"/>
      <c r="K151" s="220"/>
      <c r="L151" s="225"/>
      <c r="M151" s="226"/>
      <c r="N151" s="227"/>
      <c r="O151" s="227"/>
      <c r="P151" s="227"/>
      <c r="Q151" s="227"/>
      <c r="R151" s="227"/>
      <c r="S151" s="227"/>
      <c r="T151" s="228"/>
      <c r="AT151" s="229" t="s">
        <v>177</v>
      </c>
      <c r="AU151" s="229" t="s">
        <v>91</v>
      </c>
      <c r="AV151" s="14" t="s">
        <v>175</v>
      </c>
      <c r="AW151" s="14" t="s">
        <v>42</v>
      </c>
      <c r="AX151" s="14" t="s">
        <v>89</v>
      </c>
      <c r="AY151" s="229" t="s">
        <v>168</v>
      </c>
    </row>
    <row r="152" spans="1:65" s="2" customFormat="1" ht="21.75" customHeight="1">
      <c r="A152" s="36"/>
      <c r="B152" s="37"/>
      <c r="C152" s="194" t="s">
        <v>304</v>
      </c>
      <c r="D152" s="194" t="s">
        <v>170</v>
      </c>
      <c r="E152" s="195" t="s">
        <v>305</v>
      </c>
      <c r="F152" s="196" t="s">
        <v>306</v>
      </c>
      <c r="G152" s="197" t="s">
        <v>208</v>
      </c>
      <c r="H152" s="198">
        <v>318.199</v>
      </c>
      <c r="I152" s="199"/>
      <c r="J152" s="200">
        <f>ROUND(I152*H152,2)</f>
        <v>0</v>
      </c>
      <c r="K152" s="196" t="s">
        <v>174</v>
      </c>
      <c r="L152" s="41"/>
      <c r="M152" s="201" t="s">
        <v>79</v>
      </c>
      <c r="N152" s="202" t="s">
        <v>51</v>
      </c>
      <c r="O152" s="66"/>
      <c r="P152" s="203">
        <f>O152*H152</f>
        <v>0</v>
      </c>
      <c r="Q152" s="203">
        <v>0</v>
      </c>
      <c r="R152" s="203">
        <f>Q152*H152</f>
        <v>0</v>
      </c>
      <c r="S152" s="203">
        <v>0</v>
      </c>
      <c r="T152" s="204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5" t="s">
        <v>175</v>
      </c>
      <c r="AT152" s="205" t="s">
        <v>170</v>
      </c>
      <c r="AU152" s="205" t="s">
        <v>91</v>
      </c>
      <c r="AY152" s="18" t="s">
        <v>168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8" t="s">
        <v>89</v>
      </c>
      <c r="BK152" s="206">
        <f>ROUND(I152*H152,2)</f>
        <v>0</v>
      </c>
      <c r="BL152" s="18" t="s">
        <v>175</v>
      </c>
      <c r="BM152" s="205" t="s">
        <v>307</v>
      </c>
    </row>
    <row r="153" spans="2:51" s="13" customFormat="1" ht="12">
      <c r="B153" s="207"/>
      <c r="C153" s="208"/>
      <c r="D153" s="209" t="s">
        <v>177</v>
      </c>
      <c r="E153" s="210" t="s">
        <v>79</v>
      </c>
      <c r="F153" s="211" t="s">
        <v>308</v>
      </c>
      <c r="G153" s="208"/>
      <c r="H153" s="212">
        <v>318.199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177</v>
      </c>
      <c r="AU153" s="218" t="s">
        <v>91</v>
      </c>
      <c r="AV153" s="13" t="s">
        <v>91</v>
      </c>
      <c r="AW153" s="13" t="s">
        <v>42</v>
      </c>
      <c r="AX153" s="13" t="s">
        <v>89</v>
      </c>
      <c r="AY153" s="218" t="s">
        <v>168</v>
      </c>
    </row>
    <row r="154" spans="1:65" s="2" customFormat="1" ht="21.75" customHeight="1">
      <c r="A154" s="36"/>
      <c r="B154" s="37"/>
      <c r="C154" s="194" t="s">
        <v>309</v>
      </c>
      <c r="D154" s="194" t="s">
        <v>170</v>
      </c>
      <c r="E154" s="195" t="s">
        <v>310</v>
      </c>
      <c r="F154" s="196" t="s">
        <v>311</v>
      </c>
      <c r="G154" s="197" t="s">
        <v>208</v>
      </c>
      <c r="H154" s="198">
        <v>1034.148</v>
      </c>
      <c r="I154" s="199"/>
      <c r="J154" s="200">
        <f>ROUND(I154*H154,2)</f>
        <v>0</v>
      </c>
      <c r="K154" s="196" t="s">
        <v>174</v>
      </c>
      <c r="L154" s="41"/>
      <c r="M154" s="201" t="s">
        <v>79</v>
      </c>
      <c r="N154" s="202" t="s">
        <v>51</v>
      </c>
      <c r="O154" s="66"/>
      <c r="P154" s="203">
        <f>O154*H154</f>
        <v>0</v>
      </c>
      <c r="Q154" s="203">
        <v>0</v>
      </c>
      <c r="R154" s="203">
        <f>Q154*H154</f>
        <v>0</v>
      </c>
      <c r="S154" s="203">
        <v>0</v>
      </c>
      <c r="T154" s="204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5" t="s">
        <v>175</v>
      </c>
      <c r="AT154" s="205" t="s">
        <v>170</v>
      </c>
      <c r="AU154" s="205" t="s">
        <v>91</v>
      </c>
      <c r="AY154" s="18" t="s">
        <v>168</v>
      </c>
      <c r="BE154" s="206">
        <f>IF(N154="základní",J154,0)</f>
        <v>0</v>
      </c>
      <c r="BF154" s="206">
        <f>IF(N154="snížená",J154,0)</f>
        <v>0</v>
      </c>
      <c r="BG154" s="206">
        <f>IF(N154="zákl. přenesená",J154,0)</f>
        <v>0</v>
      </c>
      <c r="BH154" s="206">
        <f>IF(N154="sníž. přenesená",J154,0)</f>
        <v>0</v>
      </c>
      <c r="BI154" s="206">
        <f>IF(N154="nulová",J154,0)</f>
        <v>0</v>
      </c>
      <c r="BJ154" s="18" t="s">
        <v>89</v>
      </c>
      <c r="BK154" s="206">
        <f>ROUND(I154*H154,2)</f>
        <v>0</v>
      </c>
      <c r="BL154" s="18" t="s">
        <v>175</v>
      </c>
      <c r="BM154" s="205" t="s">
        <v>312</v>
      </c>
    </row>
    <row r="155" spans="2:51" s="13" customFormat="1" ht="12">
      <c r="B155" s="207"/>
      <c r="C155" s="208"/>
      <c r="D155" s="209" t="s">
        <v>177</v>
      </c>
      <c r="E155" s="210" t="s">
        <v>79</v>
      </c>
      <c r="F155" s="211" t="s">
        <v>313</v>
      </c>
      <c r="G155" s="208"/>
      <c r="H155" s="212">
        <v>1034.148</v>
      </c>
      <c r="I155" s="213"/>
      <c r="J155" s="208"/>
      <c r="K155" s="208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177</v>
      </c>
      <c r="AU155" s="218" t="s">
        <v>91</v>
      </c>
      <c r="AV155" s="13" t="s">
        <v>91</v>
      </c>
      <c r="AW155" s="13" t="s">
        <v>42</v>
      </c>
      <c r="AX155" s="13" t="s">
        <v>89</v>
      </c>
      <c r="AY155" s="218" t="s">
        <v>168</v>
      </c>
    </row>
    <row r="156" spans="1:65" s="2" customFormat="1" ht="21.75" customHeight="1">
      <c r="A156" s="36"/>
      <c r="B156" s="37"/>
      <c r="C156" s="194" t="s">
        <v>314</v>
      </c>
      <c r="D156" s="194" t="s">
        <v>170</v>
      </c>
      <c r="E156" s="195" t="s">
        <v>315</v>
      </c>
      <c r="F156" s="196" t="s">
        <v>316</v>
      </c>
      <c r="G156" s="197" t="s">
        <v>208</v>
      </c>
      <c r="H156" s="198">
        <v>15.91</v>
      </c>
      <c r="I156" s="199"/>
      <c r="J156" s="200">
        <f>ROUND(I156*H156,2)</f>
        <v>0</v>
      </c>
      <c r="K156" s="196" t="s">
        <v>174</v>
      </c>
      <c r="L156" s="41"/>
      <c r="M156" s="201" t="s">
        <v>79</v>
      </c>
      <c r="N156" s="202" t="s">
        <v>51</v>
      </c>
      <c r="O156" s="66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5" t="s">
        <v>175</v>
      </c>
      <c r="AT156" s="205" t="s">
        <v>170</v>
      </c>
      <c r="AU156" s="205" t="s">
        <v>91</v>
      </c>
      <c r="AY156" s="18" t="s">
        <v>168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8" t="s">
        <v>89</v>
      </c>
      <c r="BK156" s="206">
        <f>ROUND(I156*H156,2)</f>
        <v>0</v>
      </c>
      <c r="BL156" s="18" t="s">
        <v>175</v>
      </c>
      <c r="BM156" s="205" t="s">
        <v>317</v>
      </c>
    </row>
    <row r="157" spans="2:51" s="13" customFormat="1" ht="12">
      <c r="B157" s="207"/>
      <c r="C157" s="208"/>
      <c r="D157" s="209" t="s">
        <v>177</v>
      </c>
      <c r="E157" s="210" t="s">
        <v>79</v>
      </c>
      <c r="F157" s="211" t="s">
        <v>318</v>
      </c>
      <c r="G157" s="208"/>
      <c r="H157" s="212">
        <v>15.91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177</v>
      </c>
      <c r="AU157" s="218" t="s">
        <v>91</v>
      </c>
      <c r="AV157" s="13" t="s">
        <v>91</v>
      </c>
      <c r="AW157" s="13" t="s">
        <v>42</v>
      </c>
      <c r="AX157" s="13" t="s">
        <v>89</v>
      </c>
      <c r="AY157" s="218" t="s">
        <v>168</v>
      </c>
    </row>
    <row r="158" spans="1:65" s="2" customFormat="1" ht="21.75" customHeight="1">
      <c r="A158" s="36"/>
      <c r="B158" s="37"/>
      <c r="C158" s="194" t="s">
        <v>319</v>
      </c>
      <c r="D158" s="194" t="s">
        <v>170</v>
      </c>
      <c r="E158" s="195" t="s">
        <v>320</v>
      </c>
      <c r="F158" s="196" t="s">
        <v>321</v>
      </c>
      <c r="G158" s="197" t="s">
        <v>208</v>
      </c>
      <c r="H158" s="198">
        <v>69.56</v>
      </c>
      <c r="I158" s="199"/>
      <c r="J158" s="200">
        <f>ROUND(I158*H158,2)</f>
        <v>0</v>
      </c>
      <c r="K158" s="196" t="s">
        <v>174</v>
      </c>
      <c r="L158" s="41"/>
      <c r="M158" s="201" t="s">
        <v>79</v>
      </c>
      <c r="N158" s="202" t="s">
        <v>51</v>
      </c>
      <c r="O158" s="66"/>
      <c r="P158" s="203">
        <f>O158*H158</f>
        <v>0</v>
      </c>
      <c r="Q158" s="203">
        <v>0</v>
      </c>
      <c r="R158" s="203">
        <f>Q158*H158</f>
        <v>0</v>
      </c>
      <c r="S158" s="203">
        <v>0</v>
      </c>
      <c r="T158" s="20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175</v>
      </c>
      <c r="AT158" s="205" t="s">
        <v>170</v>
      </c>
      <c r="AU158" s="205" t="s">
        <v>91</v>
      </c>
      <c r="AY158" s="18" t="s">
        <v>168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8" t="s">
        <v>89</v>
      </c>
      <c r="BK158" s="206">
        <f>ROUND(I158*H158,2)</f>
        <v>0</v>
      </c>
      <c r="BL158" s="18" t="s">
        <v>175</v>
      </c>
      <c r="BM158" s="205" t="s">
        <v>322</v>
      </c>
    </row>
    <row r="159" spans="2:51" s="13" customFormat="1" ht="12">
      <c r="B159" s="207"/>
      <c r="C159" s="208"/>
      <c r="D159" s="209" t="s">
        <v>177</v>
      </c>
      <c r="E159" s="210" t="s">
        <v>79</v>
      </c>
      <c r="F159" s="211" t="s">
        <v>323</v>
      </c>
      <c r="G159" s="208"/>
      <c r="H159" s="212">
        <v>31.82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177</v>
      </c>
      <c r="AU159" s="218" t="s">
        <v>91</v>
      </c>
      <c r="AV159" s="13" t="s">
        <v>91</v>
      </c>
      <c r="AW159" s="13" t="s">
        <v>42</v>
      </c>
      <c r="AX159" s="13" t="s">
        <v>81</v>
      </c>
      <c r="AY159" s="218" t="s">
        <v>168</v>
      </c>
    </row>
    <row r="160" spans="2:51" s="13" customFormat="1" ht="12">
      <c r="B160" s="207"/>
      <c r="C160" s="208"/>
      <c r="D160" s="209" t="s">
        <v>177</v>
      </c>
      <c r="E160" s="210" t="s">
        <v>79</v>
      </c>
      <c r="F160" s="211" t="s">
        <v>324</v>
      </c>
      <c r="G160" s="208"/>
      <c r="H160" s="212">
        <v>37.74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81</v>
      </c>
      <c r="AY160" s="218" t="s">
        <v>168</v>
      </c>
    </row>
    <row r="161" spans="2:51" s="14" customFormat="1" ht="12">
      <c r="B161" s="219"/>
      <c r="C161" s="220"/>
      <c r="D161" s="209" t="s">
        <v>177</v>
      </c>
      <c r="E161" s="221" t="s">
        <v>79</v>
      </c>
      <c r="F161" s="222" t="s">
        <v>181</v>
      </c>
      <c r="G161" s="220"/>
      <c r="H161" s="223">
        <v>69.56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177</v>
      </c>
      <c r="AU161" s="229" t="s">
        <v>91</v>
      </c>
      <c r="AV161" s="14" t="s">
        <v>175</v>
      </c>
      <c r="AW161" s="14" t="s">
        <v>42</v>
      </c>
      <c r="AX161" s="14" t="s">
        <v>89</v>
      </c>
      <c r="AY161" s="229" t="s">
        <v>168</v>
      </c>
    </row>
    <row r="162" spans="1:65" s="2" customFormat="1" ht="21.75" customHeight="1">
      <c r="A162" s="36"/>
      <c r="B162" s="37"/>
      <c r="C162" s="194" t="s">
        <v>325</v>
      </c>
      <c r="D162" s="194" t="s">
        <v>170</v>
      </c>
      <c r="E162" s="195" t="s">
        <v>326</v>
      </c>
      <c r="F162" s="196" t="s">
        <v>327</v>
      </c>
      <c r="G162" s="197" t="s">
        <v>208</v>
      </c>
      <c r="H162" s="198">
        <v>47.73</v>
      </c>
      <c r="I162" s="199"/>
      <c r="J162" s="200">
        <f>ROUND(I162*H162,2)</f>
        <v>0</v>
      </c>
      <c r="K162" s="196" t="s">
        <v>174</v>
      </c>
      <c r="L162" s="41"/>
      <c r="M162" s="201" t="s">
        <v>79</v>
      </c>
      <c r="N162" s="202" t="s">
        <v>51</v>
      </c>
      <c r="O162" s="66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5" t="s">
        <v>175</v>
      </c>
      <c r="AT162" s="205" t="s">
        <v>170</v>
      </c>
      <c r="AU162" s="205" t="s">
        <v>91</v>
      </c>
      <c r="AY162" s="18" t="s">
        <v>168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8" t="s">
        <v>89</v>
      </c>
      <c r="BK162" s="206">
        <f>ROUND(I162*H162,2)</f>
        <v>0</v>
      </c>
      <c r="BL162" s="18" t="s">
        <v>175</v>
      </c>
      <c r="BM162" s="205" t="s">
        <v>328</v>
      </c>
    </row>
    <row r="163" spans="2:51" s="13" customFormat="1" ht="12">
      <c r="B163" s="207"/>
      <c r="C163" s="208"/>
      <c r="D163" s="209" t="s">
        <v>177</v>
      </c>
      <c r="E163" s="210" t="s">
        <v>79</v>
      </c>
      <c r="F163" s="211" t="s">
        <v>329</v>
      </c>
      <c r="G163" s="208"/>
      <c r="H163" s="212">
        <v>47.73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177</v>
      </c>
      <c r="AU163" s="218" t="s">
        <v>91</v>
      </c>
      <c r="AV163" s="13" t="s">
        <v>91</v>
      </c>
      <c r="AW163" s="13" t="s">
        <v>42</v>
      </c>
      <c r="AX163" s="13" t="s">
        <v>89</v>
      </c>
      <c r="AY163" s="218" t="s">
        <v>168</v>
      </c>
    </row>
    <row r="164" spans="1:65" s="2" customFormat="1" ht="21.75" customHeight="1">
      <c r="A164" s="36"/>
      <c r="B164" s="37"/>
      <c r="C164" s="194" t="s">
        <v>330</v>
      </c>
      <c r="D164" s="194" t="s">
        <v>170</v>
      </c>
      <c r="E164" s="195" t="s">
        <v>331</v>
      </c>
      <c r="F164" s="196" t="s">
        <v>332</v>
      </c>
      <c r="G164" s="197" t="s">
        <v>208</v>
      </c>
      <c r="H164" s="198">
        <v>47.73</v>
      </c>
      <c r="I164" s="199"/>
      <c r="J164" s="200">
        <f>ROUND(I164*H164,2)</f>
        <v>0</v>
      </c>
      <c r="K164" s="196" t="s">
        <v>174</v>
      </c>
      <c r="L164" s="41"/>
      <c r="M164" s="201" t="s">
        <v>79</v>
      </c>
      <c r="N164" s="202" t="s">
        <v>51</v>
      </c>
      <c r="O164" s="66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5" t="s">
        <v>175</v>
      </c>
      <c r="AT164" s="205" t="s">
        <v>170</v>
      </c>
      <c r="AU164" s="205" t="s">
        <v>91</v>
      </c>
      <c r="AY164" s="18" t="s">
        <v>168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8" t="s">
        <v>89</v>
      </c>
      <c r="BK164" s="206">
        <f>ROUND(I164*H164,2)</f>
        <v>0</v>
      </c>
      <c r="BL164" s="18" t="s">
        <v>175</v>
      </c>
      <c r="BM164" s="205" t="s">
        <v>333</v>
      </c>
    </row>
    <row r="165" spans="2:51" s="13" customFormat="1" ht="12">
      <c r="B165" s="207"/>
      <c r="C165" s="208"/>
      <c r="D165" s="209" t="s">
        <v>177</v>
      </c>
      <c r="E165" s="210" t="s">
        <v>79</v>
      </c>
      <c r="F165" s="211" t="s">
        <v>329</v>
      </c>
      <c r="G165" s="208"/>
      <c r="H165" s="212">
        <v>47.73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177</v>
      </c>
      <c r="AU165" s="218" t="s">
        <v>91</v>
      </c>
      <c r="AV165" s="13" t="s">
        <v>91</v>
      </c>
      <c r="AW165" s="13" t="s">
        <v>42</v>
      </c>
      <c r="AX165" s="13" t="s">
        <v>89</v>
      </c>
      <c r="AY165" s="218" t="s">
        <v>168</v>
      </c>
    </row>
    <row r="166" spans="1:65" s="2" customFormat="1" ht="21.75" customHeight="1">
      <c r="A166" s="36"/>
      <c r="B166" s="37"/>
      <c r="C166" s="194" t="s">
        <v>334</v>
      </c>
      <c r="D166" s="194" t="s">
        <v>170</v>
      </c>
      <c r="E166" s="195" t="s">
        <v>335</v>
      </c>
      <c r="F166" s="196" t="s">
        <v>336</v>
      </c>
      <c r="G166" s="197" t="s">
        <v>208</v>
      </c>
      <c r="H166" s="198">
        <v>7.955</v>
      </c>
      <c r="I166" s="199"/>
      <c r="J166" s="200">
        <f>ROUND(I166*H166,2)</f>
        <v>0</v>
      </c>
      <c r="K166" s="196" t="s">
        <v>174</v>
      </c>
      <c r="L166" s="41"/>
      <c r="M166" s="201" t="s">
        <v>79</v>
      </c>
      <c r="N166" s="202" t="s">
        <v>51</v>
      </c>
      <c r="O166" s="66"/>
      <c r="P166" s="203">
        <f>O166*H166</f>
        <v>0</v>
      </c>
      <c r="Q166" s="203">
        <v>0</v>
      </c>
      <c r="R166" s="203">
        <f>Q166*H166</f>
        <v>0</v>
      </c>
      <c r="S166" s="203">
        <v>0</v>
      </c>
      <c r="T166" s="20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5" t="s">
        <v>175</v>
      </c>
      <c r="AT166" s="205" t="s">
        <v>170</v>
      </c>
      <c r="AU166" s="205" t="s">
        <v>91</v>
      </c>
      <c r="AY166" s="18" t="s">
        <v>168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8" t="s">
        <v>89</v>
      </c>
      <c r="BK166" s="206">
        <f>ROUND(I166*H166,2)</f>
        <v>0</v>
      </c>
      <c r="BL166" s="18" t="s">
        <v>175</v>
      </c>
      <c r="BM166" s="205" t="s">
        <v>337</v>
      </c>
    </row>
    <row r="167" spans="2:51" s="13" customFormat="1" ht="12">
      <c r="B167" s="207"/>
      <c r="C167" s="208"/>
      <c r="D167" s="209" t="s">
        <v>177</v>
      </c>
      <c r="E167" s="210" t="s">
        <v>79</v>
      </c>
      <c r="F167" s="211" t="s">
        <v>338</v>
      </c>
      <c r="G167" s="208"/>
      <c r="H167" s="212">
        <v>7.955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177</v>
      </c>
      <c r="AU167" s="218" t="s">
        <v>91</v>
      </c>
      <c r="AV167" s="13" t="s">
        <v>91</v>
      </c>
      <c r="AW167" s="13" t="s">
        <v>42</v>
      </c>
      <c r="AX167" s="13" t="s">
        <v>89</v>
      </c>
      <c r="AY167" s="218" t="s">
        <v>168</v>
      </c>
    </row>
    <row r="168" spans="1:65" s="2" customFormat="1" ht="21.75" customHeight="1">
      <c r="A168" s="36"/>
      <c r="B168" s="37"/>
      <c r="C168" s="194" t="s">
        <v>339</v>
      </c>
      <c r="D168" s="194" t="s">
        <v>170</v>
      </c>
      <c r="E168" s="195" t="s">
        <v>340</v>
      </c>
      <c r="F168" s="196" t="s">
        <v>341</v>
      </c>
      <c r="G168" s="197" t="s">
        <v>208</v>
      </c>
      <c r="H168" s="198">
        <v>87.505</v>
      </c>
      <c r="I168" s="199"/>
      <c r="J168" s="200">
        <f>ROUND(I168*H168,2)</f>
        <v>0</v>
      </c>
      <c r="K168" s="196" t="s">
        <v>174</v>
      </c>
      <c r="L168" s="41"/>
      <c r="M168" s="201" t="s">
        <v>79</v>
      </c>
      <c r="N168" s="202" t="s">
        <v>51</v>
      </c>
      <c r="O168" s="66"/>
      <c r="P168" s="203">
        <f>O168*H168</f>
        <v>0</v>
      </c>
      <c r="Q168" s="203">
        <v>0</v>
      </c>
      <c r="R168" s="203">
        <f>Q168*H168</f>
        <v>0</v>
      </c>
      <c r="S168" s="203">
        <v>0</v>
      </c>
      <c r="T168" s="204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175</v>
      </c>
      <c r="AT168" s="205" t="s">
        <v>170</v>
      </c>
      <c r="AU168" s="205" t="s">
        <v>91</v>
      </c>
      <c r="AY168" s="18" t="s">
        <v>168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8" t="s">
        <v>89</v>
      </c>
      <c r="BK168" s="206">
        <f>ROUND(I168*H168,2)</f>
        <v>0</v>
      </c>
      <c r="BL168" s="18" t="s">
        <v>175</v>
      </c>
      <c r="BM168" s="205" t="s">
        <v>342</v>
      </c>
    </row>
    <row r="169" spans="2:51" s="13" customFormat="1" ht="12">
      <c r="B169" s="207"/>
      <c r="C169" s="208"/>
      <c r="D169" s="209" t="s">
        <v>177</v>
      </c>
      <c r="E169" s="210" t="s">
        <v>79</v>
      </c>
      <c r="F169" s="211" t="s">
        <v>343</v>
      </c>
      <c r="G169" s="208"/>
      <c r="H169" s="212">
        <v>87.505</v>
      </c>
      <c r="I169" s="213"/>
      <c r="J169" s="208"/>
      <c r="K169" s="208"/>
      <c r="L169" s="214"/>
      <c r="M169" s="243"/>
      <c r="N169" s="244"/>
      <c r="O169" s="244"/>
      <c r="P169" s="244"/>
      <c r="Q169" s="244"/>
      <c r="R169" s="244"/>
      <c r="S169" s="244"/>
      <c r="T169" s="245"/>
      <c r="AT169" s="218" t="s">
        <v>177</v>
      </c>
      <c r="AU169" s="218" t="s">
        <v>91</v>
      </c>
      <c r="AV169" s="13" t="s">
        <v>91</v>
      </c>
      <c r="AW169" s="13" t="s">
        <v>42</v>
      </c>
      <c r="AX169" s="13" t="s">
        <v>89</v>
      </c>
      <c r="AY169" s="218" t="s">
        <v>168</v>
      </c>
    </row>
    <row r="170" spans="1:31" s="2" customFormat="1" ht="6.9" customHeight="1">
      <c r="A170" s="36"/>
      <c r="B170" s="49"/>
      <c r="C170" s="50"/>
      <c r="D170" s="50"/>
      <c r="E170" s="50"/>
      <c r="F170" s="50"/>
      <c r="G170" s="50"/>
      <c r="H170" s="50"/>
      <c r="I170" s="144"/>
      <c r="J170" s="50"/>
      <c r="K170" s="50"/>
      <c r="L170" s="41"/>
      <c r="M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</row>
  </sheetData>
  <sheetProtection algorithmName="SHA-512" hashValue="XJLzHC4mltvLSK9sbMqttxO4AutP1q3KvTi4TLBjRD9Z0r6Xbf85LzXhAX+ngiYxuFxjbO/bQULcq8toid1kgQ==" saltValue="MPLWuhhjAhNJLIInkBuSuvjGAuGyFqXvOZPBFjEKLvE8aHIP9bC5m7ZD/e5ZDo498hDwh9FjTqslSwk09+JdhA==" spinCount="100000" sheet="1" objects="1" scenarios="1" formatColumns="0" formatRows="0" autoFilter="0"/>
  <autoFilter ref="C82:K16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2.8515625" style="1" customWidth="1"/>
    <col min="9" max="9" width="20.140625" style="110" customWidth="1"/>
    <col min="10" max="10" width="20.140625" style="1" customWidth="1"/>
    <col min="11" max="11" width="18.8515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94</v>
      </c>
      <c r="AZ2" s="246" t="s">
        <v>344</v>
      </c>
      <c r="BA2" s="246" t="s">
        <v>345</v>
      </c>
      <c r="BB2" s="246" t="s">
        <v>346</v>
      </c>
      <c r="BC2" s="246" t="s">
        <v>347</v>
      </c>
      <c r="BD2" s="246" t="s">
        <v>91</v>
      </c>
    </row>
    <row r="3" spans="2:5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  <c r="AZ3" s="246" t="s">
        <v>348</v>
      </c>
      <c r="BA3" s="246" t="s">
        <v>349</v>
      </c>
      <c r="BB3" s="246" t="s">
        <v>346</v>
      </c>
      <c r="BC3" s="246" t="s">
        <v>350</v>
      </c>
      <c r="BD3" s="246" t="s">
        <v>91</v>
      </c>
    </row>
    <row r="4" spans="2:5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  <c r="AZ4" s="246" t="s">
        <v>351</v>
      </c>
      <c r="BA4" s="246" t="s">
        <v>352</v>
      </c>
      <c r="BB4" s="246" t="s">
        <v>346</v>
      </c>
      <c r="BC4" s="246" t="s">
        <v>353</v>
      </c>
      <c r="BD4" s="246" t="s">
        <v>91</v>
      </c>
    </row>
    <row r="5" spans="2:56" s="1" customFormat="1" ht="6.9" customHeight="1">
      <c r="B5" s="21"/>
      <c r="I5" s="110"/>
      <c r="L5" s="21"/>
      <c r="AZ5" s="246" t="s">
        <v>354</v>
      </c>
      <c r="BA5" s="246" t="s">
        <v>355</v>
      </c>
      <c r="BB5" s="246" t="s">
        <v>346</v>
      </c>
      <c r="BC5" s="246" t="s">
        <v>356</v>
      </c>
      <c r="BD5" s="246" t="s">
        <v>91</v>
      </c>
    </row>
    <row r="6" spans="2:56" s="1" customFormat="1" ht="12" customHeight="1">
      <c r="B6" s="21"/>
      <c r="D6" s="116" t="s">
        <v>16</v>
      </c>
      <c r="I6" s="110"/>
      <c r="L6" s="21"/>
      <c r="AZ6" s="246" t="s">
        <v>357</v>
      </c>
      <c r="BA6" s="246" t="s">
        <v>358</v>
      </c>
      <c r="BB6" s="246" t="s">
        <v>346</v>
      </c>
      <c r="BC6" s="246" t="s">
        <v>359</v>
      </c>
      <c r="BD6" s="246" t="s">
        <v>91</v>
      </c>
    </row>
    <row r="7" spans="2:5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  <c r="AZ7" s="246" t="s">
        <v>360</v>
      </c>
      <c r="BA7" s="246" t="s">
        <v>361</v>
      </c>
      <c r="BB7" s="246" t="s">
        <v>346</v>
      </c>
      <c r="BC7" s="246" t="s">
        <v>362</v>
      </c>
      <c r="BD7" s="246" t="s">
        <v>91</v>
      </c>
    </row>
    <row r="8" spans="1:56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246" t="s">
        <v>363</v>
      </c>
      <c r="BA8" s="246" t="s">
        <v>364</v>
      </c>
      <c r="BB8" s="246" t="s">
        <v>346</v>
      </c>
      <c r="BC8" s="246" t="s">
        <v>365</v>
      </c>
      <c r="BD8" s="246" t="s">
        <v>91</v>
      </c>
    </row>
    <row r="9" spans="1:31" s="2" customFormat="1" ht="16.5" customHeight="1">
      <c r="A9" s="36"/>
      <c r="B9" s="41"/>
      <c r="C9" s="36"/>
      <c r="D9" s="36"/>
      <c r="E9" s="339" t="s">
        <v>366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ROUND(J89,2)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ROUND((SUM(BE89:BE304)),2)</f>
        <v>0</v>
      </c>
      <c r="G33" s="36"/>
      <c r="H33" s="36"/>
      <c r="I33" s="133">
        <v>0.21</v>
      </c>
      <c r="J33" s="132">
        <f>ROUND(((SUM(BE89:BE304))*I33),2)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ROUND((SUM(BF89:BF304)),2)</f>
        <v>0</v>
      </c>
      <c r="G34" s="36"/>
      <c r="H34" s="36"/>
      <c r="I34" s="133">
        <v>0.15</v>
      </c>
      <c r="J34" s="132">
        <f>ROUND(((SUM(BF89:BF304))*I34),2)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ROUND((SUM(BG89:BG304)),2)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ROUND((SUM(BH89:BH304)),2)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ROUND((SUM(BI89:BI304)),2)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101 - Dopravní terminál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J89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J90</f>
        <v>0</v>
      </c>
      <c r="K60" s="154"/>
      <c r="L60" s="159"/>
    </row>
    <row r="61" spans="2:12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J91</f>
        <v>0</v>
      </c>
      <c r="K61" s="99"/>
      <c r="L61" s="165"/>
    </row>
    <row r="62" spans="2:12" s="10" customFormat="1" ht="19.95" customHeight="1">
      <c r="B62" s="160"/>
      <c r="C62" s="99"/>
      <c r="D62" s="161" t="s">
        <v>367</v>
      </c>
      <c r="E62" s="162"/>
      <c r="F62" s="162"/>
      <c r="G62" s="162"/>
      <c r="H62" s="162"/>
      <c r="I62" s="163"/>
      <c r="J62" s="164">
        <f>J129</f>
        <v>0</v>
      </c>
      <c r="K62" s="99"/>
      <c r="L62" s="165"/>
    </row>
    <row r="63" spans="2:12" s="10" customFormat="1" ht="19.95" customHeight="1">
      <c r="B63" s="160"/>
      <c r="C63" s="99"/>
      <c r="D63" s="161" t="s">
        <v>368</v>
      </c>
      <c r="E63" s="162"/>
      <c r="F63" s="162"/>
      <c r="G63" s="162"/>
      <c r="H63" s="162"/>
      <c r="I63" s="163"/>
      <c r="J63" s="164">
        <f>J136</f>
        <v>0</v>
      </c>
      <c r="K63" s="99"/>
      <c r="L63" s="165"/>
    </row>
    <row r="64" spans="2:12" s="10" customFormat="1" ht="19.95" customHeight="1">
      <c r="B64" s="160"/>
      <c r="C64" s="99"/>
      <c r="D64" s="161" t="s">
        <v>369</v>
      </c>
      <c r="E64" s="162"/>
      <c r="F64" s="162"/>
      <c r="G64" s="162"/>
      <c r="H64" s="162"/>
      <c r="I64" s="163"/>
      <c r="J64" s="164">
        <f>J150</f>
        <v>0</v>
      </c>
      <c r="K64" s="99"/>
      <c r="L64" s="165"/>
    </row>
    <row r="65" spans="2:12" s="10" customFormat="1" ht="19.95" customHeight="1">
      <c r="B65" s="160"/>
      <c r="C65" s="99"/>
      <c r="D65" s="161" t="s">
        <v>370</v>
      </c>
      <c r="E65" s="162"/>
      <c r="F65" s="162"/>
      <c r="G65" s="162"/>
      <c r="H65" s="162"/>
      <c r="I65" s="163"/>
      <c r="J65" s="164">
        <f>J155</f>
        <v>0</v>
      </c>
      <c r="K65" s="99"/>
      <c r="L65" s="165"/>
    </row>
    <row r="66" spans="2:12" s="10" customFormat="1" ht="19.95" customHeight="1">
      <c r="B66" s="160"/>
      <c r="C66" s="99"/>
      <c r="D66" s="161" t="s">
        <v>371</v>
      </c>
      <c r="E66" s="162"/>
      <c r="F66" s="162"/>
      <c r="G66" s="162"/>
      <c r="H66" s="162"/>
      <c r="I66" s="163"/>
      <c r="J66" s="164">
        <f>J234</f>
        <v>0</v>
      </c>
      <c r="K66" s="99"/>
      <c r="L66" s="165"/>
    </row>
    <row r="67" spans="2:12" s="10" customFormat="1" ht="19.95" customHeight="1">
      <c r="B67" s="160"/>
      <c r="C67" s="99"/>
      <c r="D67" s="161" t="s">
        <v>151</v>
      </c>
      <c r="E67" s="162"/>
      <c r="F67" s="162"/>
      <c r="G67" s="162"/>
      <c r="H67" s="162"/>
      <c r="I67" s="163"/>
      <c r="J67" s="164">
        <f>J244</f>
        <v>0</v>
      </c>
      <c r="K67" s="99"/>
      <c r="L67" s="165"/>
    </row>
    <row r="68" spans="2:12" s="10" customFormat="1" ht="19.95" customHeight="1">
      <c r="B68" s="160"/>
      <c r="C68" s="99"/>
      <c r="D68" s="161" t="s">
        <v>152</v>
      </c>
      <c r="E68" s="162"/>
      <c r="F68" s="162"/>
      <c r="G68" s="162"/>
      <c r="H68" s="162"/>
      <c r="I68" s="163"/>
      <c r="J68" s="164">
        <f>J275</f>
        <v>0</v>
      </c>
      <c r="K68" s="99"/>
      <c r="L68" s="165"/>
    </row>
    <row r="69" spans="2:12" s="10" customFormat="1" ht="19.95" customHeight="1">
      <c r="B69" s="160"/>
      <c r="C69" s="99"/>
      <c r="D69" s="161" t="s">
        <v>372</v>
      </c>
      <c r="E69" s="162"/>
      <c r="F69" s="162"/>
      <c r="G69" s="162"/>
      <c r="H69" s="162"/>
      <c r="I69" s="163"/>
      <c r="J69" s="164">
        <f>J302</f>
        <v>0</v>
      </c>
      <c r="K69" s="99"/>
      <c r="L69" s="165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" customHeight="1">
      <c r="A71" s="36"/>
      <c r="B71" s="49"/>
      <c r="C71" s="50"/>
      <c r="D71" s="50"/>
      <c r="E71" s="50"/>
      <c r="F71" s="50"/>
      <c r="G71" s="50"/>
      <c r="H71" s="50"/>
      <c r="I71" s="144"/>
      <c r="J71" s="50"/>
      <c r="K71" s="50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" customHeight="1">
      <c r="A75" s="36"/>
      <c r="B75" s="51"/>
      <c r="C75" s="52"/>
      <c r="D75" s="52"/>
      <c r="E75" s="52"/>
      <c r="F75" s="52"/>
      <c r="G75" s="52"/>
      <c r="H75" s="52"/>
      <c r="I75" s="147"/>
      <c r="J75" s="52"/>
      <c r="K75" s="52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" customHeight="1">
      <c r="A76" s="36"/>
      <c r="B76" s="37"/>
      <c r="C76" s="24" t="s">
        <v>153</v>
      </c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16</v>
      </c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35" t="str">
        <f>E7</f>
        <v>Výstavba dopravního terminálu města Litvínov</v>
      </c>
      <c r="F79" s="336"/>
      <c r="G79" s="336"/>
      <c r="H79" s="336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0" t="s">
        <v>143</v>
      </c>
      <c r="D80" s="38"/>
      <c r="E80" s="38"/>
      <c r="F80" s="38"/>
      <c r="G80" s="38"/>
      <c r="H80" s="3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30" t="str">
        <f>E9</f>
        <v>SO 101 - Dopravní terminál</v>
      </c>
      <c r="F81" s="334"/>
      <c r="G81" s="334"/>
      <c r="H81" s="334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" customHeight="1">
      <c r="A82" s="36"/>
      <c r="B82" s="37"/>
      <c r="C82" s="38"/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0" t="s">
        <v>22</v>
      </c>
      <c r="D83" s="38"/>
      <c r="E83" s="38"/>
      <c r="F83" s="28" t="str">
        <f>F12</f>
        <v>Litvínov</v>
      </c>
      <c r="G83" s="38"/>
      <c r="H83" s="38"/>
      <c r="I83" s="119" t="s">
        <v>24</v>
      </c>
      <c r="J83" s="61" t="str">
        <f>IF(J12="","",J12)</f>
        <v>10. 3. 2020</v>
      </c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" customHeight="1">
      <c r="A84" s="36"/>
      <c r="B84" s="37"/>
      <c r="C84" s="38"/>
      <c r="D84" s="38"/>
      <c r="E84" s="38"/>
      <c r="F84" s="38"/>
      <c r="G84" s="38"/>
      <c r="H84" s="38"/>
      <c r="I84" s="117"/>
      <c r="J84" s="38"/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65" customHeight="1">
      <c r="A85" s="36"/>
      <c r="B85" s="37"/>
      <c r="C85" s="30" t="s">
        <v>30</v>
      </c>
      <c r="D85" s="38"/>
      <c r="E85" s="38"/>
      <c r="F85" s="28" t="str">
        <f>E15</f>
        <v>Město Litvínov</v>
      </c>
      <c r="G85" s="38"/>
      <c r="H85" s="38"/>
      <c r="I85" s="119" t="s">
        <v>38</v>
      </c>
      <c r="J85" s="34" t="str">
        <f>E21</f>
        <v>METROPROJEKT Praha a.s.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25.65" customHeight="1">
      <c r="A86" s="36"/>
      <c r="B86" s="37"/>
      <c r="C86" s="30" t="s">
        <v>36</v>
      </c>
      <c r="D86" s="38"/>
      <c r="E86" s="38"/>
      <c r="F86" s="28" t="str">
        <f>IF(E18="","",E18)</f>
        <v>Vyplň údaj</v>
      </c>
      <c r="G86" s="38"/>
      <c r="H86" s="38"/>
      <c r="I86" s="119" t="s">
        <v>43</v>
      </c>
      <c r="J86" s="34" t="str">
        <f>E24</f>
        <v>METROPROJEKT Praha a.s.</v>
      </c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0.35" customHeight="1">
      <c r="A87" s="36"/>
      <c r="B87" s="37"/>
      <c r="C87" s="38"/>
      <c r="D87" s="38"/>
      <c r="E87" s="38"/>
      <c r="F87" s="38"/>
      <c r="G87" s="38"/>
      <c r="H87" s="38"/>
      <c r="I87" s="117"/>
      <c r="J87" s="38"/>
      <c r="K87" s="38"/>
      <c r="L87" s="11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11" customFormat="1" ht="29.25" customHeight="1">
      <c r="A88" s="166"/>
      <c r="B88" s="167"/>
      <c r="C88" s="168" t="s">
        <v>154</v>
      </c>
      <c r="D88" s="169" t="s">
        <v>65</v>
      </c>
      <c r="E88" s="169" t="s">
        <v>61</v>
      </c>
      <c r="F88" s="169" t="s">
        <v>62</v>
      </c>
      <c r="G88" s="169" t="s">
        <v>155</v>
      </c>
      <c r="H88" s="169" t="s">
        <v>156</v>
      </c>
      <c r="I88" s="170" t="s">
        <v>157</v>
      </c>
      <c r="J88" s="169" t="s">
        <v>147</v>
      </c>
      <c r="K88" s="171" t="s">
        <v>158</v>
      </c>
      <c r="L88" s="172"/>
      <c r="M88" s="70" t="s">
        <v>79</v>
      </c>
      <c r="N88" s="71" t="s">
        <v>50</v>
      </c>
      <c r="O88" s="71" t="s">
        <v>159</v>
      </c>
      <c r="P88" s="71" t="s">
        <v>160</v>
      </c>
      <c r="Q88" s="71" t="s">
        <v>161</v>
      </c>
      <c r="R88" s="71" t="s">
        <v>162</v>
      </c>
      <c r="S88" s="71" t="s">
        <v>163</v>
      </c>
      <c r="T88" s="72" t="s">
        <v>164</v>
      </c>
      <c r="U88" s="166"/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</row>
    <row r="89" spans="1:63" s="2" customFormat="1" ht="22.95" customHeight="1">
      <c r="A89" s="36"/>
      <c r="B89" s="37"/>
      <c r="C89" s="77" t="s">
        <v>165</v>
      </c>
      <c r="D89" s="38"/>
      <c r="E89" s="38"/>
      <c r="F89" s="38"/>
      <c r="G89" s="38"/>
      <c r="H89" s="38"/>
      <c r="I89" s="117"/>
      <c r="J89" s="173">
        <f>BK89</f>
        <v>0</v>
      </c>
      <c r="K89" s="38"/>
      <c r="L89" s="41"/>
      <c r="M89" s="73"/>
      <c r="N89" s="174"/>
      <c r="O89" s="74"/>
      <c r="P89" s="175">
        <f>P90</f>
        <v>0</v>
      </c>
      <c r="Q89" s="74"/>
      <c r="R89" s="175">
        <f>R90</f>
        <v>2528.707084</v>
      </c>
      <c r="S89" s="74"/>
      <c r="T89" s="176">
        <f>T90</f>
        <v>14844.224999999999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T89" s="18" t="s">
        <v>80</v>
      </c>
      <c r="AU89" s="18" t="s">
        <v>148</v>
      </c>
      <c r="BK89" s="177">
        <f>BK90</f>
        <v>0</v>
      </c>
    </row>
    <row r="90" spans="2:63" s="12" customFormat="1" ht="25.95" customHeight="1">
      <c r="B90" s="178"/>
      <c r="C90" s="179"/>
      <c r="D90" s="180" t="s">
        <v>80</v>
      </c>
      <c r="E90" s="181" t="s">
        <v>166</v>
      </c>
      <c r="F90" s="181" t="s">
        <v>167</v>
      </c>
      <c r="G90" s="179"/>
      <c r="H90" s="179"/>
      <c r="I90" s="182"/>
      <c r="J90" s="183">
        <f>BK90</f>
        <v>0</v>
      </c>
      <c r="K90" s="179"/>
      <c r="L90" s="184"/>
      <c r="M90" s="185"/>
      <c r="N90" s="186"/>
      <c r="O90" s="186"/>
      <c r="P90" s="187">
        <f>P91+P129+P136+P150+P155+P234+P244+P275+P302</f>
        <v>0</v>
      </c>
      <c r="Q90" s="186"/>
      <c r="R90" s="187">
        <f>R91+R129+R136+R150+R155+R234+R244+R275+R302</f>
        <v>2528.707084</v>
      </c>
      <c r="S90" s="186"/>
      <c r="T90" s="188">
        <f>T91+T129+T136+T150+T155+T234+T244+T275+T302</f>
        <v>14844.224999999999</v>
      </c>
      <c r="AR90" s="189" t="s">
        <v>89</v>
      </c>
      <c r="AT90" s="190" t="s">
        <v>80</v>
      </c>
      <c r="AU90" s="190" t="s">
        <v>81</v>
      </c>
      <c r="AY90" s="189" t="s">
        <v>168</v>
      </c>
      <c r="BK90" s="191">
        <f>BK91+BK129+BK136+BK150+BK155+BK234+BK244+BK275+BK302</f>
        <v>0</v>
      </c>
    </row>
    <row r="91" spans="2:63" s="12" customFormat="1" ht="22.95" customHeight="1">
      <c r="B91" s="178"/>
      <c r="C91" s="179"/>
      <c r="D91" s="180" t="s">
        <v>80</v>
      </c>
      <c r="E91" s="192" t="s">
        <v>89</v>
      </c>
      <c r="F91" s="192" t="s">
        <v>169</v>
      </c>
      <c r="G91" s="179"/>
      <c r="H91" s="179"/>
      <c r="I91" s="182"/>
      <c r="J91" s="193">
        <f>BK91</f>
        <v>0</v>
      </c>
      <c r="K91" s="179"/>
      <c r="L91" s="184"/>
      <c r="M91" s="185"/>
      <c r="N91" s="186"/>
      <c r="O91" s="186"/>
      <c r="P91" s="187">
        <f>SUM(P92:P128)</f>
        <v>0</v>
      </c>
      <c r="Q91" s="186"/>
      <c r="R91" s="187">
        <f>SUM(R92:R128)</f>
        <v>4.249199999999999</v>
      </c>
      <c r="S91" s="186"/>
      <c r="T91" s="188">
        <f>SUM(T92:T128)</f>
        <v>14821.925</v>
      </c>
      <c r="AR91" s="189" t="s">
        <v>89</v>
      </c>
      <c r="AT91" s="190" t="s">
        <v>80</v>
      </c>
      <c r="AU91" s="190" t="s">
        <v>89</v>
      </c>
      <c r="AY91" s="189" t="s">
        <v>168</v>
      </c>
      <c r="BK91" s="191">
        <f>SUM(BK92:BK128)</f>
        <v>0</v>
      </c>
    </row>
    <row r="92" spans="1:65" s="2" customFormat="1" ht="33" customHeight="1">
      <c r="A92" s="36"/>
      <c r="B92" s="37"/>
      <c r="C92" s="194" t="s">
        <v>89</v>
      </c>
      <c r="D92" s="194" t="s">
        <v>170</v>
      </c>
      <c r="E92" s="195" t="s">
        <v>373</v>
      </c>
      <c r="F92" s="196" t="s">
        <v>374</v>
      </c>
      <c r="G92" s="197" t="s">
        <v>346</v>
      </c>
      <c r="H92" s="198">
        <v>165</v>
      </c>
      <c r="I92" s="199"/>
      <c r="J92" s="200">
        <f>ROUND(I92*H92,2)</f>
        <v>0</v>
      </c>
      <c r="K92" s="196" t="s">
        <v>174</v>
      </c>
      <c r="L92" s="41"/>
      <c r="M92" s="201" t="s">
        <v>79</v>
      </c>
      <c r="N92" s="202" t="s">
        <v>51</v>
      </c>
      <c r="O92" s="66"/>
      <c r="P92" s="203">
        <f>O92*H92</f>
        <v>0</v>
      </c>
      <c r="Q92" s="203">
        <v>0</v>
      </c>
      <c r="R92" s="203">
        <f>Q92*H92</f>
        <v>0</v>
      </c>
      <c r="S92" s="203">
        <v>0.295</v>
      </c>
      <c r="T92" s="204">
        <f>S92*H92</f>
        <v>48.675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175</v>
      </c>
      <c r="AT92" s="205" t="s">
        <v>170</v>
      </c>
      <c r="AU92" s="205" t="s">
        <v>91</v>
      </c>
      <c r="AY92" s="18" t="s">
        <v>168</v>
      </c>
      <c r="BE92" s="206">
        <f>IF(N92="základní",J92,0)</f>
        <v>0</v>
      </c>
      <c r="BF92" s="206">
        <f>IF(N92="snížená",J92,0)</f>
        <v>0</v>
      </c>
      <c r="BG92" s="206">
        <f>IF(N92="zákl. přenesená",J92,0)</f>
        <v>0</v>
      </c>
      <c r="BH92" s="206">
        <f>IF(N92="sníž. přenesená",J92,0)</f>
        <v>0</v>
      </c>
      <c r="BI92" s="206">
        <f>IF(N92="nulová",J92,0)</f>
        <v>0</v>
      </c>
      <c r="BJ92" s="18" t="s">
        <v>89</v>
      </c>
      <c r="BK92" s="206">
        <f>ROUND(I92*H92,2)</f>
        <v>0</v>
      </c>
      <c r="BL92" s="18" t="s">
        <v>175</v>
      </c>
      <c r="BM92" s="205" t="s">
        <v>375</v>
      </c>
    </row>
    <row r="93" spans="2:51" s="13" customFormat="1" ht="12">
      <c r="B93" s="207"/>
      <c r="C93" s="208"/>
      <c r="D93" s="209" t="s">
        <v>177</v>
      </c>
      <c r="E93" s="210" t="s">
        <v>79</v>
      </c>
      <c r="F93" s="211" t="s">
        <v>376</v>
      </c>
      <c r="G93" s="208"/>
      <c r="H93" s="212">
        <v>165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89</v>
      </c>
      <c r="AY93" s="218" t="s">
        <v>168</v>
      </c>
    </row>
    <row r="94" spans="1:65" s="2" customFormat="1" ht="33" customHeight="1">
      <c r="A94" s="36"/>
      <c r="B94" s="37"/>
      <c r="C94" s="194" t="s">
        <v>91</v>
      </c>
      <c r="D94" s="194" t="s">
        <v>170</v>
      </c>
      <c r="E94" s="195" t="s">
        <v>377</v>
      </c>
      <c r="F94" s="196" t="s">
        <v>378</v>
      </c>
      <c r="G94" s="197" t="s">
        <v>346</v>
      </c>
      <c r="H94" s="198">
        <v>70</v>
      </c>
      <c r="I94" s="199"/>
      <c r="J94" s="200">
        <f>ROUND(I94*H94,2)</f>
        <v>0</v>
      </c>
      <c r="K94" s="196" t="s">
        <v>174</v>
      </c>
      <c r="L94" s="41"/>
      <c r="M94" s="201" t="s">
        <v>79</v>
      </c>
      <c r="N94" s="202" t="s">
        <v>51</v>
      </c>
      <c r="O94" s="66"/>
      <c r="P94" s="203">
        <f>O94*H94</f>
        <v>0</v>
      </c>
      <c r="Q94" s="203">
        <v>0</v>
      </c>
      <c r="R94" s="203">
        <f>Q94*H94</f>
        <v>0</v>
      </c>
      <c r="S94" s="203">
        <v>0.425</v>
      </c>
      <c r="T94" s="204">
        <f>S94*H94</f>
        <v>29.75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175</v>
      </c>
      <c r="AT94" s="205" t="s">
        <v>170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175</v>
      </c>
      <c r="BM94" s="205" t="s">
        <v>379</v>
      </c>
    </row>
    <row r="95" spans="2:51" s="13" customFormat="1" ht="12">
      <c r="B95" s="207"/>
      <c r="C95" s="208"/>
      <c r="D95" s="209" t="s">
        <v>177</v>
      </c>
      <c r="E95" s="210" t="s">
        <v>79</v>
      </c>
      <c r="F95" s="211" t="s">
        <v>380</v>
      </c>
      <c r="G95" s="208"/>
      <c r="H95" s="212">
        <v>70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177</v>
      </c>
      <c r="AU95" s="218" t="s">
        <v>91</v>
      </c>
      <c r="AV95" s="13" t="s">
        <v>91</v>
      </c>
      <c r="AW95" s="13" t="s">
        <v>42</v>
      </c>
      <c r="AX95" s="13" t="s">
        <v>89</v>
      </c>
      <c r="AY95" s="218" t="s">
        <v>168</v>
      </c>
    </row>
    <row r="96" spans="1:65" s="2" customFormat="1" ht="33" customHeight="1">
      <c r="A96" s="36"/>
      <c r="B96" s="37"/>
      <c r="C96" s="194" t="s">
        <v>186</v>
      </c>
      <c r="D96" s="194" t="s">
        <v>170</v>
      </c>
      <c r="E96" s="195" t="s">
        <v>381</v>
      </c>
      <c r="F96" s="196" t="s">
        <v>382</v>
      </c>
      <c r="G96" s="197" t="s">
        <v>346</v>
      </c>
      <c r="H96" s="198">
        <v>165</v>
      </c>
      <c r="I96" s="199"/>
      <c r="J96" s="200">
        <f>ROUND(I96*H96,2)</f>
        <v>0</v>
      </c>
      <c r="K96" s="196" t="s">
        <v>174</v>
      </c>
      <c r="L96" s="41"/>
      <c r="M96" s="201" t="s">
        <v>79</v>
      </c>
      <c r="N96" s="202" t="s">
        <v>51</v>
      </c>
      <c r="O96" s="66"/>
      <c r="P96" s="203">
        <f>O96*H96</f>
        <v>0</v>
      </c>
      <c r="Q96" s="203">
        <v>0</v>
      </c>
      <c r="R96" s="203">
        <f>Q96*H96</f>
        <v>0</v>
      </c>
      <c r="S96" s="203">
        <v>0.4</v>
      </c>
      <c r="T96" s="204">
        <f>S96*H96</f>
        <v>66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175</v>
      </c>
      <c r="AT96" s="205" t="s">
        <v>170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383</v>
      </c>
    </row>
    <row r="97" spans="2:51" s="13" customFormat="1" ht="12">
      <c r="B97" s="207"/>
      <c r="C97" s="208"/>
      <c r="D97" s="209" t="s">
        <v>177</v>
      </c>
      <c r="E97" s="210" t="s">
        <v>79</v>
      </c>
      <c r="F97" s="211" t="s">
        <v>384</v>
      </c>
      <c r="G97" s="208"/>
      <c r="H97" s="212">
        <v>165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42</v>
      </c>
      <c r="AX97" s="13" t="s">
        <v>89</v>
      </c>
      <c r="AY97" s="218" t="s">
        <v>168</v>
      </c>
    </row>
    <row r="98" spans="1:65" s="2" customFormat="1" ht="33" customHeight="1">
      <c r="A98" s="36"/>
      <c r="B98" s="37"/>
      <c r="C98" s="194" t="s">
        <v>175</v>
      </c>
      <c r="D98" s="194" t="s">
        <v>170</v>
      </c>
      <c r="E98" s="195" t="s">
        <v>385</v>
      </c>
      <c r="F98" s="196" t="s">
        <v>386</v>
      </c>
      <c r="G98" s="197" t="s">
        <v>346</v>
      </c>
      <c r="H98" s="198">
        <v>14234</v>
      </c>
      <c r="I98" s="199"/>
      <c r="J98" s="200">
        <f>ROUND(I98*H98,2)</f>
        <v>0</v>
      </c>
      <c r="K98" s="196" t="s">
        <v>174</v>
      </c>
      <c r="L98" s="41"/>
      <c r="M98" s="201" t="s">
        <v>79</v>
      </c>
      <c r="N98" s="202" t="s">
        <v>51</v>
      </c>
      <c r="O98" s="66"/>
      <c r="P98" s="203">
        <f>O98*H98</f>
        <v>0</v>
      </c>
      <c r="Q98" s="203">
        <v>0</v>
      </c>
      <c r="R98" s="203">
        <f>Q98*H98</f>
        <v>0</v>
      </c>
      <c r="S98" s="203">
        <v>0.6</v>
      </c>
      <c r="T98" s="204">
        <f>S98*H98</f>
        <v>8540.4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175</v>
      </c>
      <c r="AT98" s="205" t="s">
        <v>170</v>
      </c>
      <c r="AU98" s="205" t="s">
        <v>91</v>
      </c>
      <c r="AY98" s="18" t="s">
        <v>168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8" t="s">
        <v>89</v>
      </c>
      <c r="BK98" s="206">
        <f>ROUND(I98*H98,2)</f>
        <v>0</v>
      </c>
      <c r="BL98" s="18" t="s">
        <v>175</v>
      </c>
      <c r="BM98" s="205" t="s">
        <v>387</v>
      </c>
    </row>
    <row r="99" spans="2:51" s="13" customFormat="1" ht="12">
      <c r="B99" s="207"/>
      <c r="C99" s="208"/>
      <c r="D99" s="209" t="s">
        <v>177</v>
      </c>
      <c r="E99" s="210" t="s">
        <v>79</v>
      </c>
      <c r="F99" s="211" t="s">
        <v>388</v>
      </c>
      <c r="G99" s="208"/>
      <c r="H99" s="212">
        <v>14234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42</v>
      </c>
      <c r="AX99" s="13" t="s">
        <v>89</v>
      </c>
      <c r="AY99" s="218" t="s">
        <v>168</v>
      </c>
    </row>
    <row r="100" spans="1:65" s="2" customFormat="1" ht="21.75" customHeight="1">
      <c r="A100" s="36"/>
      <c r="B100" s="37"/>
      <c r="C100" s="194" t="s">
        <v>195</v>
      </c>
      <c r="D100" s="194" t="s">
        <v>170</v>
      </c>
      <c r="E100" s="195" t="s">
        <v>389</v>
      </c>
      <c r="F100" s="196" t="s">
        <v>390</v>
      </c>
      <c r="G100" s="197" t="s">
        <v>346</v>
      </c>
      <c r="H100" s="198">
        <v>14164</v>
      </c>
      <c r="I100" s="199"/>
      <c r="J100" s="200">
        <f>ROUND(I100*H100,2)</f>
        <v>0</v>
      </c>
      <c r="K100" s="196" t="s">
        <v>174</v>
      </c>
      <c r="L100" s="41"/>
      <c r="M100" s="201" t="s">
        <v>79</v>
      </c>
      <c r="N100" s="202" t="s">
        <v>51</v>
      </c>
      <c r="O100" s="66"/>
      <c r="P100" s="203">
        <f>O100*H100</f>
        <v>0</v>
      </c>
      <c r="Q100" s="203">
        <v>0.0003</v>
      </c>
      <c r="R100" s="203">
        <f>Q100*H100</f>
        <v>4.249199999999999</v>
      </c>
      <c r="S100" s="203">
        <v>0.4</v>
      </c>
      <c r="T100" s="204">
        <f>S100*H100</f>
        <v>5665.6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175</v>
      </c>
      <c r="AT100" s="205" t="s">
        <v>170</v>
      </c>
      <c r="AU100" s="205" t="s">
        <v>91</v>
      </c>
      <c r="AY100" s="18" t="s">
        <v>168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8" t="s">
        <v>89</v>
      </c>
      <c r="BK100" s="206">
        <f>ROUND(I100*H100,2)</f>
        <v>0</v>
      </c>
      <c r="BL100" s="18" t="s">
        <v>175</v>
      </c>
      <c r="BM100" s="205" t="s">
        <v>391</v>
      </c>
    </row>
    <row r="101" spans="2:51" s="13" customFormat="1" ht="12">
      <c r="B101" s="207"/>
      <c r="C101" s="208"/>
      <c r="D101" s="209" t="s">
        <v>177</v>
      </c>
      <c r="E101" s="210" t="s">
        <v>79</v>
      </c>
      <c r="F101" s="211" t="s">
        <v>392</v>
      </c>
      <c r="G101" s="208"/>
      <c r="H101" s="212">
        <v>14164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89</v>
      </c>
      <c r="AY101" s="218" t="s">
        <v>168</v>
      </c>
    </row>
    <row r="102" spans="1:65" s="2" customFormat="1" ht="21.75" customHeight="1">
      <c r="A102" s="36"/>
      <c r="B102" s="37"/>
      <c r="C102" s="194" t="s">
        <v>200</v>
      </c>
      <c r="D102" s="194" t="s">
        <v>170</v>
      </c>
      <c r="E102" s="195" t="s">
        <v>393</v>
      </c>
      <c r="F102" s="196" t="s">
        <v>394</v>
      </c>
      <c r="G102" s="197" t="s">
        <v>252</v>
      </c>
      <c r="H102" s="198">
        <v>2300</v>
      </c>
      <c r="I102" s="199"/>
      <c r="J102" s="200">
        <f>ROUND(I102*H102,2)</f>
        <v>0</v>
      </c>
      <c r="K102" s="196" t="s">
        <v>174</v>
      </c>
      <c r="L102" s="41"/>
      <c r="M102" s="201" t="s">
        <v>79</v>
      </c>
      <c r="N102" s="202" t="s">
        <v>51</v>
      </c>
      <c r="O102" s="66"/>
      <c r="P102" s="203">
        <f>O102*H102</f>
        <v>0</v>
      </c>
      <c r="Q102" s="203">
        <v>0</v>
      </c>
      <c r="R102" s="203">
        <f>Q102*H102</f>
        <v>0</v>
      </c>
      <c r="S102" s="203">
        <v>0.205</v>
      </c>
      <c r="T102" s="204">
        <f>S102*H102</f>
        <v>471.5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175</v>
      </c>
      <c r="AT102" s="205" t="s">
        <v>170</v>
      </c>
      <c r="AU102" s="205" t="s">
        <v>91</v>
      </c>
      <c r="AY102" s="18" t="s">
        <v>168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8" t="s">
        <v>89</v>
      </c>
      <c r="BK102" s="206">
        <f>ROUND(I102*H102,2)</f>
        <v>0</v>
      </c>
      <c r="BL102" s="18" t="s">
        <v>175</v>
      </c>
      <c r="BM102" s="205" t="s">
        <v>395</v>
      </c>
    </row>
    <row r="103" spans="2:51" s="13" customFormat="1" ht="12">
      <c r="B103" s="207"/>
      <c r="C103" s="208"/>
      <c r="D103" s="209" t="s">
        <v>177</v>
      </c>
      <c r="E103" s="210" t="s">
        <v>79</v>
      </c>
      <c r="F103" s="211" t="s">
        <v>396</v>
      </c>
      <c r="G103" s="208"/>
      <c r="H103" s="212">
        <v>2300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89</v>
      </c>
      <c r="AY103" s="218" t="s">
        <v>168</v>
      </c>
    </row>
    <row r="104" spans="1:65" s="2" customFormat="1" ht="21.75" customHeight="1">
      <c r="A104" s="36"/>
      <c r="B104" s="37"/>
      <c r="C104" s="194" t="s">
        <v>205</v>
      </c>
      <c r="D104" s="194" t="s">
        <v>170</v>
      </c>
      <c r="E104" s="195" t="s">
        <v>397</v>
      </c>
      <c r="F104" s="196" t="s">
        <v>398</v>
      </c>
      <c r="G104" s="197" t="s">
        <v>173</v>
      </c>
      <c r="H104" s="198">
        <v>150</v>
      </c>
      <c r="I104" s="199"/>
      <c r="J104" s="200">
        <f>ROUND(I104*H104,2)</f>
        <v>0</v>
      </c>
      <c r="K104" s="196" t="s">
        <v>174</v>
      </c>
      <c r="L104" s="41"/>
      <c r="M104" s="201" t="s">
        <v>79</v>
      </c>
      <c r="N104" s="202" t="s">
        <v>51</v>
      </c>
      <c r="O104" s="6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175</v>
      </c>
      <c r="AT104" s="205" t="s">
        <v>170</v>
      </c>
      <c r="AU104" s="205" t="s">
        <v>91</v>
      </c>
      <c r="AY104" s="18" t="s">
        <v>168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8" t="s">
        <v>89</v>
      </c>
      <c r="BK104" s="206">
        <f>ROUND(I104*H104,2)</f>
        <v>0</v>
      </c>
      <c r="BL104" s="18" t="s">
        <v>175</v>
      </c>
      <c r="BM104" s="205" t="s">
        <v>399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400</v>
      </c>
      <c r="G105" s="208"/>
      <c r="H105" s="212">
        <v>150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89</v>
      </c>
      <c r="AY105" s="218" t="s">
        <v>168</v>
      </c>
    </row>
    <row r="106" spans="1:65" s="2" customFormat="1" ht="21.75" customHeight="1">
      <c r="A106" s="36"/>
      <c r="B106" s="37"/>
      <c r="C106" s="194" t="s">
        <v>211</v>
      </c>
      <c r="D106" s="194" t="s">
        <v>170</v>
      </c>
      <c r="E106" s="195" t="s">
        <v>187</v>
      </c>
      <c r="F106" s="196" t="s">
        <v>188</v>
      </c>
      <c r="G106" s="197" t="s">
        <v>173</v>
      </c>
      <c r="H106" s="198">
        <v>150</v>
      </c>
      <c r="I106" s="199"/>
      <c r="J106" s="200">
        <f>ROUND(I106*H106,2)</f>
        <v>0</v>
      </c>
      <c r="K106" s="196" t="s">
        <v>174</v>
      </c>
      <c r="L106" s="41"/>
      <c r="M106" s="201" t="s">
        <v>79</v>
      </c>
      <c r="N106" s="202" t="s">
        <v>51</v>
      </c>
      <c r="O106" s="66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175</v>
      </c>
      <c r="AT106" s="205" t="s">
        <v>170</v>
      </c>
      <c r="AU106" s="205" t="s">
        <v>91</v>
      </c>
      <c r="AY106" s="18" t="s">
        <v>168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8" t="s">
        <v>89</v>
      </c>
      <c r="BK106" s="206">
        <f>ROUND(I106*H106,2)</f>
        <v>0</v>
      </c>
      <c r="BL106" s="18" t="s">
        <v>175</v>
      </c>
      <c r="BM106" s="205" t="s">
        <v>401</v>
      </c>
    </row>
    <row r="107" spans="2:51" s="13" customFormat="1" ht="12">
      <c r="B107" s="207"/>
      <c r="C107" s="208"/>
      <c r="D107" s="209" t="s">
        <v>177</v>
      </c>
      <c r="E107" s="210" t="s">
        <v>79</v>
      </c>
      <c r="F107" s="211" t="s">
        <v>402</v>
      </c>
      <c r="G107" s="208"/>
      <c r="H107" s="212">
        <v>150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177</v>
      </c>
      <c r="AU107" s="218" t="s">
        <v>91</v>
      </c>
      <c r="AV107" s="13" t="s">
        <v>91</v>
      </c>
      <c r="AW107" s="13" t="s">
        <v>42</v>
      </c>
      <c r="AX107" s="13" t="s">
        <v>89</v>
      </c>
      <c r="AY107" s="218" t="s">
        <v>168</v>
      </c>
    </row>
    <row r="108" spans="1:65" s="2" customFormat="1" ht="33" customHeight="1">
      <c r="A108" s="36"/>
      <c r="B108" s="37"/>
      <c r="C108" s="194" t="s">
        <v>218</v>
      </c>
      <c r="D108" s="194" t="s">
        <v>170</v>
      </c>
      <c r="E108" s="195" t="s">
        <v>191</v>
      </c>
      <c r="F108" s="196" t="s">
        <v>192</v>
      </c>
      <c r="G108" s="197" t="s">
        <v>173</v>
      </c>
      <c r="H108" s="198">
        <v>2250</v>
      </c>
      <c r="I108" s="199"/>
      <c r="J108" s="200">
        <f>ROUND(I108*H108,2)</f>
        <v>0</v>
      </c>
      <c r="K108" s="196" t="s">
        <v>174</v>
      </c>
      <c r="L108" s="41"/>
      <c r="M108" s="201" t="s">
        <v>79</v>
      </c>
      <c r="N108" s="202" t="s">
        <v>51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175</v>
      </c>
      <c r="AT108" s="205" t="s">
        <v>170</v>
      </c>
      <c r="AU108" s="205" t="s">
        <v>91</v>
      </c>
      <c r="AY108" s="18" t="s">
        <v>168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8" t="s">
        <v>89</v>
      </c>
      <c r="BK108" s="206">
        <f>ROUND(I108*H108,2)</f>
        <v>0</v>
      </c>
      <c r="BL108" s="18" t="s">
        <v>175</v>
      </c>
      <c r="BM108" s="205" t="s">
        <v>403</v>
      </c>
    </row>
    <row r="109" spans="2:51" s="13" customFormat="1" ht="12">
      <c r="B109" s="207"/>
      <c r="C109" s="208"/>
      <c r="D109" s="209" t="s">
        <v>177</v>
      </c>
      <c r="E109" s="208"/>
      <c r="F109" s="211" t="s">
        <v>404</v>
      </c>
      <c r="G109" s="208"/>
      <c r="H109" s="212">
        <v>2250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</v>
      </c>
      <c r="AX109" s="13" t="s">
        <v>89</v>
      </c>
      <c r="AY109" s="218" t="s">
        <v>168</v>
      </c>
    </row>
    <row r="110" spans="1:65" s="2" customFormat="1" ht="33" customHeight="1">
      <c r="A110" s="36"/>
      <c r="B110" s="37"/>
      <c r="C110" s="194" t="s">
        <v>225</v>
      </c>
      <c r="D110" s="194" t="s">
        <v>170</v>
      </c>
      <c r="E110" s="195" t="s">
        <v>405</v>
      </c>
      <c r="F110" s="196" t="s">
        <v>406</v>
      </c>
      <c r="G110" s="197" t="s">
        <v>173</v>
      </c>
      <c r="H110" s="198">
        <v>4537</v>
      </c>
      <c r="I110" s="199"/>
      <c r="J110" s="200">
        <f>ROUND(I110*H110,2)</f>
        <v>0</v>
      </c>
      <c r="K110" s="196" t="s">
        <v>174</v>
      </c>
      <c r="L110" s="41"/>
      <c r="M110" s="201" t="s">
        <v>79</v>
      </c>
      <c r="N110" s="202" t="s">
        <v>51</v>
      </c>
      <c r="O110" s="66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175</v>
      </c>
      <c r="AT110" s="205" t="s">
        <v>170</v>
      </c>
      <c r="AU110" s="205" t="s">
        <v>91</v>
      </c>
      <c r="AY110" s="18" t="s">
        <v>168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18" t="s">
        <v>89</v>
      </c>
      <c r="BK110" s="206">
        <f>ROUND(I110*H110,2)</f>
        <v>0</v>
      </c>
      <c r="BL110" s="18" t="s">
        <v>175</v>
      </c>
      <c r="BM110" s="205" t="s">
        <v>407</v>
      </c>
    </row>
    <row r="111" spans="2:51" s="15" customFormat="1" ht="12">
      <c r="B111" s="247"/>
      <c r="C111" s="248"/>
      <c r="D111" s="209" t="s">
        <v>177</v>
      </c>
      <c r="E111" s="249" t="s">
        <v>79</v>
      </c>
      <c r="F111" s="250" t="s">
        <v>408</v>
      </c>
      <c r="G111" s="248"/>
      <c r="H111" s="249" t="s">
        <v>79</v>
      </c>
      <c r="I111" s="251"/>
      <c r="J111" s="248"/>
      <c r="K111" s="248"/>
      <c r="L111" s="252"/>
      <c r="M111" s="253"/>
      <c r="N111" s="254"/>
      <c r="O111" s="254"/>
      <c r="P111" s="254"/>
      <c r="Q111" s="254"/>
      <c r="R111" s="254"/>
      <c r="S111" s="254"/>
      <c r="T111" s="255"/>
      <c r="AT111" s="256" t="s">
        <v>177</v>
      </c>
      <c r="AU111" s="256" t="s">
        <v>91</v>
      </c>
      <c r="AV111" s="15" t="s">
        <v>89</v>
      </c>
      <c r="AW111" s="15" t="s">
        <v>42</v>
      </c>
      <c r="AX111" s="15" t="s">
        <v>81</v>
      </c>
      <c r="AY111" s="256" t="s">
        <v>168</v>
      </c>
    </row>
    <row r="112" spans="2:51" s="13" customFormat="1" ht="12">
      <c r="B112" s="207"/>
      <c r="C112" s="208"/>
      <c r="D112" s="209" t="s">
        <v>177</v>
      </c>
      <c r="E112" s="210" t="s">
        <v>79</v>
      </c>
      <c r="F112" s="211" t="s">
        <v>409</v>
      </c>
      <c r="G112" s="208"/>
      <c r="H112" s="212">
        <v>2027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81</v>
      </c>
      <c r="AY112" s="218" t="s">
        <v>168</v>
      </c>
    </row>
    <row r="113" spans="2:51" s="13" customFormat="1" ht="12">
      <c r="B113" s="207"/>
      <c r="C113" s="208"/>
      <c r="D113" s="209" t="s">
        <v>177</v>
      </c>
      <c r="E113" s="210" t="s">
        <v>79</v>
      </c>
      <c r="F113" s="211" t="s">
        <v>410</v>
      </c>
      <c r="G113" s="208"/>
      <c r="H113" s="212">
        <v>2510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177</v>
      </c>
      <c r="AU113" s="218" t="s">
        <v>91</v>
      </c>
      <c r="AV113" s="13" t="s">
        <v>91</v>
      </c>
      <c r="AW113" s="13" t="s">
        <v>42</v>
      </c>
      <c r="AX113" s="13" t="s">
        <v>81</v>
      </c>
      <c r="AY113" s="218" t="s">
        <v>168</v>
      </c>
    </row>
    <row r="114" spans="2:51" s="14" customFormat="1" ht="12">
      <c r="B114" s="219"/>
      <c r="C114" s="220"/>
      <c r="D114" s="209" t="s">
        <v>177</v>
      </c>
      <c r="E114" s="221" t="s">
        <v>79</v>
      </c>
      <c r="F114" s="222" t="s">
        <v>181</v>
      </c>
      <c r="G114" s="220"/>
      <c r="H114" s="223">
        <v>4537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177</v>
      </c>
      <c r="AU114" s="229" t="s">
        <v>91</v>
      </c>
      <c r="AV114" s="14" t="s">
        <v>175</v>
      </c>
      <c r="AW114" s="14" t="s">
        <v>42</v>
      </c>
      <c r="AX114" s="14" t="s">
        <v>89</v>
      </c>
      <c r="AY114" s="229" t="s">
        <v>168</v>
      </c>
    </row>
    <row r="115" spans="1:65" s="2" customFormat="1" ht="16.5" customHeight="1">
      <c r="A115" s="36"/>
      <c r="B115" s="37"/>
      <c r="C115" s="230" t="s">
        <v>231</v>
      </c>
      <c r="D115" s="230" t="s">
        <v>219</v>
      </c>
      <c r="E115" s="231" t="s">
        <v>411</v>
      </c>
      <c r="F115" s="232" t="s">
        <v>412</v>
      </c>
      <c r="G115" s="233" t="s">
        <v>208</v>
      </c>
      <c r="H115" s="234">
        <v>8166.6</v>
      </c>
      <c r="I115" s="235"/>
      <c r="J115" s="236">
        <f>ROUND(I115*H115,2)</f>
        <v>0</v>
      </c>
      <c r="K115" s="232" t="s">
        <v>174</v>
      </c>
      <c r="L115" s="237"/>
      <c r="M115" s="238" t="s">
        <v>79</v>
      </c>
      <c r="N115" s="239" t="s">
        <v>51</v>
      </c>
      <c r="O115" s="66"/>
      <c r="P115" s="203">
        <f>O115*H115</f>
        <v>0</v>
      </c>
      <c r="Q115" s="203">
        <v>0</v>
      </c>
      <c r="R115" s="203">
        <f>Q115*H115</f>
        <v>0</v>
      </c>
      <c r="S115" s="203">
        <v>0</v>
      </c>
      <c r="T115" s="20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211</v>
      </c>
      <c r="AT115" s="205" t="s">
        <v>219</v>
      </c>
      <c r="AU115" s="205" t="s">
        <v>91</v>
      </c>
      <c r="AY115" s="18" t="s">
        <v>168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8" t="s">
        <v>89</v>
      </c>
      <c r="BK115" s="206">
        <f>ROUND(I115*H115,2)</f>
        <v>0</v>
      </c>
      <c r="BL115" s="18" t="s">
        <v>175</v>
      </c>
      <c r="BM115" s="205" t="s">
        <v>413</v>
      </c>
    </row>
    <row r="116" spans="2:51" s="13" customFormat="1" ht="12">
      <c r="B116" s="207"/>
      <c r="C116" s="208"/>
      <c r="D116" s="209" t="s">
        <v>177</v>
      </c>
      <c r="E116" s="208"/>
      <c r="F116" s="211" t="s">
        <v>414</v>
      </c>
      <c r="G116" s="208"/>
      <c r="H116" s="212">
        <v>8166.6</v>
      </c>
      <c r="I116" s="213"/>
      <c r="J116" s="208"/>
      <c r="K116" s="208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177</v>
      </c>
      <c r="AU116" s="218" t="s">
        <v>91</v>
      </c>
      <c r="AV116" s="13" t="s">
        <v>91</v>
      </c>
      <c r="AW116" s="13" t="s">
        <v>4</v>
      </c>
      <c r="AX116" s="13" t="s">
        <v>89</v>
      </c>
      <c r="AY116" s="218" t="s">
        <v>168</v>
      </c>
    </row>
    <row r="117" spans="1:65" s="2" customFormat="1" ht="16.5" customHeight="1">
      <c r="A117" s="36"/>
      <c r="B117" s="37"/>
      <c r="C117" s="194" t="s">
        <v>239</v>
      </c>
      <c r="D117" s="194" t="s">
        <v>170</v>
      </c>
      <c r="E117" s="195" t="s">
        <v>201</v>
      </c>
      <c r="F117" s="196" t="s">
        <v>202</v>
      </c>
      <c r="G117" s="197" t="s">
        <v>173</v>
      </c>
      <c r="H117" s="198">
        <v>150</v>
      </c>
      <c r="I117" s="199"/>
      <c r="J117" s="200">
        <f>ROUND(I117*H117,2)</f>
        <v>0</v>
      </c>
      <c r="K117" s="196" t="s">
        <v>174</v>
      </c>
      <c r="L117" s="41"/>
      <c r="M117" s="201" t="s">
        <v>79</v>
      </c>
      <c r="N117" s="202" t="s">
        <v>51</v>
      </c>
      <c r="O117" s="66"/>
      <c r="P117" s="203">
        <f>O117*H117</f>
        <v>0</v>
      </c>
      <c r="Q117" s="203">
        <v>0</v>
      </c>
      <c r="R117" s="203">
        <f>Q117*H117</f>
        <v>0</v>
      </c>
      <c r="S117" s="203">
        <v>0</v>
      </c>
      <c r="T117" s="204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175</v>
      </c>
      <c r="AT117" s="205" t="s">
        <v>170</v>
      </c>
      <c r="AU117" s="205" t="s">
        <v>91</v>
      </c>
      <c r="AY117" s="18" t="s">
        <v>168</v>
      </c>
      <c r="BE117" s="206">
        <f>IF(N117="základní",J117,0)</f>
        <v>0</v>
      </c>
      <c r="BF117" s="206">
        <f>IF(N117="snížená",J117,0)</f>
        <v>0</v>
      </c>
      <c r="BG117" s="206">
        <f>IF(N117="zákl. přenesená",J117,0)</f>
        <v>0</v>
      </c>
      <c r="BH117" s="206">
        <f>IF(N117="sníž. přenesená",J117,0)</f>
        <v>0</v>
      </c>
      <c r="BI117" s="206">
        <f>IF(N117="nulová",J117,0)</f>
        <v>0</v>
      </c>
      <c r="BJ117" s="18" t="s">
        <v>89</v>
      </c>
      <c r="BK117" s="206">
        <f>ROUND(I117*H117,2)</f>
        <v>0</v>
      </c>
      <c r="BL117" s="18" t="s">
        <v>175</v>
      </c>
      <c r="BM117" s="205" t="s">
        <v>415</v>
      </c>
    </row>
    <row r="118" spans="2:51" s="13" customFormat="1" ht="12">
      <c r="B118" s="207"/>
      <c r="C118" s="208"/>
      <c r="D118" s="209" t="s">
        <v>177</v>
      </c>
      <c r="E118" s="210" t="s">
        <v>79</v>
      </c>
      <c r="F118" s="211" t="s">
        <v>416</v>
      </c>
      <c r="G118" s="208"/>
      <c r="H118" s="212">
        <v>150</v>
      </c>
      <c r="I118" s="213"/>
      <c r="J118" s="208"/>
      <c r="K118" s="208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177</v>
      </c>
      <c r="AU118" s="218" t="s">
        <v>91</v>
      </c>
      <c r="AV118" s="13" t="s">
        <v>91</v>
      </c>
      <c r="AW118" s="13" t="s">
        <v>42</v>
      </c>
      <c r="AX118" s="13" t="s">
        <v>89</v>
      </c>
      <c r="AY118" s="218" t="s">
        <v>168</v>
      </c>
    </row>
    <row r="119" spans="1:65" s="2" customFormat="1" ht="21.75" customHeight="1">
      <c r="A119" s="36"/>
      <c r="B119" s="37"/>
      <c r="C119" s="194" t="s">
        <v>244</v>
      </c>
      <c r="D119" s="194" t="s">
        <v>170</v>
      </c>
      <c r="E119" s="195" t="s">
        <v>206</v>
      </c>
      <c r="F119" s="196" t="s">
        <v>207</v>
      </c>
      <c r="G119" s="197" t="s">
        <v>208</v>
      </c>
      <c r="H119" s="198">
        <v>270</v>
      </c>
      <c r="I119" s="199"/>
      <c r="J119" s="200">
        <f>ROUND(I119*H119,2)</f>
        <v>0</v>
      </c>
      <c r="K119" s="196" t="s">
        <v>174</v>
      </c>
      <c r="L119" s="41"/>
      <c r="M119" s="201" t="s">
        <v>79</v>
      </c>
      <c r="N119" s="202" t="s">
        <v>51</v>
      </c>
      <c r="O119" s="66"/>
      <c r="P119" s="203">
        <f>O119*H119</f>
        <v>0</v>
      </c>
      <c r="Q119" s="203">
        <v>0</v>
      </c>
      <c r="R119" s="203">
        <f>Q119*H119</f>
        <v>0</v>
      </c>
      <c r="S119" s="203">
        <v>0</v>
      </c>
      <c r="T119" s="204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175</v>
      </c>
      <c r="AT119" s="205" t="s">
        <v>170</v>
      </c>
      <c r="AU119" s="205" t="s">
        <v>91</v>
      </c>
      <c r="AY119" s="18" t="s">
        <v>168</v>
      </c>
      <c r="BE119" s="206">
        <f>IF(N119="základní",J119,0)</f>
        <v>0</v>
      </c>
      <c r="BF119" s="206">
        <f>IF(N119="snížená",J119,0)</f>
        <v>0</v>
      </c>
      <c r="BG119" s="206">
        <f>IF(N119="zákl. přenesená",J119,0)</f>
        <v>0</v>
      </c>
      <c r="BH119" s="206">
        <f>IF(N119="sníž. přenesená",J119,0)</f>
        <v>0</v>
      </c>
      <c r="BI119" s="206">
        <f>IF(N119="nulová",J119,0)</f>
        <v>0</v>
      </c>
      <c r="BJ119" s="18" t="s">
        <v>89</v>
      </c>
      <c r="BK119" s="206">
        <f>ROUND(I119*H119,2)</f>
        <v>0</v>
      </c>
      <c r="BL119" s="18" t="s">
        <v>175</v>
      </c>
      <c r="BM119" s="205" t="s">
        <v>417</v>
      </c>
    </row>
    <row r="120" spans="2:51" s="13" customFormat="1" ht="12">
      <c r="B120" s="207"/>
      <c r="C120" s="208"/>
      <c r="D120" s="209" t="s">
        <v>177</v>
      </c>
      <c r="E120" s="208"/>
      <c r="F120" s="211" t="s">
        <v>418</v>
      </c>
      <c r="G120" s="208"/>
      <c r="H120" s="212">
        <v>270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177</v>
      </c>
      <c r="AU120" s="218" t="s">
        <v>91</v>
      </c>
      <c r="AV120" s="13" t="s">
        <v>91</v>
      </c>
      <c r="AW120" s="13" t="s">
        <v>4</v>
      </c>
      <c r="AX120" s="13" t="s">
        <v>89</v>
      </c>
      <c r="AY120" s="218" t="s">
        <v>168</v>
      </c>
    </row>
    <row r="121" spans="1:65" s="2" customFormat="1" ht="21.75" customHeight="1">
      <c r="A121" s="36"/>
      <c r="B121" s="37"/>
      <c r="C121" s="194" t="s">
        <v>249</v>
      </c>
      <c r="D121" s="194" t="s">
        <v>170</v>
      </c>
      <c r="E121" s="195" t="s">
        <v>419</v>
      </c>
      <c r="F121" s="196" t="s">
        <v>420</v>
      </c>
      <c r="G121" s="197" t="s">
        <v>346</v>
      </c>
      <c r="H121" s="198">
        <v>1750</v>
      </c>
      <c r="I121" s="199"/>
      <c r="J121" s="200">
        <f>ROUND(I121*H121,2)</f>
        <v>0</v>
      </c>
      <c r="K121" s="196" t="s">
        <v>174</v>
      </c>
      <c r="L121" s="41"/>
      <c r="M121" s="201" t="s">
        <v>79</v>
      </c>
      <c r="N121" s="202" t="s">
        <v>51</v>
      </c>
      <c r="O121" s="66"/>
      <c r="P121" s="203">
        <f>O121*H121</f>
        <v>0</v>
      </c>
      <c r="Q121" s="203">
        <v>0</v>
      </c>
      <c r="R121" s="203">
        <f>Q121*H121</f>
        <v>0</v>
      </c>
      <c r="S121" s="203">
        <v>0</v>
      </c>
      <c r="T121" s="204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175</v>
      </c>
      <c r="AT121" s="205" t="s">
        <v>170</v>
      </c>
      <c r="AU121" s="205" t="s">
        <v>91</v>
      </c>
      <c r="AY121" s="18" t="s">
        <v>168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8" t="s">
        <v>89</v>
      </c>
      <c r="BK121" s="206">
        <f>ROUND(I121*H121,2)</f>
        <v>0</v>
      </c>
      <c r="BL121" s="18" t="s">
        <v>175</v>
      </c>
      <c r="BM121" s="205" t="s">
        <v>421</v>
      </c>
    </row>
    <row r="122" spans="2:51" s="13" customFormat="1" ht="12">
      <c r="B122" s="207"/>
      <c r="C122" s="208"/>
      <c r="D122" s="209" t="s">
        <v>177</v>
      </c>
      <c r="E122" s="210" t="s">
        <v>79</v>
      </c>
      <c r="F122" s="211" t="s">
        <v>422</v>
      </c>
      <c r="G122" s="208"/>
      <c r="H122" s="212">
        <v>1750</v>
      </c>
      <c r="I122" s="213"/>
      <c r="J122" s="208"/>
      <c r="K122" s="208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177</v>
      </c>
      <c r="AU122" s="218" t="s">
        <v>91</v>
      </c>
      <c r="AV122" s="13" t="s">
        <v>91</v>
      </c>
      <c r="AW122" s="13" t="s">
        <v>42</v>
      </c>
      <c r="AX122" s="13" t="s">
        <v>89</v>
      </c>
      <c r="AY122" s="218" t="s">
        <v>168</v>
      </c>
    </row>
    <row r="123" spans="1:65" s="2" customFormat="1" ht="16.5" customHeight="1">
      <c r="A123" s="36"/>
      <c r="B123" s="37"/>
      <c r="C123" s="230" t="s">
        <v>8</v>
      </c>
      <c r="D123" s="230" t="s">
        <v>219</v>
      </c>
      <c r="E123" s="231" t="s">
        <v>423</v>
      </c>
      <c r="F123" s="232" t="s">
        <v>424</v>
      </c>
      <c r="G123" s="233" t="s">
        <v>208</v>
      </c>
      <c r="H123" s="234">
        <v>630</v>
      </c>
      <c r="I123" s="235"/>
      <c r="J123" s="236">
        <f>ROUND(I123*H123,2)</f>
        <v>0</v>
      </c>
      <c r="K123" s="232" t="s">
        <v>174</v>
      </c>
      <c r="L123" s="237"/>
      <c r="M123" s="238" t="s">
        <v>79</v>
      </c>
      <c r="N123" s="239" t="s">
        <v>51</v>
      </c>
      <c r="O123" s="66"/>
      <c r="P123" s="203">
        <f>O123*H123</f>
        <v>0</v>
      </c>
      <c r="Q123" s="203">
        <v>0</v>
      </c>
      <c r="R123" s="203">
        <f>Q123*H123</f>
        <v>0</v>
      </c>
      <c r="S123" s="203">
        <v>0</v>
      </c>
      <c r="T123" s="20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211</v>
      </c>
      <c r="AT123" s="205" t="s">
        <v>219</v>
      </c>
      <c r="AU123" s="205" t="s">
        <v>91</v>
      </c>
      <c r="AY123" s="18" t="s">
        <v>168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8" t="s">
        <v>89</v>
      </c>
      <c r="BK123" s="206">
        <f>ROUND(I123*H123,2)</f>
        <v>0</v>
      </c>
      <c r="BL123" s="18" t="s">
        <v>175</v>
      </c>
      <c r="BM123" s="205" t="s">
        <v>425</v>
      </c>
    </row>
    <row r="124" spans="2:51" s="13" customFormat="1" ht="12">
      <c r="B124" s="207"/>
      <c r="C124" s="208"/>
      <c r="D124" s="209" t="s">
        <v>177</v>
      </c>
      <c r="E124" s="208"/>
      <c r="F124" s="211" t="s">
        <v>426</v>
      </c>
      <c r="G124" s="208"/>
      <c r="H124" s="212">
        <v>630</v>
      </c>
      <c r="I124" s="213"/>
      <c r="J124" s="208"/>
      <c r="K124" s="208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177</v>
      </c>
      <c r="AU124" s="218" t="s">
        <v>91</v>
      </c>
      <c r="AV124" s="13" t="s">
        <v>91</v>
      </c>
      <c r="AW124" s="13" t="s">
        <v>4</v>
      </c>
      <c r="AX124" s="13" t="s">
        <v>89</v>
      </c>
      <c r="AY124" s="218" t="s">
        <v>168</v>
      </c>
    </row>
    <row r="125" spans="1:65" s="2" customFormat="1" ht="16.5" customHeight="1">
      <c r="A125" s="36"/>
      <c r="B125" s="37"/>
      <c r="C125" s="194" t="s">
        <v>259</v>
      </c>
      <c r="D125" s="194" t="s">
        <v>170</v>
      </c>
      <c r="E125" s="195" t="s">
        <v>427</v>
      </c>
      <c r="F125" s="196" t="s">
        <v>428</v>
      </c>
      <c r="G125" s="197" t="s">
        <v>346</v>
      </c>
      <c r="H125" s="198">
        <v>1750</v>
      </c>
      <c r="I125" s="199"/>
      <c r="J125" s="200">
        <f>ROUND(I125*H125,2)</f>
        <v>0</v>
      </c>
      <c r="K125" s="196" t="s">
        <v>174</v>
      </c>
      <c r="L125" s="41"/>
      <c r="M125" s="201" t="s">
        <v>79</v>
      </c>
      <c r="N125" s="202" t="s">
        <v>51</v>
      </c>
      <c r="O125" s="66"/>
      <c r="P125" s="203">
        <f>O125*H125</f>
        <v>0</v>
      </c>
      <c r="Q125" s="203">
        <v>0</v>
      </c>
      <c r="R125" s="203">
        <f>Q125*H125</f>
        <v>0</v>
      </c>
      <c r="S125" s="203">
        <v>0</v>
      </c>
      <c r="T125" s="204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175</v>
      </c>
      <c r="AT125" s="205" t="s">
        <v>170</v>
      </c>
      <c r="AU125" s="205" t="s">
        <v>91</v>
      </c>
      <c r="AY125" s="18" t="s">
        <v>168</v>
      </c>
      <c r="BE125" s="206">
        <f>IF(N125="základní",J125,0)</f>
        <v>0</v>
      </c>
      <c r="BF125" s="206">
        <f>IF(N125="snížená",J125,0)</f>
        <v>0</v>
      </c>
      <c r="BG125" s="206">
        <f>IF(N125="zákl. přenesená",J125,0)</f>
        <v>0</v>
      </c>
      <c r="BH125" s="206">
        <f>IF(N125="sníž. přenesená",J125,0)</f>
        <v>0</v>
      </c>
      <c r="BI125" s="206">
        <f>IF(N125="nulová",J125,0)</f>
        <v>0</v>
      </c>
      <c r="BJ125" s="18" t="s">
        <v>89</v>
      </c>
      <c r="BK125" s="206">
        <f>ROUND(I125*H125,2)</f>
        <v>0</v>
      </c>
      <c r="BL125" s="18" t="s">
        <v>175</v>
      </c>
      <c r="BM125" s="205" t="s">
        <v>429</v>
      </c>
    </row>
    <row r="126" spans="2:51" s="13" customFormat="1" ht="12">
      <c r="B126" s="207"/>
      <c r="C126" s="208"/>
      <c r="D126" s="209" t="s">
        <v>177</v>
      </c>
      <c r="E126" s="210" t="s">
        <v>79</v>
      </c>
      <c r="F126" s="211" t="s">
        <v>422</v>
      </c>
      <c r="G126" s="208"/>
      <c r="H126" s="212">
        <v>1750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89</v>
      </c>
      <c r="AY126" s="218" t="s">
        <v>168</v>
      </c>
    </row>
    <row r="127" spans="1:65" s="2" customFormat="1" ht="16.5" customHeight="1">
      <c r="A127" s="36"/>
      <c r="B127" s="37"/>
      <c r="C127" s="194" t="s">
        <v>267</v>
      </c>
      <c r="D127" s="194" t="s">
        <v>170</v>
      </c>
      <c r="E127" s="195" t="s">
        <v>430</v>
      </c>
      <c r="F127" s="196" t="s">
        <v>431</v>
      </c>
      <c r="G127" s="197" t="s">
        <v>346</v>
      </c>
      <c r="H127" s="198">
        <v>15900</v>
      </c>
      <c r="I127" s="199"/>
      <c r="J127" s="200">
        <f>ROUND(I127*H127,2)</f>
        <v>0</v>
      </c>
      <c r="K127" s="196" t="s">
        <v>174</v>
      </c>
      <c r="L127" s="41"/>
      <c r="M127" s="201" t="s">
        <v>79</v>
      </c>
      <c r="N127" s="202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175</v>
      </c>
      <c r="AT127" s="205" t="s">
        <v>170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175</v>
      </c>
      <c r="BM127" s="205" t="s">
        <v>432</v>
      </c>
    </row>
    <row r="128" spans="2:51" s="13" customFormat="1" ht="12">
      <c r="B128" s="207"/>
      <c r="C128" s="208"/>
      <c r="D128" s="209" t="s">
        <v>177</v>
      </c>
      <c r="E128" s="210" t="s">
        <v>79</v>
      </c>
      <c r="F128" s="211" t="s">
        <v>433</v>
      </c>
      <c r="G128" s="208"/>
      <c r="H128" s="212">
        <v>15900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89</v>
      </c>
      <c r="AY128" s="218" t="s">
        <v>168</v>
      </c>
    </row>
    <row r="129" spans="2:63" s="12" customFormat="1" ht="22.95" customHeight="1">
      <c r="B129" s="178"/>
      <c r="C129" s="179"/>
      <c r="D129" s="180" t="s">
        <v>80</v>
      </c>
      <c r="E129" s="192" t="s">
        <v>91</v>
      </c>
      <c r="F129" s="192" t="s">
        <v>434</v>
      </c>
      <c r="G129" s="179"/>
      <c r="H129" s="179"/>
      <c r="I129" s="182"/>
      <c r="J129" s="193">
        <f>BK129</f>
        <v>0</v>
      </c>
      <c r="K129" s="179"/>
      <c r="L129" s="184"/>
      <c r="M129" s="185"/>
      <c r="N129" s="186"/>
      <c r="O129" s="186"/>
      <c r="P129" s="187">
        <f>SUM(P130:P135)</f>
        <v>0</v>
      </c>
      <c r="Q129" s="186"/>
      <c r="R129" s="187">
        <f>SUM(R130:R135)</f>
        <v>226.248512</v>
      </c>
      <c r="S129" s="186"/>
      <c r="T129" s="188">
        <f>SUM(T130:T135)</f>
        <v>0</v>
      </c>
      <c r="AR129" s="189" t="s">
        <v>89</v>
      </c>
      <c r="AT129" s="190" t="s">
        <v>80</v>
      </c>
      <c r="AU129" s="190" t="s">
        <v>89</v>
      </c>
      <c r="AY129" s="189" t="s">
        <v>168</v>
      </c>
      <c r="BK129" s="191">
        <f>SUM(BK130:BK135)</f>
        <v>0</v>
      </c>
    </row>
    <row r="130" spans="1:65" s="2" customFormat="1" ht="21.75" customHeight="1">
      <c r="A130" s="36"/>
      <c r="B130" s="37"/>
      <c r="C130" s="194" t="s">
        <v>272</v>
      </c>
      <c r="D130" s="194" t="s">
        <v>170</v>
      </c>
      <c r="E130" s="195" t="s">
        <v>435</v>
      </c>
      <c r="F130" s="196" t="s">
        <v>436</v>
      </c>
      <c r="G130" s="197" t="s">
        <v>346</v>
      </c>
      <c r="H130" s="198">
        <v>1952</v>
      </c>
      <c r="I130" s="199"/>
      <c r="J130" s="200">
        <f>ROUND(I130*H130,2)</f>
        <v>0</v>
      </c>
      <c r="K130" s="196" t="s">
        <v>174</v>
      </c>
      <c r="L130" s="41"/>
      <c r="M130" s="201" t="s">
        <v>79</v>
      </c>
      <c r="N130" s="202" t="s">
        <v>51</v>
      </c>
      <c r="O130" s="66"/>
      <c r="P130" s="203">
        <f>O130*H130</f>
        <v>0</v>
      </c>
      <c r="Q130" s="203">
        <v>0.00031</v>
      </c>
      <c r="R130" s="203">
        <f>Q130*H130</f>
        <v>0.60512</v>
      </c>
      <c r="S130" s="203">
        <v>0</v>
      </c>
      <c r="T130" s="204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5" t="s">
        <v>175</v>
      </c>
      <c r="AT130" s="205" t="s">
        <v>170</v>
      </c>
      <c r="AU130" s="205" t="s">
        <v>91</v>
      </c>
      <c r="AY130" s="18" t="s">
        <v>168</v>
      </c>
      <c r="BE130" s="206">
        <f>IF(N130="základní",J130,0)</f>
        <v>0</v>
      </c>
      <c r="BF130" s="206">
        <f>IF(N130="snížená",J130,0)</f>
        <v>0</v>
      </c>
      <c r="BG130" s="206">
        <f>IF(N130="zákl. přenesená",J130,0)</f>
        <v>0</v>
      </c>
      <c r="BH130" s="206">
        <f>IF(N130="sníž. přenesená",J130,0)</f>
        <v>0</v>
      </c>
      <c r="BI130" s="206">
        <f>IF(N130="nulová",J130,0)</f>
        <v>0</v>
      </c>
      <c r="BJ130" s="18" t="s">
        <v>89</v>
      </c>
      <c r="BK130" s="206">
        <f>ROUND(I130*H130,2)</f>
        <v>0</v>
      </c>
      <c r="BL130" s="18" t="s">
        <v>175</v>
      </c>
      <c r="BM130" s="205" t="s">
        <v>437</v>
      </c>
    </row>
    <row r="131" spans="2:51" s="13" customFormat="1" ht="12">
      <c r="B131" s="207"/>
      <c r="C131" s="208"/>
      <c r="D131" s="209" t="s">
        <v>177</v>
      </c>
      <c r="E131" s="210" t="s">
        <v>79</v>
      </c>
      <c r="F131" s="211" t="s">
        <v>438</v>
      </c>
      <c r="G131" s="208"/>
      <c r="H131" s="212">
        <v>1952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177</v>
      </c>
      <c r="AU131" s="218" t="s">
        <v>91</v>
      </c>
      <c r="AV131" s="13" t="s">
        <v>91</v>
      </c>
      <c r="AW131" s="13" t="s">
        <v>42</v>
      </c>
      <c r="AX131" s="13" t="s">
        <v>89</v>
      </c>
      <c r="AY131" s="218" t="s">
        <v>168</v>
      </c>
    </row>
    <row r="132" spans="1:65" s="2" customFormat="1" ht="16.5" customHeight="1">
      <c r="A132" s="36"/>
      <c r="B132" s="37"/>
      <c r="C132" s="230" t="s">
        <v>279</v>
      </c>
      <c r="D132" s="230" t="s">
        <v>219</v>
      </c>
      <c r="E132" s="231" t="s">
        <v>439</v>
      </c>
      <c r="F132" s="232" t="s">
        <v>440</v>
      </c>
      <c r="G132" s="233" t="s">
        <v>346</v>
      </c>
      <c r="H132" s="234">
        <v>1991.04</v>
      </c>
      <c r="I132" s="235"/>
      <c r="J132" s="236">
        <f>ROUND(I132*H132,2)</f>
        <v>0</v>
      </c>
      <c r="K132" s="232" t="s">
        <v>174</v>
      </c>
      <c r="L132" s="237"/>
      <c r="M132" s="238" t="s">
        <v>79</v>
      </c>
      <c r="N132" s="239" t="s">
        <v>51</v>
      </c>
      <c r="O132" s="66"/>
      <c r="P132" s="203">
        <f>O132*H132</f>
        <v>0</v>
      </c>
      <c r="Q132" s="203">
        <v>0.0003</v>
      </c>
      <c r="R132" s="203">
        <f>Q132*H132</f>
        <v>0.597312</v>
      </c>
      <c r="S132" s="203">
        <v>0</v>
      </c>
      <c r="T132" s="204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211</v>
      </c>
      <c r="AT132" s="205" t="s">
        <v>219</v>
      </c>
      <c r="AU132" s="205" t="s">
        <v>91</v>
      </c>
      <c r="AY132" s="18" t="s">
        <v>168</v>
      </c>
      <c r="BE132" s="206">
        <f>IF(N132="základní",J132,0)</f>
        <v>0</v>
      </c>
      <c r="BF132" s="206">
        <f>IF(N132="snížená",J132,0)</f>
        <v>0</v>
      </c>
      <c r="BG132" s="206">
        <f>IF(N132="zákl. přenesená",J132,0)</f>
        <v>0</v>
      </c>
      <c r="BH132" s="206">
        <f>IF(N132="sníž. přenesená",J132,0)</f>
        <v>0</v>
      </c>
      <c r="BI132" s="206">
        <f>IF(N132="nulová",J132,0)</f>
        <v>0</v>
      </c>
      <c r="BJ132" s="18" t="s">
        <v>89</v>
      </c>
      <c r="BK132" s="206">
        <f>ROUND(I132*H132,2)</f>
        <v>0</v>
      </c>
      <c r="BL132" s="18" t="s">
        <v>175</v>
      </c>
      <c r="BM132" s="205" t="s">
        <v>441</v>
      </c>
    </row>
    <row r="133" spans="2:51" s="13" customFormat="1" ht="12">
      <c r="B133" s="207"/>
      <c r="C133" s="208"/>
      <c r="D133" s="209" t="s">
        <v>177</v>
      </c>
      <c r="E133" s="208"/>
      <c r="F133" s="211" t="s">
        <v>442</v>
      </c>
      <c r="G133" s="208"/>
      <c r="H133" s="212">
        <v>1991.04</v>
      </c>
      <c r="I133" s="213"/>
      <c r="J133" s="208"/>
      <c r="K133" s="208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177</v>
      </c>
      <c r="AU133" s="218" t="s">
        <v>91</v>
      </c>
      <c r="AV133" s="13" t="s">
        <v>91</v>
      </c>
      <c r="AW133" s="13" t="s">
        <v>4</v>
      </c>
      <c r="AX133" s="13" t="s">
        <v>89</v>
      </c>
      <c r="AY133" s="218" t="s">
        <v>168</v>
      </c>
    </row>
    <row r="134" spans="1:65" s="2" customFormat="1" ht="21.75" customHeight="1">
      <c r="A134" s="36"/>
      <c r="B134" s="37"/>
      <c r="C134" s="194" t="s">
        <v>288</v>
      </c>
      <c r="D134" s="194" t="s">
        <v>170</v>
      </c>
      <c r="E134" s="195" t="s">
        <v>443</v>
      </c>
      <c r="F134" s="196" t="s">
        <v>444</v>
      </c>
      <c r="G134" s="197" t="s">
        <v>252</v>
      </c>
      <c r="H134" s="198">
        <v>976</v>
      </c>
      <c r="I134" s="199"/>
      <c r="J134" s="200">
        <f>ROUND(I134*H134,2)</f>
        <v>0</v>
      </c>
      <c r="K134" s="196" t="s">
        <v>174</v>
      </c>
      <c r="L134" s="41"/>
      <c r="M134" s="201" t="s">
        <v>79</v>
      </c>
      <c r="N134" s="202" t="s">
        <v>51</v>
      </c>
      <c r="O134" s="66"/>
      <c r="P134" s="203">
        <f>O134*H134</f>
        <v>0</v>
      </c>
      <c r="Q134" s="203">
        <v>0.23058</v>
      </c>
      <c r="R134" s="203">
        <f>Q134*H134</f>
        <v>225.04608000000002</v>
      </c>
      <c r="S134" s="203">
        <v>0</v>
      </c>
      <c r="T134" s="204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175</v>
      </c>
      <c r="AT134" s="205" t="s">
        <v>170</v>
      </c>
      <c r="AU134" s="205" t="s">
        <v>91</v>
      </c>
      <c r="AY134" s="18" t="s">
        <v>168</v>
      </c>
      <c r="BE134" s="206">
        <f>IF(N134="základní",J134,0)</f>
        <v>0</v>
      </c>
      <c r="BF134" s="206">
        <f>IF(N134="snížená",J134,0)</f>
        <v>0</v>
      </c>
      <c r="BG134" s="206">
        <f>IF(N134="zákl. přenesená",J134,0)</f>
        <v>0</v>
      </c>
      <c r="BH134" s="206">
        <f>IF(N134="sníž. přenesená",J134,0)</f>
        <v>0</v>
      </c>
      <c r="BI134" s="206">
        <f>IF(N134="nulová",J134,0)</f>
        <v>0</v>
      </c>
      <c r="BJ134" s="18" t="s">
        <v>89</v>
      </c>
      <c r="BK134" s="206">
        <f>ROUND(I134*H134,2)</f>
        <v>0</v>
      </c>
      <c r="BL134" s="18" t="s">
        <v>175</v>
      </c>
      <c r="BM134" s="205" t="s">
        <v>445</v>
      </c>
    </row>
    <row r="135" spans="2:51" s="13" customFormat="1" ht="12">
      <c r="B135" s="207"/>
      <c r="C135" s="208"/>
      <c r="D135" s="209" t="s">
        <v>177</v>
      </c>
      <c r="E135" s="210" t="s">
        <v>79</v>
      </c>
      <c r="F135" s="211" t="s">
        <v>446</v>
      </c>
      <c r="G135" s="208"/>
      <c r="H135" s="212">
        <v>976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89</v>
      </c>
      <c r="AY135" s="218" t="s">
        <v>168</v>
      </c>
    </row>
    <row r="136" spans="2:63" s="12" customFormat="1" ht="22.95" customHeight="1">
      <c r="B136" s="178"/>
      <c r="C136" s="179"/>
      <c r="D136" s="180" t="s">
        <v>80</v>
      </c>
      <c r="E136" s="192" t="s">
        <v>186</v>
      </c>
      <c r="F136" s="192" t="s">
        <v>447</v>
      </c>
      <c r="G136" s="179"/>
      <c r="H136" s="179"/>
      <c r="I136" s="182"/>
      <c r="J136" s="193">
        <f>BK136</f>
        <v>0</v>
      </c>
      <c r="K136" s="179"/>
      <c r="L136" s="184"/>
      <c r="M136" s="185"/>
      <c r="N136" s="186"/>
      <c r="O136" s="186"/>
      <c r="P136" s="187">
        <f>SUM(P137:P149)</f>
        <v>0</v>
      </c>
      <c r="Q136" s="186"/>
      <c r="R136" s="187">
        <f>SUM(R137:R149)</f>
        <v>17.886446</v>
      </c>
      <c r="S136" s="186"/>
      <c r="T136" s="188">
        <f>SUM(T137:T149)</f>
        <v>22</v>
      </c>
      <c r="AR136" s="189" t="s">
        <v>89</v>
      </c>
      <c r="AT136" s="190" t="s">
        <v>80</v>
      </c>
      <c r="AU136" s="190" t="s">
        <v>89</v>
      </c>
      <c r="AY136" s="189" t="s">
        <v>168</v>
      </c>
      <c r="BK136" s="191">
        <f>SUM(BK137:BK149)</f>
        <v>0</v>
      </c>
    </row>
    <row r="137" spans="1:65" s="2" customFormat="1" ht="16.5" customHeight="1">
      <c r="A137" s="36"/>
      <c r="B137" s="37"/>
      <c r="C137" s="194" t="s">
        <v>7</v>
      </c>
      <c r="D137" s="194" t="s">
        <v>170</v>
      </c>
      <c r="E137" s="195" t="s">
        <v>448</v>
      </c>
      <c r="F137" s="196" t="s">
        <v>449</v>
      </c>
      <c r="G137" s="197" t="s">
        <v>252</v>
      </c>
      <c r="H137" s="198">
        <v>1.4</v>
      </c>
      <c r="I137" s="199"/>
      <c r="J137" s="200">
        <f>ROUND(I137*H137,2)</f>
        <v>0</v>
      </c>
      <c r="K137" s="196" t="s">
        <v>174</v>
      </c>
      <c r="L137" s="41"/>
      <c r="M137" s="201" t="s">
        <v>79</v>
      </c>
      <c r="N137" s="202" t="s">
        <v>51</v>
      </c>
      <c r="O137" s="66"/>
      <c r="P137" s="203">
        <f>O137*H137</f>
        <v>0</v>
      </c>
      <c r="Q137" s="203">
        <v>0.24127</v>
      </c>
      <c r="R137" s="203">
        <f>Q137*H137</f>
        <v>0.337778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175</v>
      </c>
      <c r="AT137" s="205" t="s">
        <v>170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450</v>
      </c>
    </row>
    <row r="138" spans="2:51" s="13" customFormat="1" ht="12">
      <c r="B138" s="207"/>
      <c r="C138" s="208"/>
      <c r="D138" s="209" t="s">
        <v>177</v>
      </c>
      <c r="E138" s="210" t="s">
        <v>79</v>
      </c>
      <c r="F138" s="211" t="s">
        <v>451</v>
      </c>
      <c r="G138" s="208"/>
      <c r="H138" s="212">
        <v>1.4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89</v>
      </c>
      <c r="AY138" s="218" t="s">
        <v>168</v>
      </c>
    </row>
    <row r="139" spans="1:65" s="2" customFormat="1" ht="16.5" customHeight="1">
      <c r="A139" s="36"/>
      <c r="B139" s="37"/>
      <c r="C139" s="230" t="s">
        <v>296</v>
      </c>
      <c r="D139" s="230" t="s">
        <v>219</v>
      </c>
      <c r="E139" s="231" t="s">
        <v>452</v>
      </c>
      <c r="F139" s="232" t="s">
        <v>453</v>
      </c>
      <c r="G139" s="233" t="s">
        <v>228</v>
      </c>
      <c r="H139" s="234">
        <v>8.26</v>
      </c>
      <c r="I139" s="235"/>
      <c r="J139" s="236">
        <f>ROUND(I139*H139,2)</f>
        <v>0</v>
      </c>
      <c r="K139" s="232" t="s">
        <v>174</v>
      </c>
      <c r="L139" s="237"/>
      <c r="M139" s="238" t="s">
        <v>79</v>
      </c>
      <c r="N139" s="239" t="s">
        <v>51</v>
      </c>
      <c r="O139" s="66"/>
      <c r="P139" s="203">
        <f>O139*H139</f>
        <v>0</v>
      </c>
      <c r="Q139" s="203">
        <v>0.0615</v>
      </c>
      <c r="R139" s="203">
        <f>Q139*H139</f>
        <v>0.5079899999999999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211</v>
      </c>
      <c r="AT139" s="205" t="s">
        <v>219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454</v>
      </c>
    </row>
    <row r="140" spans="2:51" s="13" customFormat="1" ht="12">
      <c r="B140" s="207"/>
      <c r="C140" s="208"/>
      <c r="D140" s="209" t="s">
        <v>177</v>
      </c>
      <c r="E140" s="208"/>
      <c r="F140" s="211" t="s">
        <v>455</v>
      </c>
      <c r="G140" s="208"/>
      <c r="H140" s="212">
        <v>8.26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177</v>
      </c>
      <c r="AU140" s="218" t="s">
        <v>91</v>
      </c>
      <c r="AV140" s="13" t="s">
        <v>91</v>
      </c>
      <c r="AW140" s="13" t="s">
        <v>4</v>
      </c>
      <c r="AX140" s="13" t="s">
        <v>89</v>
      </c>
      <c r="AY140" s="218" t="s">
        <v>168</v>
      </c>
    </row>
    <row r="141" spans="1:65" s="2" customFormat="1" ht="16.5" customHeight="1">
      <c r="A141" s="36"/>
      <c r="B141" s="37"/>
      <c r="C141" s="194" t="s">
        <v>304</v>
      </c>
      <c r="D141" s="194" t="s">
        <v>170</v>
      </c>
      <c r="E141" s="195" t="s">
        <v>456</v>
      </c>
      <c r="F141" s="196" t="s">
        <v>457</v>
      </c>
      <c r="G141" s="197" t="s">
        <v>252</v>
      </c>
      <c r="H141" s="198">
        <v>19.4</v>
      </c>
      <c r="I141" s="199"/>
      <c r="J141" s="200">
        <f>ROUND(I141*H141,2)</f>
        <v>0</v>
      </c>
      <c r="K141" s="196" t="s">
        <v>174</v>
      </c>
      <c r="L141" s="41"/>
      <c r="M141" s="201" t="s">
        <v>79</v>
      </c>
      <c r="N141" s="202" t="s">
        <v>51</v>
      </c>
      <c r="O141" s="66"/>
      <c r="P141" s="203">
        <f>O141*H141</f>
        <v>0</v>
      </c>
      <c r="Q141" s="203">
        <v>0.29757</v>
      </c>
      <c r="R141" s="203">
        <f>Q141*H141</f>
        <v>5.772857999999999</v>
      </c>
      <c r="S141" s="203">
        <v>0</v>
      </c>
      <c r="T141" s="20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175</v>
      </c>
      <c r="AT141" s="205" t="s">
        <v>170</v>
      </c>
      <c r="AU141" s="205" t="s">
        <v>91</v>
      </c>
      <c r="AY141" s="18" t="s">
        <v>168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89</v>
      </c>
      <c r="BK141" s="206">
        <f>ROUND(I141*H141,2)</f>
        <v>0</v>
      </c>
      <c r="BL141" s="18" t="s">
        <v>175</v>
      </c>
      <c r="BM141" s="205" t="s">
        <v>458</v>
      </c>
    </row>
    <row r="142" spans="1:65" s="2" customFormat="1" ht="16.5" customHeight="1">
      <c r="A142" s="36"/>
      <c r="B142" s="37"/>
      <c r="C142" s="230" t="s">
        <v>309</v>
      </c>
      <c r="D142" s="230" t="s">
        <v>219</v>
      </c>
      <c r="E142" s="231" t="s">
        <v>459</v>
      </c>
      <c r="F142" s="232" t="s">
        <v>460</v>
      </c>
      <c r="G142" s="233" t="s">
        <v>228</v>
      </c>
      <c r="H142" s="234">
        <v>8.26</v>
      </c>
      <c r="I142" s="235"/>
      <c r="J142" s="236">
        <f>ROUND(I142*H142,2)</f>
        <v>0</v>
      </c>
      <c r="K142" s="232" t="s">
        <v>174</v>
      </c>
      <c r="L142" s="237"/>
      <c r="M142" s="238" t="s">
        <v>79</v>
      </c>
      <c r="N142" s="239" t="s">
        <v>51</v>
      </c>
      <c r="O142" s="66"/>
      <c r="P142" s="203">
        <f>O142*H142</f>
        <v>0</v>
      </c>
      <c r="Q142" s="203">
        <v>0.072</v>
      </c>
      <c r="R142" s="203">
        <f>Q142*H142</f>
        <v>0.5947199999999999</v>
      </c>
      <c r="S142" s="203">
        <v>0</v>
      </c>
      <c r="T142" s="20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211</v>
      </c>
      <c r="AT142" s="205" t="s">
        <v>219</v>
      </c>
      <c r="AU142" s="205" t="s">
        <v>91</v>
      </c>
      <c r="AY142" s="18" t="s">
        <v>168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8" t="s">
        <v>89</v>
      </c>
      <c r="BK142" s="206">
        <f>ROUND(I142*H142,2)</f>
        <v>0</v>
      </c>
      <c r="BL142" s="18" t="s">
        <v>175</v>
      </c>
      <c r="BM142" s="205" t="s">
        <v>461</v>
      </c>
    </row>
    <row r="143" spans="2:51" s="13" customFormat="1" ht="12">
      <c r="B143" s="207"/>
      <c r="C143" s="208"/>
      <c r="D143" s="209" t="s">
        <v>177</v>
      </c>
      <c r="E143" s="210" t="s">
        <v>79</v>
      </c>
      <c r="F143" s="211" t="s">
        <v>451</v>
      </c>
      <c r="G143" s="208"/>
      <c r="H143" s="212">
        <v>1.4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177</v>
      </c>
      <c r="AU143" s="218" t="s">
        <v>91</v>
      </c>
      <c r="AV143" s="13" t="s">
        <v>91</v>
      </c>
      <c r="AW143" s="13" t="s">
        <v>42</v>
      </c>
      <c r="AX143" s="13" t="s">
        <v>89</v>
      </c>
      <c r="AY143" s="218" t="s">
        <v>168</v>
      </c>
    </row>
    <row r="144" spans="2:51" s="13" customFormat="1" ht="12">
      <c r="B144" s="207"/>
      <c r="C144" s="208"/>
      <c r="D144" s="209" t="s">
        <v>177</v>
      </c>
      <c r="E144" s="208"/>
      <c r="F144" s="211" t="s">
        <v>455</v>
      </c>
      <c r="G144" s="208"/>
      <c r="H144" s="212">
        <v>8.26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177</v>
      </c>
      <c r="AU144" s="218" t="s">
        <v>91</v>
      </c>
      <c r="AV144" s="13" t="s">
        <v>91</v>
      </c>
      <c r="AW144" s="13" t="s">
        <v>4</v>
      </c>
      <c r="AX144" s="13" t="s">
        <v>89</v>
      </c>
      <c r="AY144" s="218" t="s">
        <v>168</v>
      </c>
    </row>
    <row r="145" spans="1:65" s="2" customFormat="1" ht="16.5" customHeight="1">
      <c r="A145" s="36"/>
      <c r="B145" s="37"/>
      <c r="C145" s="230" t="s">
        <v>314</v>
      </c>
      <c r="D145" s="230" t="s">
        <v>219</v>
      </c>
      <c r="E145" s="231" t="s">
        <v>462</v>
      </c>
      <c r="F145" s="232" t="s">
        <v>463</v>
      </c>
      <c r="G145" s="233" t="s">
        <v>228</v>
      </c>
      <c r="H145" s="234">
        <v>106.2</v>
      </c>
      <c r="I145" s="235"/>
      <c r="J145" s="236">
        <f>ROUND(I145*H145,2)</f>
        <v>0</v>
      </c>
      <c r="K145" s="232" t="s">
        <v>174</v>
      </c>
      <c r="L145" s="237"/>
      <c r="M145" s="238" t="s">
        <v>79</v>
      </c>
      <c r="N145" s="239" t="s">
        <v>51</v>
      </c>
      <c r="O145" s="66"/>
      <c r="P145" s="203">
        <f>O145*H145</f>
        <v>0</v>
      </c>
      <c r="Q145" s="203">
        <v>0.1005</v>
      </c>
      <c r="R145" s="203">
        <f>Q145*H145</f>
        <v>10.673100000000002</v>
      </c>
      <c r="S145" s="203">
        <v>0</v>
      </c>
      <c r="T145" s="204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211</v>
      </c>
      <c r="AT145" s="205" t="s">
        <v>219</v>
      </c>
      <c r="AU145" s="205" t="s">
        <v>91</v>
      </c>
      <c r="AY145" s="18" t="s">
        <v>168</v>
      </c>
      <c r="BE145" s="206">
        <f>IF(N145="základní",J145,0)</f>
        <v>0</v>
      </c>
      <c r="BF145" s="206">
        <f>IF(N145="snížená",J145,0)</f>
        <v>0</v>
      </c>
      <c r="BG145" s="206">
        <f>IF(N145="zákl. přenesená",J145,0)</f>
        <v>0</v>
      </c>
      <c r="BH145" s="206">
        <f>IF(N145="sníž. přenesená",J145,0)</f>
        <v>0</v>
      </c>
      <c r="BI145" s="206">
        <f>IF(N145="nulová",J145,0)</f>
        <v>0</v>
      </c>
      <c r="BJ145" s="18" t="s">
        <v>89</v>
      </c>
      <c r="BK145" s="206">
        <f>ROUND(I145*H145,2)</f>
        <v>0</v>
      </c>
      <c r="BL145" s="18" t="s">
        <v>175</v>
      </c>
      <c r="BM145" s="205" t="s">
        <v>464</v>
      </c>
    </row>
    <row r="146" spans="2:51" s="13" customFormat="1" ht="12">
      <c r="B146" s="207"/>
      <c r="C146" s="208"/>
      <c r="D146" s="209" t="s">
        <v>177</v>
      </c>
      <c r="E146" s="210" t="s">
        <v>79</v>
      </c>
      <c r="F146" s="211" t="s">
        <v>465</v>
      </c>
      <c r="G146" s="208"/>
      <c r="H146" s="212">
        <v>18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177</v>
      </c>
      <c r="AU146" s="218" t="s">
        <v>91</v>
      </c>
      <c r="AV146" s="13" t="s">
        <v>91</v>
      </c>
      <c r="AW146" s="13" t="s">
        <v>42</v>
      </c>
      <c r="AX146" s="13" t="s">
        <v>89</v>
      </c>
      <c r="AY146" s="218" t="s">
        <v>168</v>
      </c>
    </row>
    <row r="147" spans="2:51" s="13" customFormat="1" ht="12">
      <c r="B147" s="207"/>
      <c r="C147" s="208"/>
      <c r="D147" s="209" t="s">
        <v>177</v>
      </c>
      <c r="E147" s="208"/>
      <c r="F147" s="211" t="s">
        <v>466</v>
      </c>
      <c r="G147" s="208"/>
      <c r="H147" s="212">
        <v>106.2</v>
      </c>
      <c r="I147" s="213"/>
      <c r="J147" s="208"/>
      <c r="K147" s="208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177</v>
      </c>
      <c r="AU147" s="218" t="s">
        <v>91</v>
      </c>
      <c r="AV147" s="13" t="s">
        <v>91</v>
      </c>
      <c r="AW147" s="13" t="s">
        <v>4</v>
      </c>
      <c r="AX147" s="13" t="s">
        <v>89</v>
      </c>
      <c r="AY147" s="218" t="s">
        <v>168</v>
      </c>
    </row>
    <row r="148" spans="1:65" s="2" customFormat="1" ht="16.5" customHeight="1">
      <c r="A148" s="36"/>
      <c r="B148" s="37"/>
      <c r="C148" s="194" t="s">
        <v>319</v>
      </c>
      <c r="D148" s="194" t="s">
        <v>170</v>
      </c>
      <c r="E148" s="195" t="s">
        <v>467</v>
      </c>
      <c r="F148" s="196" t="s">
        <v>468</v>
      </c>
      <c r="G148" s="197" t="s">
        <v>173</v>
      </c>
      <c r="H148" s="198">
        <v>10</v>
      </c>
      <c r="I148" s="199"/>
      <c r="J148" s="200">
        <f>ROUND(I148*H148,2)</f>
        <v>0</v>
      </c>
      <c r="K148" s="196" t="s">
        <v>174</v>
      </c>
      <c r="L148" s="41"/>
      <c r="M148" s="201" t="s">
        <v>79</v>
      </c>
      <c r="N148" s="202" t="s">
        <v>51</v>
      </c>
      <c r="O148" s="66"/>
      <c r="P148" s="203">
        <f>O148*H148</f>
        <v>0</v>
      </c>
      <c r="Q148" s="203">
        <v>0</v>
      </c>
      <c r="R148" s="203">
        <f>Q148*H148</f>
        <v>0</v>
      </c>
      <c r="S148" s="203">
        <v>2.2</v>
      </c>
      <c r="T148" s="204">
        <f>S148*H148</f>
        <v>22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175</v>
      </c>
      <c r="AT148" s="205" t="s">
        <v>170</v>
      </c>
      <c r="AU148" s="205" t="s">
        <v>91</v>
      </c>
      <c r="AY148" s="18" t="s">
        <v>168</v>
      </c>
      <c r="BE148" s="206">
        <f>IF(N148="základní",J148,0)</f>
        <v>0</v>
      </c>
      <c r="BF148" s="206">
        <f>IF(N148="snížená",J148,0)</f>
        <v>0</v>
      </c>
      <c r="BG148" s="206">
        <f>IF(N148="zákl. přenesená",J148,0)</f>
        <v>0</v>
      </c>
      <c r="BH148" s="206">
        <f>IF(N148="sníž. přenesená",J148,0)</f>
        <v>0</v>
      </c>
      <c r="BI148" s="206">
        <f>IF(N148="nulová",J148,0)</f>
        <v>0</v>
      </c>
      <c r="BJ148" s="18" t="s">
        <v>89</v>
      </c>
      <c r="BK148" s="206">
        <f>ROUND(I148*H148,2)</f>
        <v>0</v>
      </c>
      <c r="BL148" s="18" t="s">
        <v>175</v>
      </c>
      <c r="BM148" s="205" t="s">
        <v>469</v>
      </c>
    </row>
    <row r="149" spans="2:51" s="13" customFormat="1" ht="12">
      <c r="B149" s="207"/>
      <c r="C149" s="208"/>
      <c r="D149" s="209" t="s">
        <v>177</v>
      </c>
      <c r="E149" s="210" t="s">
        <v>79</v>
      </c>
      <c r="F149" s="211" t="s">
        <v>470</v>
      </c>
      <c r="G149" s="208"/>
      <c r="H149" s="212">
        <v>10</v>
      </c>
      <c r="I149" s="213"/>
      <c r="J149" s="208"/>
      <c r="K149" s="208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177</v>
      </c>
      <c r="AU149" s="218" t="s">
        <v>91</v>
      </c>
      <c r="AV149" s="13" t="s">
        <v>91</v>
      </c>
      <c r="AW149" s="13" t="s">
        <v>42</v>
      </c>
      <c r="AX149" s="13" t="s">
        <v>89</v>
      </c>
      <c r="AY149" s="218" t="s">
        <v>168</v>
      </c>
    </row>
    <row r="150" spans="2:63" s="12" customFormat="1" ht="22.95" customHeight="1">
      <c r="B150" s="178"/>
      <c r="C150" s="179"/>
      <c r="D150" s="180" t="s">
        <v>80</v>
      </c>
      <c r="E150" s="192" t="s">
        <v>175</v>
      </c>
      <c r="F150" s="192" t="s">
        <v>471</v>
      </c>
      <c r="G150" s="179"/>
      <c r="H150" s="179"/>
      <c r="I150" s="182"/>
      <c r="J150" s="193">
        <f>BK150</f>
        <v>0</v>
      </c>
      <c r="K150" s="179"/>
      <c r="L150" s="184"/>
      <c r="M150" s="185"/>
      <c r="N150" s="186"/>
      <c r="O150" s="186"/>
      <c r="P150" s="187">
        <f>SUM(P151:P154)</f>
        <v>0</v>
      </c>
      <c r="Q150" s="186"/>
      <c r="R150" s="187">
        <f>SUM(R151:R154)</f>
        <v>0</v>
      </c>
      <c r="S150" s="186"/>
      <c r="T150" s="188">
        <f>SUM(T151:T154)</f>
        <v>0</v>
      </c>
      <c r="AR150" s="189" t="s">
        <v>89</v>
      </c>
      <c r="AT150" s="190" t="s">
        <v>80</v>
      </c>
      <c r="AU150" s="190" t="s">
        <v>89</v>
      </c>
      <c r="AY150" s="189" t="s">
        <v>168</v>
      </c>
      <c r="BK150" s="191">
        <f>SUM(BK151:BK154)</f>
        <v>0</v>
      </c>
    </row>
    <row r="151" spans="1:65" s="2" customFormat="1" ht="21.75" customHeight="1">
      <c r="A151" s="36"/>
      <c r="B151" s="37"/>
      <c r="C151" s="194" t="s">
        <v>325</v>
      </c>
      <c r="D151" s="194" t="s">
        <v>170</v>
      </c>
      <c r="E151" s="195" t="s">
        <v>472</v>
      </c>
      <c r="F151" s="196" t="s">
        <v>473</v>
      </c>
      <c r="G151" s="197" t="s">
        <v>346</v>
      </c>
      <c r="H151" s="198">
        <v>78.8</v>
      </c>
      <c r="I151" s="199"/>
      <c r="J151" s="200">
        <f>ROUND(I151*H151,2)</f>
        <v>0</v>
      </c>
      <c r="K151" s="196" t="s">
        <v>174</v>
      </c>
      <c r="L151" s="41"/>
      <c r="M151" s="201" t="s">
        <v>79</v>
      </c>
      <c r="N151" s="202" t="s">
        <v>51</v>
      </c>
      <c r="O151" s="66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175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175</v>
      </c>
      <c r="BM151" s="205" t="s">
        <v>474</v>
      </c>
    </row>
    <row r="152" spans="2:51" s="13" customFormat="1" ht="20.4">
      <c r="B152" s="207"/>
      <c r="C152" s="208"/>
      <c r="D152" s="209" t="s">
        <v>177</v>
      </c>
      <c r="E152" s="210" t="s">
        <v>79</v>
      </c>
      <c r="F152" s="211" t="s">
        <v>475</v>
      </c>
      <c r="G152" s="208"/>
      <c r="H152" s="212">
        <v>78.8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89</v>
      </c>
      <c r="AY152" s="218" t="s">
        <v>168</v>
      </c>
    </row>
    <row r="153" spans="1:65" s="2" customFormat="1" ht="21.75" customHeight="1">
      <c r="A153" s="36"/>
      <c r="B153" s="37"/>
      <c r="C153" s="194" t="s">
        <v>330</v>
      </c>
      <c r="D153" s="194" t="s">
        <v>170</v>
      </c>
      <c r="E153" s="195" t="s">
        <v>476</v>
      </c>
      <c r="F153" s="196" t="s">
        <v>477</v>
      </c>
      <c r="G153" s="197" t="s">
        <v>346</v>
      </c>
      <c r="H153" s="198">
        <v>157.6</v>
      </c>
      <c r="I153" s="199"/>
      <c r="J153" s="200">
        <f>ROUND(I153*H153,2)</f>
        <v>0</v>
      </c>
      <c r="K153" s="196" t="s">
        <v>174</v>
      </c>
      <c r="L153" s="41"/>
      <c r="M153" s="201" t="s">
        <v>79</v>
      </c>
      <c r="N153" s="202" t="s">
        <v>51</v>
      </c>
      <c r="O153" s="66"/>
      <c r="P153" s="203">
        <f>O153*H153</f>
        <v>0</v>
      </c>
      <c r="Q153" s="203">
        <v>0</v>
      </c>
      <c r="R153" s="203">
        <f>Q153*H153</f>
        <v>0</v>
      </c>
      <c r="S153" s="203">
        <v>0</v>
      </c>
      <c r="T153" s="20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175</v>
      </c>
      <c r="AT153" s="205" t="s">
        <v>170</v>
      </c>
      <c r="AU153" s="205" t="s">
        <v>91</v>
      </c>
      <c r="AY153" s="18" t="s">
        <v>168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89</v>
      </c>
      <c r="BK153" s="206">
        <f>ROUND(I153*H153,2)</f>
        <v>0</v>
      </c>
      <c r="BL153" s="18" t="s">
        <v>175</v>
      </c>
      <c r="BM153" s="205" t="s">
        <v>478</v>
      </c>
    </row>
    <row r="154" spans="2:51" s="13" customFormat="1" ht="12">
      <c r="B154" s="207"/>
      <c r="C154" s="208"/>
      <c r="D154" s="209" t="s">
        <v>177</v>
      </c>
      <c r="E154" s="210" t="s">
        <v>79</v>
      </c>
      <c r="F154" s="211" t="s">
        <v>479</v>
      </c>
      <c r="G154" s="208"/>
      <c r="H154" s="212">
        <v>157.6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42</v>
      </c>
      <c r="AX154" s="13" t="s">
        <v>89</v>
      </c>
      <c r="AY154" s="218" t="s">
        <v>168</v>
      </c>
    </row>
    <row r="155" spans="2:63" s="12" customFormat="1" ht="22.95" customHeight="1">
      <c r="B155" s="178"/>
      <c r="C155" s="179"/>
      <c r="D155" s="180" t="s">
        <v>80</v>
      </c>
      <c r="E155" s="192" t="s">
        <v>195</v>
      </c>
      <c r="F155" s="192" t="s">
        <v>480</v>
      </c>
      <c r="G155" s="179"/>
      <c r="H155" s="179"/>
      <c r="I155" s="182"/>
      <c r="J155" s="193">
        <f>BK155</f>
        <v>0</v>
      </c>
      <c r="K155" s="179"/>
      <c r="L155" s="184"/>
      <c r="M155" s="185"/>
      <c r="N155" s="186"/>
      <c r="O155" s="186"/>
      <c r="P155" s="187">
        <f>SUM(P156:P233)</f>
        <v>0</v>
      </c>
      <c r="Q155" s="186"/>
      <c r="R155" s="187">
        <f>SUM(R156:R233)</f>
        <v>1696.2414800000001</v>
      </c>
      <c r="S155" s="186"/>
      <c r="T155" s="188">
        <f>SUM(T156:T233)</f>
        <v>0</v>
      </c>
      <c r="AR155" s="189" t="s">
        <v>89</v>
      </c>
      <c r="AT155" s="190" t="s">
        <v>80</v>
      </c>
      <c r="AU155" s="190" t="s">
        <v>89</v>
      </c>
      <c r="AY155" s="189" t="s">
        <v>168</v>
      </c>
      <c r="BK155" s="191">
        <f>SUM(BK156:BK233)</f>
        <v>0</v>
      </c>
    </row>
    <row r="156" spans="1:65" s="2" customFormat="1" ht="21.75" customHeight="1">
      <c r="A156" s="36"/>
      <c r="B156" s="37"/>
      <c r="C156" s="194" t="s">
        <v>334</v>
      </c>
      <c r="D156" s="194" t="s">
        <v>170</v>
      </c>
      <c r="E156" s="195" t="s">
        <v>481</v>
      </c>
      <c r="F156" s="196" t="s">
        <v>482</v>
      </c>
      <c r="G156" s="197" t="s">
        <v>346</v>
      </c>
      <c r="H156" s="198">
        <v>78.8</v>
      </c>
      <c r="I156" s="199"/>
      <c r="J156" s="200">
        <f>ROUND(I156*H156,2)</f>
        <v>0</v>
      </c>
      <c r="K156" s="196" t="s">
        <v>174</v>
      </c>
      <c r="L156" s="41"/>
      <c r="M156" s="201" t="s">
        <v>79</v>
      </c>
      <c r="N156" s="202" t="s">
        <v>51</v>
      </c>
      <c r="O156" s="66"/>
      <c r="P156" s="203">
        <f>O156*H156</f>
        <v>0</v>
      </c>
      <c r="Q156" s="203">
        <v>0</v>
      </c>
      <c r="R156" s="203">
        <f>Q156*H156</f>
        <v>0</v>
      </c>
      <c r="S156" s="203">
        <v>0</v>
      </c>
      <c r="T156" s="204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5" t="s">
        <v>175</v>
      </c>
      <c r="AT156" s="205" t="s">
        <v>170</v>
      </c>
      <c r="AU156" s="205" t="s">
        <v>91</v>
      </c>
      <c r="AY156" s="18" t="s">
        <v>168</v>
      </c>
      <c r="BE156" s="206">
        <f>IF(N156="základní",J156,0)</f>
        <v>0</v>
      </c>
      <c r="BF156" s="206">
        <f>IF(N156="snížená",J156,0)</f>
        <v>0</v>
      </c>
      <c r="BG156" s="206">
        <f>IF(N156="zákl. přenesená",J156,0)</f>
        <v>0</v>
      </c>
      <c r="BH156" s="206">
        <f>IF(N156="sníž. přenesená",J156,0)</f>
        <v>0</v>
      </c>
      <c r="BI156" s="206">
        <f>IF(N156="nulová",J156,0)</f>
        <v>0</v>
      </c>
      <c r="BJ156" s="18" t="s">
        <v>89</v>
      </c>
      <c r="BK156" s="206">
        <f>ROUND(I156*H156,2)</f>
        <v>0</v>
      </c>
      <c r="BL156" s="18" t="s">
        <v>175</v>
      </c>
      <c r="BM156" s="205" t="s">
        <v>483</v>
      </c>
    </row>
    <row r="157" spans="2:51" s="13" customFormat="1" ht="12">
      <c r="B157" s="207"/>
      <c r="C157" s="208"/>
      <c r="D157" s="209" t="s">
        <v>177</v>
      </c>
      <c r="E157" s="210" t="s">
        <v>79</v>
      </c>
      <c r="F157" s="211" t="s">
        <v>484</v>
      </c>
      <c r="G157" s="208"/>
      <c r="H157" s="212">
        <v>78.8</v>
      </c>
      <c r="I157" s="213"/>
      <c r="J157" s="208"/>
      <c r="K157" s="208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177</v>
      </c>
      <c r="AU157" s="218" t="s">
        <v>91</v>
      </c>
      <c r="AV157" s="13" t="s">
        <v>91</v>
      </c>
      <c r="AW157" s="13" t="s">
        <v>42</v>
      </c>
      <c r="AX157" s="13" t="s">
        <v>89</v>
      </c>
      <c r="AY157" s="218" t="s">
        <v>168</v>
      </c>
    </row>
    <row r="158" spans="1:65" s="2" customFormat="1" ht="21.75" customHeight="1">
      <c r="A158" s="36"/>
      <c r="B158" s="37"/>
      <c r="C158" s="194" t="s">
        <v>339</v>
      </c>
      <c r="D158" s="194" t="s">
        <v>170</v>
      </c>
      <c r="E158" s="195" t="s">
        <v>485</v>
      </c>
      <c r="F158" s="196" t="s">
        <v>486</v>
      </c>
      <c r="G158" s="197" t="s">
        <v>346</v>
      </c>
      <c r="H158" s="198">
        <v>740.28</v>
      </c>
      <c r="I158" s="199"/>
      <c r="J158" s="200">
        <f>ROUND(I158*H158,2)</f>
        <v>0</v>
      </c>
      <c r="K158" s="196" t="s">
        <v>174</v>
      </c>
      <c r="L158" s="41"/>
      <c r="M158" s="201" t="s">
        <v>79</v>
      </c>
      <c r="N158" s="202" t="s">
        <v>51</v>
      </c>
      <c r="O158" s="66"/>
      <c r="P158" s="203">
        <f>O158*H158</f>
        <v>0</v>
      </c>
      <c r="Q158" s="203">
        <v>0.0835</v>
      </c>
      <c r="R158" s="203">
        <f>Q158*H158</f>
        <v>61.81338</v>
      </c>
      <c r="S158" s="203">
        <v>0</v>
      </c>
      <c r="T158" s="204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175</v>
      </c>
      <c r="AT158" s="205" t="s">
        <v>170</v>
      </c>
      <c r="AU158" s="205" t="s">
        <v>91</v>
      </c>
      <c r="AY158" s="18" t="s">
        <v>168</v>
      </c>
      <c r="BE158" s="206">
        <f>IF(N158="základní",J158,0)</f>
        <v>0</v>
      </c>
      <c r="BF158" s="206">
        <f>IF(N158="snížená",J158,0)</f>
        <v>0</v>
      </c>
      <c r="BG158" s="206">
        <f>IF(N158="zákl. přenesená",J158,0)</f>
        <v>0</v>
      </c>
      <c r="BH158" s="206">
        <f>IF(N158="sníž. přenesená",J158,0)</f>
        <v>0</v>
      </c>
      <c r="BI158" s="206">
        <f>IF(N158="nulová",J158,0)</f>
        <v>0</v>
      </c>
      <c r="BJ158" s="18" t="s">
        <v>89</v>
      </c>
      <c r="BK158" s="206">
        <f>ROUND(I158*H158,2)</f>
        <v>0</v>
      </c>
      <c r="BL158" s="18" t="s">
        <v>175</v>
      </c>
      <c r="BM158" s="205" t="s">
        <v>487</v>
      </c>
    </row>
    <row r="159" spans="1:47" s="2" customFormat="1" ht="48">
      <c r="A159" s="36"/>
      <c r="B159" s="37"/>
      <c r="C159" s="38"/>
      <c r="D159" s="209" t="s">
        <v>236</v>
      </c>
      <c r="E159" s="38"/>
      <c r="F159" s="240" t="s">
        <v>488</v>
      </c>
      <c r="G159" s="38"/>
      <c r="H159" s="38"/>
      <c r="I159" s="117"/>
      <c r="J159" s="38"/>
      <c r="K159" s="38"/>
      <c r="L159" s="41"/>
      <c r="M159" s="241"/>
      <c r="N159" s="242"/>
      <c r="O159" s="66"/>
      <c r="P159" s="66"/>
      <c r="Q159" s="66"/>
      <c r="R159" s="66"/>
      <c r="S159" s="66"/>
      <c r="T159" s="67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8" t="s">
        <v>236</v>
      </c>
      <c r="AU159" s="18" t="s">
        <v>91</v>
      </c>
    </row>
    <row r="160" spans="2:51" s="13" customFormat="1" ht="12">
      <c r="B160" s="207"/>
      <c r="C160" s="208"/>
      <c r="D160" s="209" t="s">
        <v>177</v>
      </c>
      <c r="E160" s="210" t="s">
        <v>79</v>
      </c>
      <c r="F160" s="211" t="s">
        <v>489</v>
      </c>
      <c r="G160" s="208"/>
      <c r="H160" s="212">
        <v>528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81</v>
      </c>
      <c r="AY160" s="218" t="s">
        <v>168</v>
      </c>
    </row>
    <row r="161" spans="2:51" s="13" customFormat="1" ht="12">
      <c r="B161" s="207"/>
      <c r="C161" s="208"/>
      <c r="D161" s="209" t="s">
        <v>177</v>
      </c>
      <c r="E161" s="210" t="s">
        <v>79</v>
      </c>
      <c r="F161" s="211" t="s">
        <v>490</v>
      </c>
      <c r="G161" s="208"/>
      <c r="H161" s="212">
        <v>24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177</v>
      </c>
      <c r="AU161" s="218" t="s">
        <v>91</v>
      </c>
      <c r="AV161" s="13" t="s">
        <v>91</v>
      </c>
      <c r="AW161" s="13" t="s">
        <v>42</v>
      </c>
      <c r="AX161" s="13" t="s">
        <v>81</v>
      </c>
      <c r="AY161" s="218" t="s">
        <v>168</v>
      </c>
    </row>
    <row r="162" spans="2:51" s="13" customFormat="1" ht="12">
      <c r="B162" s="207"/>
      <c r="C162" s="208"/>
      <c r="D162" s="209" t="s">
        <v>177</v>
      </c>
      <c r="E162" s="210" t="s">
        <v>79</v>
      </c>
      <c r="F162" s="211" t="s">
        <v>491</v>
      </c>
      <c r="G162" s="208"/>
      <c r="H162" s="212">
        <v>24</v>
      </c>
      <c r="I162" s="213"/>
      <c r="J162" s="208"/>
      <c r="K162" s="208"/>
      <c r="L162" s="214"/>
      <c r="M162" s="215"/>
      <c r="N162" s="216"/>
      <c r="O162" s="216"/>
      <c r="P162" s="216"/>
      <c r="Q162" s="216"/>
      <c r="R162" s="216"/>
      <c r="S162" s="216"/>
      <c r="T162" s="217"/>
      <c r="AT162" s="218" t="s">
        <v>177</v>
      </c>
      <c r="AU162" s="218" t="s">
        <v>91</v>
      </c>
      <c r="AV162" s="13" t="s">
        <v>91</v>
      </c>
      <c r="AW162" s="13" t="s">
        <v>42</v>
      </c>
      <c r="AX162" s="13" t="s">
        <v>81</v>
      </c>
      <c r="AY162" s="218" t="s">
        <v>168</v>
      </c>
    </row>
    <row r="163" spans="2:51" s="16" customFormat="1" ht="12">
      <c r="B163" s="257"/>
      <c r="C163" s="258"/>
      <c r="D163" s="209" t="s">
        <v>177</v>
      </c>
      <c r="E163" s="259" t="s">
        <v>363</v>
      </c>
      <c r="F163" s="260" t="s">
        <v>492</v>
      </c>
      <c r="G163" s="258"/>
      <c r="H163" s="261">
        <v>576</v>
      </c>
      <c r="I163" s="262"/>
      <c r="J163" s="258"/>
      <c r="K163" s="258"/>
      <c r="L163" s="263"/>
      <c r="M163" s="264"/>
      <c r="N163" s="265"/>
      <c r="O163" s="265"/>
      <c r="P163" s="265"/>
      <c r="Q163" s="265"/>
      <c r="R163" s="265"/>
      <c r="S163" s="265"/>
      <c r="T163" s="266"/>
      <c r="AT163" s="267" t="s">
        <v>177</v>
      </c>
      <c r="AU163" s="267" t="s">
        <v>91</v>
      </c>
      <c r="AV163" s="16" t="s">
        <v>186</v>
      </c>
      <c r="AW163" s="16" t="s">
        <v>42</v>
      </c>
      <c r="AX163" s="16" t="s">
        <v>81</v>
      </c>
      <c r="AY163" s="267" t="s">
        <v>168</v>
      </c>
    </row>
    <row r="164" spans="2:51" s="13" customFormat="1" ht="12">
      <c r="B164" s="207"/>
      <c r="C164" s="208"/>
      <c r="D164" s="209" t="s">
        <v>177</v>
      </c>
      <c r="E164" s="210" t="s">
        <v>79</v>
      </c>
      <c r="F164" s="211" t="s">
        <v>493</v>
      </c>
      <c r="G164" s="208"/>
      <c r="H164" s="212">
        <v>164.28</v>
      </c>
      <c r="I164" s="213"/>
      <c r="J164" s="208"/>
      <c r="K164" s="208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177</v>
      </c>
      <c r="AU164" s="218" t="s">
        <v>91</v>
      </c>
      <c r="AV164" s="13" t="s">
        <v>91</v>
      </c>
      <c r="AW164" s="13" t="s">
        <v>42</v>
      </c>
      <c r="AX164" s="13" t="s">
        <v>81</v>
      </c>
      <c r="AY164" s="218" t="s">
        <v>168</v>
      </c>
    </row>
    <row r="165" spans="2:51" s="14" customFormat="1" ht="12">
      <c r="B165" s="219"/>
      <c r="C165" s="220"/>
      <c r="D165" s="209" t="s">
        <v>177</v>
      </c>
      <c r="E165" s="221" t="s">
        <v>79</v>
      </c>
      <c r="F165" s="222" t="s">
        <v>181</v>
      </c>
      <c r="G165" s="220"/>
      <c r="H165" s="223">
        <v>740.28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177</v>
      </c>
      <c r="AU165" s="229" t="s">
        <v>91</v>
      </c>
      <c r="AV165" s="14" t="s">
        <v>175</v>
      </c>
      <c r="AW165" s="14" t="s">
        <v>42</v>
      </c>
      <c r="AX165" s="14" t="s">
        <v>89</v>
      </c>
      <c r="AY165" s="229" t="s">
        <v>168</v>
      </c>
    </row>
    <row r="166" spans="1:65" s="2" customFormat="1" ht="16.5" customHeight="1">
      <c r="A166" s="36"/>
      <c r="B166" s="37"/>
      <c r="C166" s="230" t="s">
        <v>494</v>
      </c>
      <c r="D166" s="230" t="s">
        <v>219</v>
      </c>
      <c r="E166" s="231" t="s">
        <v>495</v>
      </c>
      <c r="F166" s="232" t="s">
        <v>496</v>
      </c>
      <c r="G166" s="233" t="s">
        <v>228</v>
      </c>
      <c r="H166" s="234">
        <v>88</v>
      </c>
      <c r="I166" s="235"/>
      <c r="J166" s="236">
        <f>ROUND(I166*H166,2)</f>
        <v>0</v>
      </c>
      <c r="K166" s="232" t="s">
        <v>234</v>
      </c>
      <c r="L166" s="237"/>
      <c r="M166" s="238" t="s">
        <v>79</v>
      </c>
      <c r="N166" s="239" t="s">
        <v>51</v>
      </c>
      <c r="O166" s="66"/>
      <c r="P166" s="203">
        <f>O166*H166</f>
        <v>0</v>
      </c>
      <c r="Q166" s="203">
        <v>4</v>
      </c>
      <c r="R166" s="203">
        <f>Q166*H166</f>
        <v>352</v>
      </c>
      <c r="S166" s="203">
        <v>0</v>
      </c>
      <c r="T166" s="20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5" t="s">
        <v>211</v>
      </c>
      <c r="AT166" s="205" t="s">
        <v>219</v>
      </c>
      <c r="AU166" s="205" t="s">
        <v>91</v>
      </c>
      <c r="AY166" s="18" t="s">
        <v>168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8" t="s">
        <v>89</v>
      </c>
      <c r="BK166" s="206">
        <f>ROUND(I166*H166,2)</f>
        <v>0</v>
      </c>
      <c r="BL166" s="18" t="s">
        <v>175</v>
      </c>
      <c r="BM166" s="205" t="s">
        <v>497</v>
      </c>
    </row>
    <row r="167" spans="2:51" s="13" customFormat="1" ht="12">
      <c r="B167" s="207"/>
      <c r="C167" s="208"/>
      <c r="D167" s="209" t="s">
        <v>177</v>
      </c>
      <c r="E167" s="210" t="s">
        <v>79</v>
      </c>
      <c r="F167" s="211" t="s">
        <v>498</v>
      </c>
      <c r="G167" s="208"/>
      <c r="H167" s="212">
        <v>96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177</v>
      </c>
      <c r="AU167" s="218" t="s">
        <v>91</v>
      </c>
      <c r="AV167" s="13" t="s">
        <v>91</v>
      </c>
      <c r="AW167" s="13" t="s">
        <v>42</v>
      </c>
      <c r="AX167" s="13" t="s">
        <v>81</v>
      </c>
      <c r="AY167" s="218" t="s">
        <v>168</v>
      </c>
    </row>
    <row r="168" spans="2:51" s="13" customFormat="1" ht="12">
      <c r="B168" s="207"/>
      <c r="C168" s="208"/>
      <c r="D168" s="209" t="s">
        <v>177</v>
      </c>
      <c r="E168" s="210" t="s">
        <v>79</v>
      </c>
      <c r="F168" s="211" t="s">
        <v>499</v>
      </c>
      <c r="G168" s="208"/>
      <c r="H168" s="212">
        <v>-8</v>
      </c>
      <c r="I168" s="213"/>
      <c r="J168" s="208"/>
      <c r="K168" s="208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177</v>
      </c>
      <c r="AU168" s="218" t="s">
        <v>91</v>
      </c>
      <c r="AV168" s="13" t="s">
        <v>91</v>
      </c>
      <c r="AW168" s="13" t="s">
        <v>42</v>
      </c>
      <c r="AX168" s="13" t="s">
        <v>81</v>
      </c>
      <c r="AY168" s="218" t="s">
        <v>168</v>
      </c>
    </row>
    <row r="169" spans="2:51" s="14" customFormat="1" ht="12">
      <c r="B169" s="219"/>
      <c r="C169" s="220"/>
      <c r="D169" s="209" t="s">
        <v>177</v>
      </c>
      <c r="E169" s="221" t="s">
        <v>79</v>
      </c>
      <c r="F169" s="222" t="s">
        <v>181</v>
      </c>
      <c r="G169" s="220"/>
      <c r="H169" s="223">
        <v>88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177</v>
      </c>
      <c r="AU169" s="229" t="s">
        <v>91</v>
      </c>
      <c r="AV169" s="14" t="s">
        <v>175</v>
      </c>
      <c r="AW169" s="14" t="s">
        <v>42</v>
      </c>
      <c r="AX169" s="14" t="s">
        <v>89</v>
      </c>
      <c r="AY169" s="229" t="s">
        <v>168</v>
      </c>
    </row>
    <row r="170" spans="1:65" s="2" customFormat="1" ht="16.5" customHeight="1">
      <c r="A170" s="36"/>
      <c r="B170" s="37"/>
      <c r="C170" s="230" t="s">
        <v>500</v>
      </c>
      <c r="D170" s="230" t="s">
        <v>219</v>
      </c>
      <c r="E170" s="231" t="s">
        <v>501</v>
      </c>
      <c r="F170" s="232" t="s">
        <v>502</v>
      </c>
      <c r="G170" s="233" t="s">
        <v>228</v>
      </c>
      <c r="H170" s="234">
        <v>4</v>
      </c>
      <c r="I170" s="235"/>
      <c r="J170" s="236">
        <f>ROUND(I170*H170,2)</f>
        <v>0</v>
      </c>
      <c r="K170" s="232" t="s">
        <v>234</v>
      </c>
      <c r="L170" s="237"/>
      <c r="M170" s="238" t="s">
        <v>79</v>
      </c>
      <c r="N170" s="239" t="s">
        <v>51</v>
      </c>
      <c r="O170" s="66"/>
      <c r="P170" s="203">
        <f>O170*H170</f>
        <v>0</v>
      </c>
      <c r="Q170" s="203">
        <v>4</v>
      </c>
      <c r="R170" s="203">
        <f>Q170*H170</f>
        <v>16</v>
      </c>
      <c r="S170" s="203">
        <v>0</v>
      </c>
      <c r="T170" s="204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5" t="s">
        <v>211</v>
      </c>
      <c r="AT170" s="205" t="s">
        <v>219</v>
      </c>
      <c r="AU170" s="205" t="s">
        <v>91</v>
      </c>
      <c r="AY170" s="18" t="s">
        <v>168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18" t="s">
        <v>89</v>
      </c>
      <c r="BK170" s="206">
        <f>ROUND(I170*H170,2)</f>
        <v>0</v>
      </c>
      <c r="BL170" s="18" t="s">
        <v>175</v>
      </c>
      <c r="BM170" s="205" t="s">
        <v>503</v>
      </c>
    </row>
    <row r="171" spans="2:51" s="13" customFormat="1" ht="12">
      <c r="B171" s="207"/>
      <c r="C171" s="208"/>
      <c r="D171" s="209" t="s">
        <v>177</v>
      </c>
      <c r="E171" s="210" t="s">
        <v>79</v>
      </c>
      <c r="F171" s="211" t="s">
        <v>504</v>
      </c>
      <c r="G171" s="208"/>
      <c r="H171" s="212">
        <v>4</v>
      </c>
      <c r="I171" s="213"/>
      <c r="J171" s="208"/>
      <c r="K171" s="208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177</v>
      </c>
      <c r="AU171" s="218" t="s">
        <v>91</v>
      </c>
      <c r="AV171" s="13" t="s">
        <v>91</v>
      </c>
      <c r="AW171" s="13" t="s">
        <v>42</v>
      </c>
      <c r="AX171" s="13" t="s">
        <v>89</v>
      </c>
      <c r="AY171" s="218" t="s">
        <v>168</v>
      </c>
    </row>
    <row r="172" spans="1:65" s="2" customFormat="1" ht="16.5" customHeight="1">
      <c r="A172" s="36"/>
      <c r="B172" s="37"/>
      <c r="C172" s="230" t="s">
        <v>505</v>
      </c>
      <c r="D172" s="230" t="s">
        <v>219</v>
      </c>
      <c r="E172" s="231" t="s">
        <v>506</v>
      </c>
      <c r="F172" s="232" t="s">
        <v>507</v>
      </c>
      <c r="G172" s="233" t="s">
        <v>228</v>
      </c>
      <c r="H172" s="234">
        <v>4</v>
      </c>
      <c r="I172" s="235"/>
      <c r="J172" s="236">
        <f>ROUND(I172*H172,2)</f>
        <v>0</v>
      </c>
      <c r="K172" s="232" t="s">
        <v>234</v>
      </c>
      <c r="L172" s="237"/>
      <c r="M172" s="238" t="s">
        <v>79</v>
      </c>
      <c r="N172" s="239" t="s">
        <v>51</v>
      </c>
      <c r="O172" s="66"/>
      <c r="P172" s="203">
        <f>O172*H172</f>
        <v>0</v>
      </c>
      <c r="Q172" s="203">
        <v>4</v>
      </c>
      <c r="R172" s="203">
        <f>Q172*H172</f>
        <v>16</v>
      </c>
      <c r="S172" s="203">
        <v>0</v>
      </c>
      <c r="T172" s="204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5" t="s">
        <v>211</v>
      </c>
      <c r="AT172" s="205" t="s">
        <v>219</v>
      </c>
      <c r="AU172" s="205" t="s">
        <v>91</v>
      </c>
      <c r="AY172" s="18" t="s">
        <v>168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8" t="s">
        <v>89</v>
      </c>
      <c r="BK172" s="206">
        <f>ROUND(I172*H172,2)</f>
        <v>0</v>
      </c>
      <c r="BL172" s="18" t="s">
        <v>175</v>
      </c>
      <c r="BM172" s="205" t="s">
        <v>508</v>
      </c>
    </row>
    <row r="173" spans="2:51" s="13" customFormat="1" ht="12">
      <c r="B173" s="207"/>
      <c r="C173" s="208"/>
      <c r="D173" s="209" t="s">
        <v>177</v>
      </c>
      <c r="E173" s="210" t="s">
        <v>79</v>
      </c>
      <c r="F173" s="211" t="s">
        <v>504</v>
      </c>
      <c r="G173" s="208"/>
      <c r="H173" s="212">
        <v>4</v>
      </c>
      <c r="I173" s="213"/>
      <c r="J173" s="208"/>
      <c r="K173" s="208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177</v>
      </c>
      <c r="AU173" s="218" t="s">
        <v>91</v>
      </c>
      <c r="AV173" s="13" t="s">
        <v>91</v>
      </c>
      <c r="AW173" s="13" t="s">
        <v>42</v>
      </c>
      <c r="AX173" s="13" t="s">
        <v>89</v>
      </c>
      <c r="AY173" s="218" t="s">
        <v>168</v>
      </c>
    </row>
    <row r="174" spans="1:65" s="2" customFormat="1" ht="16.5" customHeight="1">
      <c r="A174" s="36"/>
      <c r="B174" s="37"/>
      <c r="C174" s="230" t="s">
        <v>509</v>
      </c>
      <c r="D174" s="230" t="s">
        <v>219</v>
      </c>
      <c r="E174" s="231" t="s">
        <v>510</v>
      </c>
      <c r="F174" s="232" t="s">
        <v>511</v>
      </c>
      <c r="G174" s="233" t="s">
        <v>346</v>
      </c>
      <c r="H174" s="234">
        <v>164.28</v>
      </c>
      <c r="I174" s="235"/>
      <c r="J174" s="236">
        <f>ROUND(I174*H174,2)</f>
        <v>0</v>
      </c>
      <c r="K174" s="232" t="s">
        <v>234</v>
      </c>
      <c r="L174" s="237"/>
      <c r="M174" s="238" t="s">
        <v>79</v>
      </c>
      <c r="N174" s="239" t="s">
        <v>51</v>
      </c>
      <c r="O174" s="66"/>
      <c r="P174" s="203">
        <f>O174*H174</f>
        <v>0</v>
      </c>
      <c r="Q174" s="203">
        <v>0.1875</v>
      </c>
      <c r="R174" s="203">
        <f>Q174*H174</f>
        <v>30.802500000000002</v>
      </c>
      <c r="S174" s="203">
        <v>0</v>
      </c>
      <c r="T174" s="204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5" t="s">
        <v>211</v>
      </c>
      <c r="AT174" s="205" t="s">
        <v>219</v>
      </c>
      <c r="AU174" s="205" t="s">
        <v>91</v>
      </c>
      <c r="AY174" s="18" t="s">
        <v>168</v>
      </c>
      <c r="BE174" s="206">
        <f>IF(N174="základní",J174,0)</f>
        <v>0</v>
      </c>
      <c r="BF174" s="206">
        <f>IF(N174="snížená",J174,0)</f>
        <v>0</v>
      </c>
      <c r="BG174" s="206">
        <f>IF(N174="zákl. přenesená",J174,0)</f>
        <v>0</v>
      </c>
      <c r="BH174" s="206">
        <f>IF(N174="sníž. přenesená",J174,0)</f>
        <v>0</v>
      </c>
      <c r="BI174" s="206">
        <f>IF(N174="nulová",J174,0)</f>
        <v>0</v>
      </c>
      <c r="BJ174" s="18" t="s">
        <v>89</v>
      </c>
      <c r="BK174" s="206">
        <f>ROUND(I174*H174,2)</f>
        <v>0</v>
      </c>
      <c r="BL174" s="18" t="s">
        <v>175</v>
      </c>
      <c r="BM174" s="205" t="s">
        <v>512</v>
      </c>
    </row>
    <row r="175" spans="2:51" s="13" customFormat="1" ht="12">
      <c r="B175" s="207"/>
      <c r="C175" s="208"/>
      <c r="D175" s="209" t="s">
        <v>177</v>
      </c>
      <c r="E175" s="210" t="s">
        <v>79</v>
      </c>
      <c r="F175" s="211" t="s">
        <v>513</v>
      </c>
      <c r="G175" s="208"/>
      <c r="H175" s="212">
        <v>164.28</v>
      </c>
      <c r="I175" s="213"/>
      <c r="J175" s="208"/>
      <c r="K175" s="208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177</v>
      </c>
      <c r="AU175" s="218" t="s">
        <v>91</v>
      </c>
      <c r="AV175" s="13" t="s">
        <v>91</v>
      </c>
      <c r="AW175" s="13" t="s">
        <v>42</v>
      </c>
      <c r="AX175" s="13" t="s">
        <v>89</v>
      </c>
      <c r="AY175" s="218" t="s">
        <v>168</v>
      </c>
    </row>
    <row r="176" spans="1:65" s="2" customFormat="1" ht="21.75" customHeight="1">
      <c r="A176" s="36"/>
      <c r="B176" s="37"/>
      <c r="C176" s="194" t="s">
        <v>514</v>
      </c>
      <c r="D176" s="194" t="s">
        <v>170</v>
      </c>
      <c r="E176" s="195" t="s">
        <v>515</v>
      </c>
      <c r="F176" s="196" t="s">
        <v>516</v>
      </c>
      <c r="G176" s="197" t="s">
        <v>252</v>
      </c>
      <c r="H176" s="198">
        <v>118</v>
      </c>
      <c r="I176" s="199"/>
      <c r="J176" s="200">
        <f>ROUND(I176*H176,2)</f>
        <v>0</v>
      </c>
      <c r="K176" s="196" t="s">
        <v>234</v>
      </c>
      <c r="L176" s="41"/>
      <c r="M176" s="201" t="s">
        <v>79</v>
      </c>
      <c r="N176" s="202" t="s">
        <v>51</v>
      </c>
      <c r="O176" s="66"/>
      <c r="P176" s="203">
        <f>O176*H176</f>
        <v>0</v>
      </c>
      <c r="Q176" s="203">
        <v>0</v>
      </c>
      <c r="R176" s="203">
        <f>Q176*H176</f>
        <v>0</v>
      </c>
      <c r="S176" s="203">
        <v>0</v>
      </c>
      <c r="T176" s="20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5" t="s">
        <v>175</v>
      </c>
      <c r="AT176" s="205" t="s">
        <v>170</v>
      </c>
      <c r="AU176" s="205" t="s">
        <v>91</v>
      </c>
      <c r="AY176" s="18" t="s">
        <v>168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8" t="s">
        <v>89</v>
      </c>
      <c r="BK176" s="206">
        <f>ROUND(I176*H176,2)</f>
        <v>0</v>
      </c>
      <c r="BL176" s="18" t="s">
        <v>175</v>
      </c>
      <c r="BM176" s="205" t="s">
        <v>517</v>
      </c>
    </row>
    <row r="177" spans="1:47" s="2" customFormat="1" ht="57.6">
      <c r="A177" s="36"/>
      <c r="B177" s="37"/>
      <c r="C177" s="38"/>
      <c r="D177" s="209" t="s">
        <v>236</v>
      </c>
      <c r="E177" s="38"/>
      <c r="F177" s="240" t="s">
        <v>518</v>
      </c>
      <c r="G177" s="38"/>
      <c r="H177" s="38"/>
      <c r="I177" s="117"/>
      <c r="J177" s="38"/>
      <c r="K177" s="38"/>
      <c r="L177" s="41"/>
      <c r="M177" s="241"/>
      <c r="N177" s="24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8" t="s">
        <v>236</v>
      </c>
      <c r="AU177" s="18" t="s">
        <v>91</v>
      </c>
    </row>
    <row r="178" spans="2:51" s="13" customFormat="1" ht="12">
      <c r="B178" s="207"/>
      <c r="C178" s="208"/>
      <c r="D178" s="209" t="s">
        <v>177</v>
      </c>
      <c r="E178" s="210" t="s">
        <v>79</v>
      </c>
      <c r="F178" s="211" t="s">
        <v>519</v>
      </c>
      <c r="G178" s="208"/>
      <c r="H178" s="212">
        <v>118</v>
      </c>
      <c r="I178" s="213"/>
      <c r="J178" s="208"/>
      <c r="K178" s="208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177</v>
      </c>
      <c r="AU178" s="218" t="s">
        <v>91</v>
      </c>
      <c r="AV178" s="13" t="s">
        <v>91</v>
      </c>
      <c r="AW178" s="13" t="s">
        <v>42</v>
      </c>
      <c r="AX178" s="13" t="s">
        <v>89</v>
      </c>
      <c r="AY178" s="218" t="s">
        <v>168</v>
      </c>
    </row>
    <row r="179" spans="1:65" s="2" customFormat="1" ht="16.5" customHeight="1">
      <c r="A179" s="36"/>
      <c r="B179" s="37"/>
      <c r="C179" s="194" t="s">
        <v>520</v>
      </c>
      <c r="D179" s="194" t="s">
        <v>170</v>
      </c>
      <c r="E179" s="195" t="s">
        <v>521</v>
      </c>
      <c r="F179" s="196" t="s">
        <v>522</v>
      </c>
      <c r="G179" s="197" t="s">
        <v>346</v>
      </c>
      <c r="H179" s="198">
        <v>669</v>
      </c>
      <c r="I179" s="199"/>
      <c r="J179" s="200">
        <f>ROUND(I179*H179,2)</f>
        <v>0</v>
      </c>
      <c r="K179" s="196" t="s">
        <v>174</v>
      </c>
      <c r="L179" s="41"/>
      <c r="M179" s="201" t="s">
        <v>79</v>
      </c>
      <c r="N179" s="202" t="s">
        <v>51</v>
      </c>
      <c r="O179" s="66"/>
      <c r="P179" s="203">
        <f>O179*H179</f>
        <v>0</v>
      </c>
      <c r="Q179" s="203">
        <v>0</v>
      </c>
      <c r="R179" s="203">
        <f>Q179*H179</f>
        <v>0</v>
      </c>
      <c r="S179" s="203">
        <v>0</v>
      </c>
      <c r="T179" s="204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5" t="s">
        <v>175</v>
      </c>
      <c r="AT179" s="205" t="s">
        <v>170</v>
      </c>
      <c r="AU179" s="205" t="s">
        <v>91</v>
      </c>
      <c r="AY179" s="18" t="s">
        <v>168</v>
      </c>
      <c r="BE179" s="206">
        <f>IF(N179="základní",J179,0)</f>
        <v>0</v>
      </c>
      <c r="BF179" s="206">
        <f>IF(N179="snížená",J179,0)</f>
        <v>0</v>
      </c>
      <c r="BG179" s="206">
        <f>IF(N179="zákl. přenesená",J179,0)</f>
        <v>0</v>
      </c>
      <c r="BH179" s="206">
        <f>IF(N179="sníž. přenesená",J179,0)</f>
        <v>0</v>
      </c>
      <c r="BI179" s="206">
        <f>IF(N179="nulová",J179,0)</f>
        <v>0</v>
      </c>
      <c r="BJ179" s="18" t="s">
        <v>89</v>
      </c>
      <c r="BK179" s="206">
        <f>ROUND(I179*H179,2)</f>
        <v>0</v>
      </c>
      <c r="BL179" s="18" t="s">
        <v>175</v>
      </c>
      <c r="BM179" s="205" t="s">
        <v>523</v>
      </c>
    </row>
    <row r="180" spans="2:51" s="13" customFormat="1" ht="12">
      <c r="B180" s="207"/>
      <c r="C180" s="208"/>
      <c r="D180" s="209" t="s">
        <v>177</v>
      </c>
      <c r="E180" s="210" t="s">
        <v>79</v>
      </c>
      <c r="F180" s="211" t="s">
        <v>524</v>
      </c>
      <c r="G180" s="208"/>
      <c r="H180" s="212">
        <v>669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177</v>
      </c>
      <c r="AU180" s="218" t="s">
        <v>91</v>
      </c>
      <c r="AV180" s="13" t="s">
        <v>91</v>
      </c>
      <c r="AW180" s="13" t="s">
        <v>42</v>
      </c>
      <c r="AX180" s="13" t="s">
        <v>89</v>
      </c>
      <c r="AY180" s="218" t="s">
        <v>168</v>
      </c>
    </row>
    <row r="181" spans="1:65" s="2" customFormat="1" ht="16.5" customHeight="1">
      <c r="A181" s="36"/>
      <c r="B181" s="37"/>
      <c r="C181" s="194" t="s">
        <v>525</v>
      </c>
      <c r="D181" s="194" t="s">
        <v>170</v>
      </c>
      <c r="E181" s="195" t="s">
        <v>526</v>
      </c>
      <c r="F181" s="196" t="s">
        <v>527</v>
      </c>
      <c r="G181" s="197" t="s">
        <v>346</v>
      </c>
      <c r="H181" s="198">
        <v>26313</v>
      </c>
      <c r="I181" s="199"/>
      <c r="J181" s="200">
        <f>ROUND(I181*H181,2)</f>
        <v>0</v>
      </c>
      <c r="K181" s="196" t="s">
        <v>174</v>
      </c>
      <c r="L181" s="41"/>
      <c r="M181" s="201" t="s">
        <v>79</v>
      </c>
      <c r="N181" s="202" t="s">
        <v>51</v>
      </c>
      <c r="O181" s="66"/>
      <c r="P181" s="203">
        <f>O181*H181</f>
        <v>0</v>
      </c>
      <c r="Q181" s="203">
        <v>0</v>
      </c>
      <c r="R181" s="203">
        <f>Q181*H181</f>
        <v>0</v>
      </c>
      <c r="S181" s="203">
        <v>0</v>
      </c>
      <c r="T181" s="204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5" t="s">
        <v>175</v>
      </c>
      <c r="AT181" s="205" t="s">
        <v>170</v>
      </c>
      <c r="AU181" s="205" t="s">
        <v>91</v>
      </c>
      <c r="AY181" s="18" t="s">
        <v>168</v>
      </c>
      <c r="BE181" s="206">
        <f>IF(N181="základní",J181,0)</f>
        <v>0</v>
      </c>
      <c r="BF181" s="206">
        <f>IF(N181="snížená",J181,0)</f>
        <v>0</v>
      </c>
      <c r="BG181" s="206">
        <f>IF(N181="zákl. přenesená",J181,0)</f>
        <v>0</v>
      </c>
      <c r="BH181" s="206">
        <f>IF(N181="sníž. přenesená",J181,0)</f>
        <v>0</v>
      </c>
      <c r="BI181" s="206">
        <f>IF(N181="nulová",J181,0)</f>
        <v>0</v>
      </c>
      <c r="BJ181" s="18" t="s">
        <v>89</v>
      </c>
      <c r="BK181" s="206">
        <f>ROUND(I181*H181,2)</f>
        <v>0</v>
      </c>
      <c r="BL181" s="18" t="s">
        <v>175</v>
      </c>
      <c r="BM181" s="205" t="s">
        <v>528</v>
      </c>
    </row>
    <row r="182" spans="2:51" s="13" customFormat="1" ht="12">
      <c r="B182" s="207"/>
      <c r="C182" s="208"/>
      <c r="D182" s="209" t="s">
        <v>177</v>
      </c>
      <c r="E182" s="210" t="s">
        <v>79</v>
      </c>
      <c r="F182" s="211" t="s">
        <v>529</v>
      </c>
      <c r="G182" s="208"/>
      <c r="H182" s="212">
        <v>15900</v>
      </c>
      <c r="I182" s="213"/>
      <c r="J182" s="208"/>
      <c r="K182" s="208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177</v>
      </c>
      <c r="AU182" s="218" t="s">
        <v>91</v>
      </c>
      <c r="AV182" s="13" t="s">
        <v>91</v>
      </c>
      <c r="AW182" s="13" t="s">
        <v>42</v>
      </c>
      <c r="AX182" s="13" t="s">
        <v>81</v>
      </c>
      <c r="AY182" s="218" t="s">
        <v>168</v>
      </c>
    </row>
    <row r="183" spans="2:51" s="13" customFormat="1" ht="12">
      <c r="B183" s="207"/>
      <c r="C183" s="208"/>
      <c r="D183" s="209" t="s">
        <v>177</v>
      </c>
      <c r="E183" s="210" t="s">
        <v>79</v>
      </c>
      <c r="F183" s="211" t="s">
        <v>530</v>
      </c>
      <c r="G183" s="208"/>
      <c r="H183" s="212">
        <v>4738</v>
      </c>
      <c r="I183" s="213"/>
      <c r="J183" s="208"/>
      <c r="K183" s="208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177</v>
      </c>
      <c r="AU183" s="218" t="s">
        <v>91</v>
      </c>
      <c r="AV183" s="13" t="s">
        <v>91</v>
      </c>
      <c r="AW183" s="13" t="s">
        <v>42</v>
      </c>
      <c r="AX183" s="13" t="s">
        <v>81</v>
      </c>
      <c r="AY183" s="218" t="s">
        <v>168</v>
      </c>
    </row>
    <row r="184" spans="2:51" s="13" customFormat="1" ht="12">
      <c r="B184" s="207"/>
      <c r="C184" s="208"/>
      <c r="D184" s="209" t="s">
        <v>177</v>
      </c>
      <c r="E184" s="210" t="s">
        <v>79</v>
      </c>
      <c r="F184" s="211" t="s">
        <v>531</v>
      </c>
      <c r="G184" s="208"/>
      <c r="H184" s="212">
        <v>1338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177</v>
      </c>
      <c r="AU184" s="218" t="s">
        <v>91</v>
      </c>
      <c r="AV184" s="13" t="s">
        <v>91</v>
      </c>
      <c r="AW184" s="13" t="s">
        <v>42</v>
      </c>
      <c r="AX184" s="13" t="s">
        <v>81</v>
      </c>
      <c r="AY184" s="218" t="s">
        <v>168</v>
      </c>
    </row>
    <row r="185" spans="2:51" s="13" customFormat="1" ht="12">
      <c r="B185" s="207"/>
      <c r="C185" s="208"/>
      <c r="D185" s="209" t="s">
        <v>177</v>
      </c>
      <c r="E185" s="210" t="s">
        <v>79</v>
      </c>
      <c r="F185" s="211" t="s">
        <v>532</v>
      </c>
      <c r="G185" s="208"/>
      <c r="H185" s="212">
        <v>4337</v>
      </c>
      <c r="I185" s="213"/>
      <c r="J185" s="208"/>
      <c r="K185" s="208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177</v>
      </c>
      <c r="AU185" s="218" t="s">
        <v>91</v>
      </c>
      <c r="AV185" s="13" t="s">
        <v>91</v>
      </c>
      <c r="AW185" s="13" t="s">
        <v>42</v>
      </c>
      <c r="AX185" s="13" t="s">
        <v>81</v>
      </c>
      <c r="AY185" s="218" t="s">
        <v>168</v>
      </c>
    </row>
    <row r="186" spans="2:51" s="14" customFormat="1" ht="12">
      <c r="B186" s="219"/>
      <c r="C186" s="220"/>
      <c r="D186" s="209" t="s">
        <v>177</v>
      </c>
      <c r="E186" s="221" t="s">
        <v>79</v>
      </c>
      <c r="F186" s="222" t="s">
        <v>181</v>
      </c>
      <c r="G186" s="220"/>
      <c r="H186" s="223">
        <v>26313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177</v>
      </c>
      <c r="AU186" s="229" t="s">
        <v>91</v>
      </c>
      <c r="AV186" s="14" t="s">
        <v>175</v>
      </c>
      <c r="AW186" s="14" t="s">
        <v>42</v>
      </c>
      <c r="AX186" s="14" t="s">
        <v>89</v>
      </c>
      <c r="AY186" s="229" t="s">
        <v>168</v>
      </c>
    </row>
    <row r="187" spans="1:65" s="2" customFormat="1" ht="16.5" customHeight="1">
      <c r="A187" s="36"/>
      <c r="B187" s="37"/>
      <c r="C187" s="194" t="s">
        <v>533</v>
      </c>
      <c r="D187" s="194" t="s">
        <v>170</v>
      </c>
      <c r="E187" s="195" t="s">
        <v>534</v>
      </c>
      <c r="F187" s="196" t="s">
        <v>535</v>
      </c>
      <c r="G187" s="197" t="s">
        <v>346</v>
      </c>
      <c r="H187" s="198">
        <v>575</v>
      </c>
      <c r="I187" s="199"/>
      <c r="J187" s="200">
        <f>ROUND(I187*H187,2)</f>
        <v>0</v>
      </c>
      <c r="K187" s="196" t="s">
        <v>174</v>
      </c>
      <c r="L187" s="41"/>
      <c r="M187" s="201" t="s">
        <v>79</v>
      </c>
      <c r="N187" s="202" t="s">
        <v>51</v>
      </c>
      <c r="O187" s="66"/>
      <c r="P187" s="203">
        <f>O187*H187</f>
        <v>0</v>
      </c>
      <c r="Q187" s="203">
        <v>0</v>
      </c>
      <c r="R187" s="203">
        <f>Q187*H187</f>
        <v>0</v>
      </c>
      <c r="S187" s="203">
        <v>0</v>
      </c>
      <c r="T187" s="204">
        <f>S187*H187</f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5" t="s">
        <v>175</v>
      </c>
      <c r="AT187" s="205" t="s">
        <v>170</v>
      </c>
      <c r="AU187" s="205" t="s">
        <v>91</v>
      </c>
      <c r="AY187" s="18" t="s">
        <v>168</v>
      </c>
      <c r="BE187" s="206">
        <f>IF(N187="základní",J187,0)</f>
        <v>0</v>
      </c>
      <c r="BF187" s="206">
        <f>IF(N187="snížená",J187,0)</f>
        <v>0</v>
      </c>
      <c r="BG187" s="206">
        <f>IF(N187="zákl. přenesená",J187,0)</f>
        <v>0</v>
      </c>
      <c r="BH187" s="206">
        <f>IF(N187="sníž. přenesená",J187,0)</f>
        <v>0</v>
      </c>
      <c r="BI187" s="206">
        <f>IF(N187="nulová",J187,0)</f>
        <v>0</v>
      </c>
      <c r="BJ187" s="18" t="s">
        <v>89</v>
      </c>
      <c r="BK187" s="206">
        <f>ROUND(I187*H187,2)</f>
        <v>0</v>
      </c>
      <c r="BL187" s="18" t="s">
        <v>175</v>
      </c>
      <c r="BM187" s="205" t="s">
        <v>536</v>
      </c>
    </row>
    <row r="188" spans="2:51" s="13" customFormat="1" ht="12">
      <c r="B188" s="207"/>
      <c r="C188" s="208"/>
      <c r="D188" s="209" t="s">
        <v>177</v>
      </c>
      <c r="E188" s="210" t="s">
        <v>79</v>
      </c>
      <c r="F188" s="211" t="s">
        <v>351</v>
      </c>
      <c r="G188" s="208"/>
      <c r="H188" s="212">
        <v>575</v>
      </c>
      <c r="I188" s="213"/>
      <c r="J188" s="208"/>
      <c r="K188" s="208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177</v>
      </c>
      <c r="AU188" s="218" t="s">
        <v>91</v>
      </c>
      <c r="AV188" s="13" t="s">
        <v>91</v>
      </c>
      <c r="AW188" s="13" t="s">
        <v>42</v>
      </c>
      <c r="AX188" s="13" t="s">
        <v>89</v>
      </c>
      <c r="AY188" s="218" t="s">
        <v>168</v>
      </c>
    </row>
    <row r="189" spans="1:65" s="2" customFormat="1" ht="21.75" customHeight="1">
      <c r="A189" s="36"/>
      <c r="B189" s="37"/>
      <c r="C189" s="194" t="s">
        <v>537</v>
      </c>
      <c r="D189" s="194" t="s">
        <v>170</v>
      </c>
      <c r="E189" s="195" t="s">
        <v>538</v>
      </c>
      <c r="F189" s="196" t="s">
        <v>539</v>
      </c>
      <c r="G189" s="197" t="s">
        <v>346</v>
      </c>
      <c r="H189" s="198">
        <v>10412</v>
      </c>
      <c r="I189" s="199"/>
      <c r="J189" s="200">
        <f>ROUND(I189*H189,2)</f>
        <v>0</v>
      </c>
      <c r="K189" s="196" t="s">
        <v>174</v>
      </c>
      <c r="L189" s="41"/>
      <c r="M189" s="201" t="s">
        <v>79</v>
      </c>
      <c r="N189" s="202" t="s">
        <v>51</v>
      </c>
      <c r="O189" s="66"/>
      <c r="P189" s="203">
        <f>O189*H189</f>
        <v>0</v>
      </c>
      <c r="Q189" s="203">
        <v>0</v>
      </c>
      <c r="R189" s="203">
        <f>Q189*H189</f>
        <v>0</v>
      </c>
      <c r="S189" s="203">
        <v>0</v>
      </c>
      <c r="T189" s="204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5" t="s">
        <v>175</v>
      </c>
      <c r="AT189" s="205" t="s">
        <v>170</v>
      </c>
      <c r="AU189" s="205" t="s">
        <v>91</v>
      </c>
      <c r="AY189" s="18" t="s">
        <v>168</v>
      </c>
      <c r="BE189" s="206">
        <f>IF(N189="základní",J189,0)</f>
        <v>0</v>
      </c>
      <c r="BF189" s="206">
        <f>IF(N189="snížená",J189,0)</f>
        <v>0</v>
      </c>
      <c r="BG189" s="206">
        <f>IF(N189="zákl. přenesená",J189,0)</f>
        <v>0</v>
      </c>
      <c r="BH189" s="206">
        <f>IF(N189="sníž. přenesená",J189,0)</f>
        <v>0</v>
      </c>
      <c r="BI189" s="206">
        <f>IF(N189="nulová",J189,0)</f>
        <v>0</v>
      </c>
      <c r="BJ189" s="18" t="s">
        <v>89</v>
      </c>
      <c r="BK189" s="206">
        <f>ROUND(I189*H189,2)</f>
        <v>0</v>
      </c>
      <c r="BL189" s="18" t="s">
        <v>175</v>
      </c>
      <c r="BM189" s="205" t="s">
        <v>540</v>
      </c>
    </row>
    <row r="190" spans="2:51" s="13" customFormat="1" ht="12">
      <c r="B190" s="207"/>
      <c r="C190" s="208"/>
      <c r="D190" s="209" t="s">
        <v>177</v>
      </c>
      <c r="E190" s="210" t="s">
        <v>79</v>
      </c>
      <c r="F190" s="211" t="s">
        <v>357</v>
      </c>
      <c r="G190" s="208"/>
      <c r="H190" s="212">
        <v>7950</v>
      </c>
      <c r="I190" s="213"/>
      <c r="J190" s="208"/>
      <c r="K190" s="208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177</v>
      </c>
      <c r="AU190" s="218" t="s">
        <v>91</v>
      </c>
      <c r="AV190" s="13" t="s">
        <v>91</v>
      </c>
      <c r="AW190" s="13" t="s">
        <v>42</v>
      </c>
      <c r="AX190" s="13" t="s">
        <v>81</v>
      </c>
      <c r="AY190" s="218" t="s">
        <v>168</v>
      </c>
    </row>
    <row r="191" spans="2:51" s="13" customFormat="1" ht="12">
      <c r="B191" s="207"/>
      <c r="C191" s="208"/>
      <c r="D191" s="209" t="s">
        <v>177</v>
      </c>
      <c r="E191" s="210" t="s">
        <v>79</v>
      </c>
      <c r="F191" s="211" t="s">
        <v>541</v>
      </c>
      <c r="G191" s="208"/>
      <c r="H191" s="212">
        <v>93</v>
      </c>
      <c r="I191" s="213"/>
      <c r="J191" s="208"/>
      <c r="K191" s="208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177</v>
      </c>
      <c r="AU191" s="218" t="s">
        <v>91</v>
      </c>
      <c r="AV191" s="13" t="s">
        <v>91</v>
      </c>
      <c r="AW191" s="13" t="s">
        <v>42</v>
      </c>
      <c r="AX191" s="13" t="s">
        <v>81</v>
      </c>
      <c r="AY191" s="218" t="s">
        <v>168</v>
      </c>
    </row>
    <row r="192" spans="2:51" s="13" customFormat="1" ht="12">
      <c r="B192" s="207"/>
      <c r="C192" s="208"/>
      <c r="D192" s="209" t="s">
        <v>177</v>
      </c>
      <c r="E192" s="210" t="s">
        <v>79</v>
      </c>
      <c r="F192" s="211" t="s">
        <v>354</v>
      </c>
      <c r="G192" s="208"/>
      <c r="H192" s="212">
        <v>2369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177</v>
      </c>
      <c r="AU192" s="218" t="s">
        <v>91</v>
      </c>
      <c r="AV192" s="13" t="s">
        <v>91</v>
      </c>
      <c r="AW192" s="13" t="s">
        <v>42</v>
      </c>
      <c r="AX192" s="13" t="s">
        <v>81</v>
      </c>
      <c r="AY192" s="218" t="s">
        <v>168</v>
      </c>
    </row>
    <row r="193" spans="2:51" s="14" customFormat="1" ht="12">
      <c r="B193" s="219"/>
      <c r="C193" s="220"/>
      <c r="D193" s="209" t="s">
        <v>177</v>
      </c>
      <c r="E193" s="221" t="s">
        <v>79</v>
      </c>
      <c r="F193" s="222" t="s">
        <v>181</v>
      </c>
      <c r="G193" s="220"/>
      <c r="H193" s="223">
        <v>10412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177</v>
      </c>
      <c r="AU193" s="229" t="s">
        <v>91</v>
      </c>
      <c r="AV193" s="14" t="s">
        <v>175</v>
      </c>
      <c r="AW193" s="14" t="s">
        <v>42</v>
      </c>
      <c r="AX193" s="14" t="s">
        <v>89</v>
      </c>
      <c r="AY193" s="229" t="s">
        <v>168</v>
      </c>
    </row>
    <row r="194" spans="1:65" s="2" customFormat="1" ht="21.75" customHeight="1">
      <c r="A194" s="36"/>
      <c r="B194" s="37"/>
      <c r="C194" s="194" t="s">
        <v>542</v>
      </c>
      <c r="D194" s="194" t="s">
        <v>170</v>
      </c>
      <c r="E194" s="195" t="s">
        <v>543</v>
      </c>
      <c r="F194" s="196" t="s">
        <v>544</v>
      </c>
      <c r="G194" s="197" t="s">
        <v>346</v>
      </c>
      <c r="H194" s="198">
        <v>575</v>
      </c>
      <c r="I194" s="199"/>
      <c r="J194" s="200">
        <f>ROUND(I194*H194,2)</f>
        <v>0</v>
      </c>
      <c r="K194" s="196" t="s">
        <v>174</v>
      </c>
      <c r="L194" s="41"/>
      <c r="M194" s="201" t="s">
        <v>79</v>
      </c>
      <c r="N194" s="202" t="s">
        <v>51</v>
      </c>
      <c r="O194" s="66"/>
      <c r="P194" s="203">
        <f>O194*H194</f>
        <v>0</v>
      </c>
      <c r="Q194" s="203">
        <v>0</v>
      </c>
      <c r="R194" s="203">
        <f>Q194*H194</f>
        <v>0</v>
      </c>
      <c r="S194" s="203">
        <v>0</v>
      </c>
      <c r="T194" s="204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5" t="s">
        <v>175</v>
      </c>
      <c r="AT194" s="205" t="s">
        <v>170</v>
      </c>
      <c r="AU194" s="205" t="s">
        <v>91</v>
      </c>
      <c r="AY194" s="18" t="s">
        <v>168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8" t="s">
        <v>89</v>
      </c>
      <c r="BK194" s="206">
        <f>ROUND(I194*H194,2)</f>
        <v>0</v>
      </c>
      <c r="BL194" s="18" t="s">
        <v>175</v>
      </c>
      <c r="BM194" s="205" t="s">
        <v>545</v>
      </c>
    </row>
    <row r="195" spans="2:51" s="13" customFormat="1" ht="12">
      <c r="B195" s="207"/>
      <c r="C195" s="208"/>
      <c r="D195" s="209" t="s">
        <v>177</v>
      </c>
      <c r="E195" s="210" t="s">
        <v>79</v>
      </c>
      <c r="F195" s="211" t="s">
        <v>351</v>
      </c>
      <c r="G195" s="208"/>
      <c r="H195" s="212">
        <v>575</v>
      </c>
      <c r="I195" s="213"/>
      <c r="J195" s="208"/>
      <c r="K195" s="208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177</v>
      </c>
      <c r="AU195" s="218" t="s">
        <v>91</v>
      </c>
      <c r="AV195" s="13" t="s">
        <v>91</v>
      </c>
      <c r="AW195" s="13" t="s">
        <v>42</v>
      </c>
      <c r="AX195" s="13" t="s">
        <v>89</v>
      </c>
      <c r="AY195" s="218" t="s">
        <v>168</v>
      </c>
    </row>
    <row r="196" spans="1:65" s="2" customFormat="1" ht="16.5" customHeight="1">
      <c r="A196" s="36"/>
      <c r="B196" s="37"/>
      <c r="C196" s="194" t="s">
        <v>546</v>
      </c>
      <c r="D196" s="194" t="s">
        <v>170</v>
      </c>
      <c r="E196" s="195" t="s">
        <v>547</v>
      </c>
      <c r="F196" s="196" t="s">
        <v>548</v>
      </c>
      <c r="G196" s="197" t="s">
        <v>346</v>
      </c>
      <c r="H196" s="198">
        <v>10412</v>
      </c>
      <c r="I196" s="199"/>
      <c r="J196" s="200">
        <f>ROUND(I196*H196,2)</f>
        <v>0</v>
      </c>
      <c r="K196" s="196" t="s">
        <v>174</v>
      </c>
      <c r="L196" s="41"/>
      <c r="M196" s="201" t="s">
        <v>79</v>
      </c>
      <c r="N196" s="202" t="s">
        <v>51</v>
      </c>
      <c r="O196" s="66"/>
      <c r="P196" s="203">
        <f>O196*H196</f>
        <v>0</v>
      </c>
      <c r="Q196" s="203">
        <v>0</v>
      </c>
      <c r="R196" s="203">
        <f>Q196*H196</f>
        <v>0</v>
      </c>
      <c r="S196" s="203">
        <v>0</v>
      </c>
      <c r="T196" s="204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5" t="s">
        <v>175</v>
      </c>
      <c r="AT196" s="205" t="s">
        <v>170</v>
      </c>
      <c r="AU196" s="205" t="s">
        <v>91</v>
      </c>
      <c r="AY196" s="18" t="s">
        <v>168</v>
      </c>
      <c r="BE196" s="206">
        <f>IF(N196="základní",J196,0)</f>
        <v>0</v>
      </c>
      <c r="BF196" s="206">
        <f>IF(N196="snížená",J196,0)</f>
        <v>0</v>
      </c>
      <c r="BG196" s="206">
        <f>IF(N196="zákl. přenesená",J196,0)</f>
        <v>0</v>
      </c>
      <c r="BH196" s="206">
        <f>IF(N196="sníž. přenesená",J196,0)</f>
        <v>0</v>
      </c>
      <c r="BI196" s="206">
        <f>IF(N196="nulová",J196,0)</f>
        <v>0</v>
      </c>
      <c r="BJ196" s="18" t="s">
        <v>89</v>
      </c>
      <c r="BK196" s="206">
        <f>ROUND(I196*H196,2)</f>
        <v>0</v>
      </c>
      <c r="BL196" s="18" t="s">
        <v>175</v>
      </c>
      <c r="BM196" s="205" t="s">
        <v>549</v>
      </c>
    </row>
    <row r="197" spans="2:51" s="13" customFormat="1" ht="12">
      <c r="B197" s="207"/>
      <c r="C197" s="208"/>
      <c r="D197" s="209" t="s">
        <v>177</v>
      </c>
      <c r="E197" s="210" t="s">
        <v>79</v>
      </c>
      <c r="F197" s="211" t="s">
        <v>357</v>
      </c>
      <c r="G197" s="208"/>
      <c r="H197" s="212">
        <v>7950</v>
      </c>
      <c r="I197" s="213"/>
      <c r="J197" s="208"/>
      <c r="K197" s="208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177</v>
      </c>
      <c r="AU197" s="218" t="s">
        <v>91</v>
      </c>
      <c r="AV197" s="13" t="s">
        <v>91</v>
      </c>
      <c r="AW197" s="13" t="s">
        <v>42</v>
      </c>
      <c r="AX197" s="13" t="s">
        <v>81</v>
      </c>
      <c r="AY197" s="218" t="s">
        <v>168</v>
      </c>
    </row>
    <row r="198" spans="2:51" s="13" customFormat="1" ht="12">
      <c r="B198" s="207"/>
      <c r="C198" s="208"/>
      <c r="D198" s="209" t="s">
        <v>177</v>
      </c>
      <c r="E198" s="210" t="s">
        <v>79</v>
      </c>
      <c r="F198" s="211" t="s">
        <v>541</v>
      </c>
      <c r="G198" s="208"/>
      <c r="H198" s="212">
        <v>93</v>
      </c>
      <c r="I198" s="213"/>
      <c r="J198" s="208"/>
      <c r="K198" s="208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177</v>
      </c>
      <c r="AU198" s="218" t="s">
        <v>91</v>
      </c>
      <c r="AV198" s="13" t="s">
        <v>91</v>
      </c>
      <c r="AW198" s="13" t="s">
        <v>42</v>
      </c>
      <c r="AX198" s="13" t="s">
        <v>81</v>
      </c>
      <c r="AY198" s="218" t="s">
        <v>168</v>
      </c>
    </row>
    <row r="199" spans="2:51" s="13" customFormat="1" ht="12">
      <c r="B199" s="207"/>
      <c r="C199" s="208"/>
      <c r="D199" s="209" t="s">
        <v>177</v>
      </c>
      <c r="E199" s="210" t="s">
        <v>79</v>
      </c>
      <c r="F199" s="211" t="s">
        <v>354</v>
      </c>
      <c r="G199" s="208"/>
      <c r="H199" s="212">
        <v>2369</v>
      </c>
      <c r="I199" s="213"/>
      <c r="J199" s="208"/>
      <c r="K199" s="208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177</v>
      </c>
      <c r="AU199" s="218" t="s">
        <v>91</v>
      </c>
      <c r="AV199" s="13" t="s">
        <v>91</v>
      </c>
      <c r="AW199" s="13" t="s">
        <v>42</v>
      </c>
      <c r="AX199" s="13" t="s">
        <v>81</v>
      </c>
      <c r="AY199" s="218" t="s">
        <v>168</v>
      </c>
    </row>
    <row r="200" spans="2:51" s="14" customFormat="1" ht="12">
      <c r="B200" s="219"/>
      <c r="C200" s="220"/>
      <c r="D200" s="209" t="s">
        <v>177</v>
      </c>
      <c r="E200" s="221" t="s">
        <v>79</v>
      </c>
      <c r="F200" s="222" t="s">
        <v>181</v>
      </c>
      <c r="G200" s="220"/>
      <c r="H200" s="223">
        <v>10412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177</v>
      </c>
      <c r="AU200" s="229" t="s">
        <v>91</v>
      </c>
      <c r="AV200" s="14" t="s">
        <v>175</v>
      </c>
      <c r="AW200" s="14" t="s">
        <v>42</v>
      </c>
      <c r="AX200" s="14" t="s">
        <v>89</v>
      </c>
      <c r="AY200" s="229" t="s">
        <v>168</v>
      </c>
    </row>
    <row r="201" spans="1:65" s="2" customFormat="1" ht="16.5" customHeight="1">
      <c r="A201" s="36"/>
      <c r="B201" s="37"/>
      <c r="C201" s="194" t="s">
        <v>550</v>
      </c>
      <c r="D201" s="194" t="s">
        <v>170</v>
      </c>
      <c r="E201" s="195" t="s">
        <v>551</v>
      </c>
      <c r="F201" s="196" t="s">
        <v>552</v>
      </c>
      <c r="G201" s="197" t="s">
        <v>346</v>
      </c>
      <c r="H201" s="198">
        <v>18455</v>
      </c>
      <c r="I201" s="199"/>
      <c r="J201" s="200">
        <f>ROUND(I201*H201,2)</f>
        <v>0</v>
      </c>
      <c r="K201" s="196" t="s">
        <v>174</v>
      </c>
      <c r="L201" s="41"/>
      <c r="M201" s="201" t="s">
        <v>79</v>
      </c>
      <c r="N201" s="202" t="s">
        <v>51</v>
      </c>
      <c r="O201" s="66"/>
      <c r="P201" s="203">
        <f>O201*H201</f>
        <v>0</v>
      </c>
      <c r="Q201" s="203">
        <v>0</v>
      </c>
      <c r="R201" s="203">
        <f>Q201*H201</f>
        <v>0</v>
      </c>
      <c r="S201" s="203">
        <v>0</v>
      </c>
      <c r="T201" s="204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5" t="s">
        <v>175</v>
      </c>
      <c r="AT201" s="205" t="s">
        <v>170</v>
      </c>
      <c r="AU201" s="205" t="s">
        <v>91</v>
      </c>
      <c r="AY201" s="18" t="s">
        <v>168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18" t="s">
        <v>89</v>
      </c>
      <c r="BK201" s="206">
        <f>ROUND(I201*H201,2)</f>
        <v>0</v>
      </c>
      <c r="BL201" s="18" t="s">
        <v>175</v>
      </c>
      <c r="BM201" s="205" t="s">
        <v>553</v>
      </c>
    </row>
    <row r="202" spans="2:51" s="13" customFormat="1" ht="12">
      <c r="B202" s="207"/>
      <c r="C202" s="208"/>
      <c r="D202" s="209" t="s">
        <v>177</v>
      </c>
      <c r="E202" s="210" t="s">
        <v>79</v>
      </c>
      <c r="F202" s="211" t="s">
        <v>529</v>
      </c>
      <c r="G202" s="208"/>
      <c r="H202" s="212">
        <v>15900</v>
      </c>
      <c r="I202" s="213"/>
      <c r="J202" s="208"/>
      <c r="K202" s="208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177</v>
      </c>
      <c r="AU202" s="218" t="s">
        <v>91</v>
      </c>
      <c r="AV202" s="13" t="s">
        <v>91</v>
      </c>
      <c r="AW202" s="13" t="s">
        <v>42</v>
      </c>
      <c r="AX202" s="13" t="s">
        <v>81</v>
      </c>
      <c r="AY202" s="218" t="s">
        <v>168</v>
      </c>
    </row>
    <row r="203" spans="2:51" s="13" customFormat="1" ht="12">
      <c r="B203" s="207"/>
      <c r="C203" s="208"/>
      <c r="D203" s="209" t="s">
        <v>177</v>
      </c>
      <c r="E203" s="210" t="s">
        <v>79</v>
      </c>
      <c r="F203" s="211" t="s">
        <v>554</v>
      </c>
      <c r="G203" s="208"/>
      <c r="H203" s="212">
        <v>186</v>
      </c>
      <c r="I203" s="213"/>
      <c r="J203" s="208"/>
      <c r="K203" s="208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177</v>
      </c>
      <c r="AU203" s="218" t="s">
        <v>91</v>
      </c>
      <c r="AV203" s="13" t="s">
        <v>91</v>
      </c>
      <c r="AW203" s="13" t="s">
        <v>42</v>
      </c>
      <c r="AX203" s="13" t="s">
        <v>81</v>
      </c>
      <c r="AY203" s="218" t="s">
        <v>168</v>
      </c>
    </row>
    <row r="204" spans="2:51" s="13" customFormat="1" ht="12">
      <c r="B204" s="207"/>
      <c r="C204" s="208"/>
      <c r="D204" s="209" t="s">
        <v>177</v>
      </c>
      <c r="E204" s="210" t="s">
        <v>79</v>
      </c>
      <c r="F204" s="211" t="s">
        <v>354</v>
      </c>
      <c r="G204" s="208"/>
      <c r="H204" s="212">
        <v>2369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177</v>
      </c>
      <c r="AU204" s="218" t="s">
        <v>91</v>
      </c>
      <c r="AV204" s="13" t="s">
        <v>91</v>
      </c>
      <c r="AW204" s="13" t="s">
        <v>42</v>
      </c>
      <c r="AX204" s="13" t="s">
        <v>81</v>
      </c>
      <c r="AY204" s="218" t="s">
        <v>168</v>
      </c>
    </row>
    <row r="205" spans="2:51" s="14" customFormat="1" ht="12">
      <c r="B205" s="219"/>
      <c r="C205" s="220"/>
      <c r="D205" s="209" t="s">
        <v>177</v>
      </c>
      <c r="E205" s="221" t="s">
        <v>79</v>
      </c>
      <c r="F205" s="222" t="s">
        <v>181</v>
      </c>
      <c r="G205" s="220"/>
      <c r="H205" s="223">
        <v>18455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177</v>
      </c>
      <c r="AU205" s="229" t="s">
        <v>91</v>
      </c>
      <c r="AV205" s="14" t="s">
        <v>175</v>
      </c>
      <c r="AW205" s="14" t="s">
        <v>42</v>
      </c>
      <c r="AX205" s="14" t="s">
        <v>89</v>
      </c>
      <c r="AY205" s="229" t="s">
        <v>168</v>
      </c>
    </row>
    <row r="206" spans="1:65" s="2" customFormat="1" ht="16.5" customHeight="1">
      <c r="A206" s="36"/>
      <c r="B206" s="37"/>
      <c r="C206" s="194" t="s">
        <v>555</v>
      </c>
      <c r="D206" s="194" t="s">
        <v>170</v>
      </c>
      <c r="E206" s="195" t="s">
        <v>556</v>
      </c>
      <c r="F206" s="196" t="s">
        <v>557</v>
      </c>
      <c r="G206" s="197" t="s">
        <v>346</v>
      </c>
      <c r="H206" s="198">
        <v>78.8</v>
      </c>
      <c r="I206" s="199"/>
      <c r="J206" s="200">
        <f>ROUND(I206*H206,2)</f>
        <v>0</v>
      </c>
      <c r="K206" s="196" t="s">
        <v>234</v>
      </c>
      <c r="L206" s="41"/>
      <c r="M206" s="201" t="s">
        <v>79</v>
      </c>
      <c r="N206" s="202" t="s">
        <v>51</v>
      </c>
      <c r="O206" s="66"/>
      <c r="P206" s="203">
        <f>O206*H206</f>
        <v>0</v>
      </c>
      <c r="Q206" s="203">
        <v>0</v>
      </c>
      <c r="R206" s="203">
        <f>Q206*H206</f>
        <v>0</v>
      </c>
      <c r="S206" s="203">
        <v>0</v>
      </c>
      <c r="T206" s="204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5" t="s">
        <v>175</v>
      </c>
      <c r="AT206" s="205" t="s">
        <v>170</v>
      </c>
      <c r="AU206" s="205" t="s">
        <v>91</v>
      </c>
      <c r="AY206" s="18" t="s">
        <v>168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18" t="s">
        <v>89</v>
      </c>
      <c r="BK206" s="206">
        <f>ROUND(I206*H206,2)</f>
        <v>0</v>
      </c>
      <c r="BL206" s="18" t="s">
        <v>175</v>
      </c>
      <c r="BM206" s="205" t="s">
        <v>558</v>
      </c>
    </row>
    <row r="207" spans="2:51" s="13" customFormat="1" ht="12">
      <c r="B207" s="207"/>
      <c r="C207" s="208"/>
      <c r="D207" s="209" t="s">
        <v>177</v>
      </c>
      <c r="E207" s="210" t="s">
        <v>79</v>
      </c>
      <c r="F207" s="211" t="s">
        <v>484</v>
      </c>
      <c r="G207" s="208"/>
      <c r="H207" s="212">
        <v>78.8</v>
      </c>
      <c r="I207" s="213"/>
      <c r="J207" s="208"/>
      <c r="K207" s="208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177</v>
      </c>
      <c r="AU207" s="218" t="s">
        <v>91</v>
      </c>
      <c r="AV207" s="13" t="s">
        <v>91</v>
      </c>
      <c r="AW207" s="13" t="s">
        <v>42</v>
      </c>
      <c r="AX207" s="13" t="s">
        <v>89</v>
      </c>
      <c r="AY207" s="218" t="s">
        <v>168</v>
      </c>
    </row>
    <row r="208" spans="1:65" s="2" customFormat="1" ht="21.75" customHeight="1">
      <c r="A208" s="36"/>
      <c r="B208" s="37"/>
      <c r="C208" s="194" t="s">
        <v>559</v>
      </c>
      <c r="D208" s="194" t="s">
        <v>170</v>
      </c>
      <c r="E208" s="195" t="s">
        <v>560</v>
      </c>
      <c r="F208" s="196" t="s">
        <v>561</v>
      </c>
      <c r="G208" s="197" t="s">
        <v>346</v>
      </c>
      <c r="H208" s="198">
        <v>10412</v>
      </c>
      <c r="I208" s="199"/>
      <c r="J208" s="200">
        <f>ROUND(I208*H208,2)</f>
        <v>0</v>
      </c>
      <c r="K208" s="196" t="s">
        <v>174</v>
      </c>
      <c r="L208" s="41"/>
      <c r="M208" s="201" t="s">
        <v>79</v>
      </c>
      <c r="N208" s="202" t="s">
        <v>51</v>
      </c>
      <c r="O208" s="66"/>
      <c r="P208" s="203">
        <f>O208*H208</f>
        <v>0</v>
      </c>
      <c r="Q208" s="203">
        <v>0</v>
      </c>
      <c r="R208" s="203">
        <f>Q208*H208</f>
        <v>0</v>
      </c>
      <c r="S208" s="203">
        <v>0</v>
      </c>
      <c r="T208" s="204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205" t="s">
        <v>175</v>
      </c>
      <c r="AT208" s="205" t="s">
        <v>170</v>
      </c>
      <c r="AU208" s="205" t="s">
        <v>91</v>
      </c>
      <c r="AY208" s="18" t="s">
        <v>168</v>
      </c>
      <c r="BE208" s="206">
        <f>IF(N208="základní",J208,0)</f>
        <v>0</v>
      </c>
      <c r="BF208" s="206">
        <f>IF(N208="snížená",J208,0)</f>
        <v>0</v>
      </c>
      <c r="BG208" s="206">
        <f>IF(N208="zákl. přenesená",J208,0)</f>
        <v>0</v>
      </c>
      <c r="BH208" s="206">
        <f>IF(N208="sníž. přenesená",J208,0)</f>
        <v>0</v>
      </c>
      <c r="BI208" s="206">
        <f>IF(N208="nulová",J208,0)</f>
        <v>0</v>
      </c>
      <c r="BJ208" s="18" t="s">
        <v>89</v>
      </c>
      <c r="BK208" s="206">
        <f>ROUND(I208*H208,2)</f>
        <v>0</v>
      </c>
      <c r="BL208" s="18" t="s">
        <v>175</v>
      </c>
      <c r="BM208" s="205" t="s">
        <v>562</v>
      </c>
    </row>
    <row r="209" spans="2:51" s="15" customFormat="1" ht="12">
      <c r="B209" s="247"/>
      <c r="C209" s="248"/>
      <c r="D209" s="209" t="s">
        <v>177</v>
      </c>
      <c r="E209" s="249" t="s">
        <v>79</v>
      </c>
      <c r="F209" s="250" t="s">
        <v>563</v>
      </c>
      <c r="G209" s="248"/>
      <c r="H209" s="249" t="s">
        <v>79</v>
      </c>
      <c r="I209" s="251"/>
      <c r="J209" s="248"/>
      <c r="K209" s="248"/>
      <c r="L209" s="252"/>
      <c r="M209" s="253"/>
      <c r="N209" s="254"/>
      <c r="O209" s="254"/>
      <c r="P209" s="254"/>
      <c r="Q209" s="254"/>
      <c r="R209" s="254"/>
      <c r="S209" s="254"/>
      <c r="T209" s="255"/>
      <c r="AT209" s="256" t="s">
        <v>177</v>
      </c>
      <c r="AU209" s="256" t="s">
        <v>91</v>
      </c>
      <c r="AV209" s="15" t="s">
        <v>89</v>
      </c>
      <c r="AW209" s="15" t="s">
        <v>42</v>
      </c>
      <c r="AX209" s="15" t="s">
        <v>81</v>
      </c>
      <c r="AY209" s="256" t="s">
        <v>168</v>
      </c>
    </row>
    <row r="210" spans="2:51" s="13" customFormat="1" ht="12">
      <c r="B210" s="207"/>
      <c r="C210" s="208"/>
      <c r="D210" s="209" t="s">
        <v>177</v>
      </c>
      <c r="E210" s="210" t="s">
        <v>357</v>
      </c>
      <c r="F210" s="211" t="s">
        <v>564</v>
      </c>
      <c r="G210" s="208"/>
      <c r="H210" s="212">
        <v>7950</v>
      </c>
      <c r="I210" s="213"/>
      <c r="J210" s="208"/>
      <c r="K210" s="208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177</v>
      </c>
      <c r="AU210" s="218" t="s">
        <v>91</v>
      </c>
      <c r="AV210" s="13" t="s">
        <v>91</v>
      </c>
      <c r="AW210" s="13" t="s">
        <v>42</v>
      </c>
      <c r="AX210" s="13" t="s">
        <v>81</v>
      </c>
      <c r="AY210" s="218" t="s">
        <v>168</v>
      </c>
    </row>
    <row r="211" spans="2:51" s="13" customFormat="1" ht="12">
      <c r="B211" s="207"/>
      <c r="C211" s="208"/>
      <c r="D211" s="209" t="s">
        <v>177</v>
      </c>
      <c r="E211" s="210" t="s">
        <v>79</v>
      </c>
      <c r="F211" s="211" t="s">
        <v>541</v>
      </c>
      <c r="G211" s="208"/>
      <c r="H211" s="212">
        <v>93</v>
      </c>
      <c r="I211" s="213"/>
      <c r="J211" s="208"/>
      <c r="K211" s="208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177</v>
      </c>
      <c r="AU211" s="218" t="s">
        <v>91</v>
      </c>
      <c r="AV211" s="13" t="s">
        <v>91</v>
      </c>
      <c r="AW211" s="13" t="s">
        <v>42</v>
      </c>
      <c r="AX211" s="13" t="s">
        <v>81</v>
      </c>
      <c r="AY211" s="218" t="s">
        <v>168</v>
      </c>
    </row>
    <row r="212" spans="2:51" s="13" customFormat="1" ht="12">
      <c r="B212" s="207"/>
      <c r="C212" s="208"/>
      <c r="D212" s="209" t="s">
        <v>177</v>
      </c>
      <c r="E212" s="210" t="s">
        <v>354</v>
      </c>
      <c r="F212" s="211" t="s">
        <v>565</v>
      </c>
      <c r="G212" s="208"/>
      <c r="H212" s="212">
        <v>2369</v>
      </c>
      <c r="I212" s="213"/>
      <c r="J212" s="208"/>
      <c r="K212" s="208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177</v>
      </c>
      <c r="AU212" s="218" t="s">
        <v>91</v>
      </c>
      <c r="AV212" s="13" t="s">
        <v>91</v>
      </c>
      <c r="AW212" s="13" t="s">
        <v>42</v>
      </c>
      <c r="AX212" s="13" t="s">
        <v>81</v>
      </c>
      <c r="AY212" s="218" t="s">
        <v>168</v>
      </c>
    </row>
    <row r="213" spans="2:51" s="14" customFormat="1" ht="12">
      <c r="B213" s="219"/>
      <c r="C213" s="220"/>
      <c r="D213" s="209" t="s">
        <v>177</v>
      </c>
      <c r="E213" s="221" t="s">
        <v>79</v>
      </c>
      <c r="F213" s="222" t="s">
        <v>181</v>
      </c>
      <c r="G213" s="220"/>
      <c r="H213" s="223">
        <v>10412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177</v>
      </c>
      <c r="AU213" s="229" t="s">
        <v>91</v>
      </c>
      <c r="AV213" s="14" t="s">
        <v>175</v>
      </c>
      <c r="AW213" s="14" t="s">
        <v>42</v>
      </c>
      <c r="AX213" s="14" t="s">
        <v>89</v>
      </c>
      <c r="AY213" s="229" t="s">
        <v>168</v>
      </c>
    </row>
    <row r="214" spans="1:65" s="2" customFormat="1" ht="21.75" customHeight="1">
      <c r="A214" s="36"/>
      <c r="B214" s="37"/>
      <c r="C214" s="194" t="s">
        <v>566</v>
      </c>
      <c r="D214" s="194" t="s">
        <v>170</v>
      </c>
      <c r="E214" s="195" t="s">
        <v>567</v>
      </c>
      <c r="F214" s="196" t="s">
        <v>568</v>
      </c>
      <c r="G214" s="197" t="s">
        <v>346</v>
      </c>
      <c r="H214" s="198">
        <v>8043</v>
      </c>
      <c r="I214" s="199"/>
      <c r="J214" s="200">
        <f>ROUND(I214*H214,2)</f>
        <v>0</v>
      </c>
      <c r="K214" s="196" t="s">
        <v>174</v>
      </c>
      <c r="L214" s="41"/>
      <c r="M214" s="201" t="s">
        <v>79</v>
      </c>
      <c r="N214" s="202" t="s">
        <v>51</v>
      </c>
      <c r="O214" s="66"/>
      <c r="P214" s="203">
        <f>O214*H214</f>
        <v>0</v>
      </c>
      <c r="Q214" s="203">
        <v>0</v>
      </c>
      <c r="R214" s="203">
        <f>Q214*H214</f>
        <v>0</v>
      </c>
      <c r="S214" s="203">
        <v>0</v>
      </c>
      <c r="T214" s="204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205" t="s">
        <v>175</v>
      </c>
      <c r="AT214" s="205" t="s">
        <v>170</v>
      </c>
      <c r="AU214" s="205" t="s">
        <v>91</v>
      </c>
      <c r="AY214" s="18" t="s">
        <v>168</v>
      </c>
      <c r="BE214" s="206">
        <f>IF(N214="základní",J214,0)</f>
        <v>0</v>
      </c>
      <c r="BF214" s="206">
        <f>IF(N214="snížená",J214,0)</f>
        <v>0</v>
      </c>
      <c r="BG214" s="206">
        <f>IF(N214="zákl. přenesená",J214,0)</f>
        <v>0</v>
      </c>
      <c r="BH214" s="206">
        <f>IF(N214="sníž. přenesená",J214,0)</f>
        <v>0</v>
      </c>
      <c r="BI214" s="206">
        <f>IF(N214="nulová",J214,0)</f>
        <v>0</v>
      </c>
      <c r="BJ214" s="18" t="s">
        <v>89</v>
      </c>
      <c r="BK214" s="206">
        <f>ROUND(I214*H214,2)</f>
        <v>0</v>
      </c>
      <c r="BL214" s="18" t="s">
        <v>175</v>
      </c>
      <c r="BM214" s="205" t="s">
        <v>569</v>
      </c>
    </row>
    <row r="215" spans="2:51" s="13" customFormat="1" ht="12">
      <c r="B215" s="207"/>
      <c r="C215" s="208"/>
      <c r="D215" s="209" t="s">
        <v>177</v>
      </c>
      <c r="E215" s="210" t="s">
        <v>79</v>
      </c>
      <c r="F215" s="211" t="s">
        <v>357</v>
      </c>
      <c r="G215" s="208"/>
      <c r="H215" s="212">
        <v>7950</v>
      </c>
      <c r="I215" s="213"/>
      <c r="J215" s="208"/>
      <c r="K215" s="208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177</v>
      </c>
      <c r="AU215" s="218" t="s">
        <v>91</v>
      </c>
      <c r="AV215" s="13" t="s">
        <v>91</v>
      </c>
      <c r="AW215" s="13" t="s">
        <v>42</v>
      </c>
      <c r="AX215" s="13" t="s">
        <v>81</v>
      </c>
      <c r="AY215" s="218" t="s">
        <v>168</v>
      </c>
    </row>
    <row r="216" spans="2:51" s="13" customFormat="1" ht="12">
      <c r="B216" s="207"/>
      <c r="C216" s="208"/>
      <c r="D216" s="209" t="s">
        <v>177</v>
      </c>
      <c r="E216" s="210" t="s">
        <v>79</v>
      </c>
      <c r="F216" s="211" t="s">
        <v>541</v>
      </c>
      <c r="G216" s="208"/>
      <c r="H216" s="212">
        <v>93</v>
      </c>
      <c r="I216" s="213"/>
      <c r="J216" s="208"/>
      <c r="K216" s="208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177</v>
      </c>
      <c r="AU216" s="218" t="s">
        <v>91</v>
      </c>
      <c r="AV216" s="13" t="s">
        <v>91</v>
      </c>
      <c r="AW216" s="13" t="s">
        <v>42</v>
      </c>
      <c r="AX216" s="13" t="s">
        <v>81</v>
      </c>
      <c r="AY216" s="218" t="s">
        <v>168</v>
      </c>
    </row>
    <row r="217" spans="2:51" s="14" customFormat="1" ht="12">
      <c r="B217" s="219"/>
      <c r="C217" s="220"/>
      <c r="D217" s="209" t="s">
        <v>177</v>
      </c>
      <c r="E217" s="221" t="s">
        <v>79</v>
      </c>
      <c r="F217" s="222" t="s">
        <v>181</v>
      </c>
      <c r="G217" s="220"/>
      <c r="H217" s="223">
        <v>8043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177</v>
      </c>
      <c r="AU217" s="229" t="s">
        <v>91</v>
      </c>
      <c r="AV217" s="14" t="s">
        <v>175</v>
      </c>
      <c r="AW217" s="14" t="s">
        <v>42</v>
      </c>
      <c r="AX217" s="14" t="s">
        <v>89</v>
      </c>
      <c r="AY217" s="229" t="s">
        <v>168</v>
      </c>
    </row>
    <row r="218" spans="1:65" s="2" customFormat="1" ht="16.5" customHeight="1">
      <c r="A218" s="36"/>
      <c r="B218" s="37"/>
      <c r="C218" s="194" t="s">
        <v>570</v>
      </c>
      <c r="D218" s="194" t="s">
        <v>170</v>
      </c>
      <c r="E218" s="195" t="s">
        <v>571</v>
      </c>
      <c r="F218" s="196" t="s">
        <v>572</v>
      </c>
      <c r="G218" s="197" t="s">
        <v>346</v>
      </c>
      <c r="H218" s="198">
        <v>78.8</v>
      </c>
      <c r="I218" s="199"/>
      <c r="J218" s="200">
        <f>ROUND(I218*H218,2)</f>
        <v>0</v>
      </c>
      <c r="K218" s="196" t="s">
        <v>234</v>
      </c>
      <c r="L218" s="41"/>
      <c r="M218" s="201" t="s">
        <v>79</v>
      </c>
      <c r="N218" s="202" t="s">
        <v>51</v>
      </c>
      <c r="O218" s="66"/>
      <c r="P218" s="203">
        <f>O218*H218</f>
        <v>0</v>
      </c>
      <c r="Q218" s="203">
        <v>0</v>
      </c>
      <c r="R218" s="203">
        <f>Q218*H218</f>
        <v>0</v>
      </c>
      <c r="S218" s="203">
        <v>0</v>
      </c>
      <c r="T218" s="204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205" t="s">
        <v>175</v>
      </c>
      <c r="AT218" s="205" t="s">
        <v>170</v>
      </c>
      <c r="AU218" s="205" t="s">
        <v>91</v>
      </c>
      <c r="AY218" s="18" t="s">
        <v>168</v>
      </c>
      <c r="BE218" s="206">
        <f>IF(N218="základní",J218,0)</f>
        <v>0</v>
      </c>
      <c r="BF218" s="206">
        <f>IF(N218="snížená",J218,0)</f>
        <v>0</v>
      </c>
      <c r="BG218" s="206">
        <f>IF(N218="zákl. přenesená",J218,0)</f>
        <v>0</v>
      </c>
      <c r="BH218" s="206">
        <f>IF(N218="sníž. přenesená",J218,0)</f>
        <v>0</v>
      </c>
      <c r="BI218" s="206">
        <f>IF(N218="nulová",J218,0)</f>
        <v>0</v>
      </c>
      <c r="BJ218" s="18" t="s">
        <v>89</v>
      </c>
      <c r="BK218" s="206">
        <f>ROUND(I218*H218,2)</f>
        <v>0</v>
      </c>
      <c r="BL218" s="18" t="s">
        <v>175</v>
      </c>
      <c r="BM218" s="205" t="s">
        <v>573</v>
      </c>
    </row>
    <row r="219" spans="2:51" s="13" customFormat="1" ht="12">
      <c r="B219" s="207"/>
      <c r="C219" s="208"/>
      <c r="D219" s="209" t="s">
        <v>177</v>
      </c>
      <c r="E219" s="210" t="s">
        <v>79</v>
      </c>
      <c r="F219" s="211" t="s">
        <v>484</v>
      </c>
      <c r="G219" s="208"/>
      <c r="H219" s="212">
        <v>78.8</v>
      </c>
      <c r="I219" s="213"/>
      <c r="J219" s="208"/>
      <c r="K219" s="208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177</v>
      </c>
      <c r="AU219" s="218" t="s">
        <v>91</v>
      </c>
      <c r="AV219" s="13" t="s">
        <v>91</v>
      </c>
      <c r="AW219" s="13" t="s">
        <v>42</v>
      </c>
      <c r="AX219" s="13" t="s">
        <v>89</v>
      </c>
      <c r="AY219" s="218" t="s">
        <v>168</v>
      </c>
    </row>
    <row r="220" spans="1:65" s="2" customFormat="1" ht="21.75" customHeight="1">
      <c r="A220" s="36"/>
      <c r="B220" s="37"/>
      <c r="C220" s="194" t="s">
        <v>574</v>
      </c>
      <c r="D220" s="194" t="s">
        <v>170</v>
      </c>
      <c r="E220" s="195" t="s">
        <v>575</v>
      </c>
      <c r="F220" s="196" t="s">
        <v>576</v>
      </c>
      <c r="G220" s="197" t="s">
        <v>346</v>
      </c>
      <c r="H220" s="198">
        <v>575</v>
      </c>
      <c r="I220" s="199"/>
      <c r="J220" s="200">
        <f>ROUND(I220*H220,2)</f>
        <v>0</v>
      </c>
      <c r="K220" s="196" t="s">
        <v>174</v>
      </c>
      <c r="L220" s="41"/>
      <c r="M220" s="201" t="s">
        <v>79</v>
      </c>
      <c r="N220" s="202" t="s">
        <v>51</v>
      </c>
      <c r="O220" s="66"/>
      <c r="P220" s="203">
        <f>O220*H220</f>
        <v>0</v>
      </c>
      <c r="Q220" s="203">
        <v>0.19536</v>
      </c>
      <c r="R220" s="203">
        <f>Q220*H220</f>
        <v>112.33200000000001</v>
      </c>
      <c r="S220" s="203">
        <v>0</v>
      </c>
      <c r="T220" s="204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5" t="s">
        <v>175</v>
      </c>
      <c r="AT220" s="205" t="s">
        <v>170</v>
      </c>
      <c r="AU220" s="205" t="s">
        <v>91</v>
      </c>
      <c r="AY220" s="18" t="s">
        <v>168</v>
      </c>
      <c r="BE220" s="206">
        <f>IF(N220="základní",J220,0)</f>
        <v>0</v>
      </c>
      <c r="BF220" s="206">
        <f>IF(N220="snížená",J220,0)</f>
        <v>0</v>
      </c>
      <c r="BG220" s="206">
        <f>IF(N220="zákl. přenesená",J220,0)</f>
        <v>0</v>
      </c>
      <c r="BH220" s="206">
        <f>IF(N220="sníž. přenesená",J220,0)</f>
        <v>0</v>
      </c>
      <c r="BI220" s="206">
        <f>IF(N220="nulová",J220,0)</f>
        <v>0</v>
      </c>
      <c r="BJ220" s="18" t="s">
        <v>89</v>
      </c>
      <c r="BK220" s="206">
        <f>ROUND(I220*H220,2)</f>
        <v>0</v>
      </c>
      <c r="BL220" s="18" t="s">
        <v>175</v>
      </c>
      <c r="BM220" s="205" t="s">
        <v>577</v>
      </c>
    </row>
    <row r="221" spans="2:51" s="13" customFormat="1" ht="12">
      <c r="B221" s="207"/>
      <c r="C221" s="208"/>
      <c r="D221" s="209" t="s">
        <v>177</v>
      </c>
      <c r="E221" s="210" t="s">
        <v>351</v>
      </c>
      <c r="F221" s="211" t="s">
        <v>578</v>
      </c>
      <c r="G221" s="208"/>
      <c r="H221" s="212">
        <v>575</v>
      </c>
      <c r="I221" s="213"/>
      <c r="J221" s="208"/>
      <c r="K221" s="208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177</v>
      </c>
      <c r="AU221" s="218" t="s">
        <v>91</v>
      </c>
      <c r="AV221" s="13" t="s">
        <v>91</v>
      </c>
      <c r="AW221" s="13" t="s">
        <v>42</v>
      </c>
      <c r="AX221" s="13" t="s">
        <v>89</v>
      </c>
      <c r="AY221" s="218" t="s">
        <v>168</v>
      </c>
    </row>
    <row r="222" spans="1:65" s="2" customFormat="1" ht="16.5" customHeight="1">
      <c r="A222" s="36"/>
      <c r="B222" s="37"/>
      <c r="C222" s="230" t="s">
        <v>579</v>
      </c>
      <c r="D222" s="230" t="s">
        <v>219</v>
      </c>
      <c r="E222" s="231" t="s">
        <v>580</v>
      </c>
      <c r="F222" s="232" t="s">
        <v>581</v>
      </c>
      <c r="G222" s="233" t="s">
        <v>346</v>
      </c>
      <c r="H222" s="234">
        <v>580.75</v>
      </c>
      <c r="I222" s="235"/>
      <c r="J222" s="236">
        <f>ROUND(I222*H222,2)</f>
        <v>0</v>
      </c>
      <c r="K222" s="232" t="s">
        <v>174</v>
      </c>
      <c r="L222" s="237"/>
      <c r="M222" s="238" t="s">
        <v>79</v>
      </c>
      <c r="N222" s="239" t="s">
        <v>51</v>
      </c>
      <c r="O222" s="66"/>
      <c r="P222" s="203">
        <f>O222*H222</f>
        <v>0</v>
      </c>
      <c r="Q222" s="203">
        <v>0.417</v>
      </c>
      <c r="R222" s="203">
        <f>Q222*H222</f>
        <v>242.17274999999998</v>
      </c>
      <c r="S222" s="203">
        <v>0</v>
      </c>
      <c r="T222" s="204">
        <f>S222*H222</f>
        <v>0</v>
      </c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R222" s="205" t="s">
        <v>211</v>
      </c>
      <c r="AT222" s="205" t="s">
        <v>219</v>
      </c>
      <c r="AU222" s="205" t="s">
        <v>91</v>
      </c>
      <c r="AY222" s="18" t="s">
        <v>168</v>
      </c>
      <c r="BE222" s="206">
        <f>IF(N222="základní",J222,0)</f>
        <v>0</v>
      </c>
      <c r="BF222" s="206">
        <f>IF(N222="snížená",J222,0)</f>
        <v>0</v>
      </c>
      <c r="BG222" s="206">
        <f>IF(N222="zákl. přenesená",J222,0)</f>
        <v>0</v>
      </c>
      <c r="BH222" s="206">
        <f>IF(N222="sníž. přenesená",J222,0)</f>
        <v>0</v>
      </c>
      <c r="BI222" s="206">
        <f>IF(N222="nulová",J222,0)</f>
        <v>0</v>
      </c>
      <c r="BJ222" s="18" t="s">
        <v>89</v>
      </c>
      <c r="BK222" s="206">
        <f>ROUND(I222*H222,2)</f>
        <v>0</v>
      </c>
      <c r="BL222" s="18" t="s">
        <v>175</v>
      </c>
      <c r="BM222" s="205" t="s">
        <v>582</v>
      </c>
    </row>
    <row r="223" spans="2:51" s="13" customFormat="1" ht="12">
      <c r="B223" s="207"/>
      <c r="C223" s="208"/>
      <c r="D223" s="209" t="s">
        <v>177</v>
      </c>
      <c r="E223" s="208"/>
      <c r="F223" s="211" t="s">
        <v>583</v>
      </c>
      <c r="G223" s="208"/>
      <c r="H223" s="212">
        <v>580.75</v>
      </c>
      <c r="I223" s="213"/>
      <c r="J223" s="208"/>
      <c r="K223" s="208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177</v>
      </c>
      <c r="AU223" s="218" t="s">
        <v>91</v>
      </c>
      <c r="AV223" s="13" t="s">
        <v>91</v>
      </c>
      <c r="AW223" s="13" t="s">
        <v>4</v>
      </c>
      <c r="AX223" s="13" t="s">
        <v>89</v>
      </c>
      <c r="AY223" s="218" t="s">
        <v>168</v>
      </c>
    </row>
    <row r="224" spans="1:65" s="2" customFormat="1" ht="33" customHeight="1">
      <c r="A224" s="36"/>
      <c r="B224" s="37"/>
      <c r="C224" s="194" t="s">
        <v>584</v>
      </c>
      <c r="D224" s="194" t="s">
        <v>170</v>
      </c>
      <c r="E224" s="195" t="s">
        <v>585</v>
      </c>
      <c r="F224" s="196" t="s">
        <v>586</v>
      </c>
      <c r="G224" s="197" t="s">
        <v>346</v>
      </c>
      <c r="H224" s="198">
        <v>257</v>
      </c>
      <c r="I224" s="199"/>
      <c r="J224" s="200">
        <f>ROUND(I224*H224,2)</f>
        <v>0</v>
      </c>
      <c r="K224" s="196" t="s">
        <v>174</v>
      </c>
      <c r="L224" s="41"/>
      <c r="M224" s="201" t="s">
        <v>79</v>
      </c>
      <c r="N224" s="202" t="s">
        <v>51</v>
      </c>
      <c r="O224" s="66"/>
      <c r="P224" s="203">
        <f>O224*H224</f>
        <v>0</v>
      </c>
      <c r="Q224" s="203">
        <v>0.08425</v>
      </c>
      <c r="R224" s="203">
        <f>Q224*H224</f>
        <v>21.652250000000002</v>
      </c>
      <c r="S224" s="203">
        <v>0</v>
      </c>
      <c r="T224" s="204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5" t="s">
        <v>175</v>
      </c>
      <c r="AT224" s="205" t="s">
        <v>170</v>
      </c>
      <c r="AU224" s="205" t="s">
        <v>91</v>
      </c>
      <c r="AY224" s="18" t="s">
        <v>168</v>
      </c>
      <c r="BE224" s="206">
        <f>IF(N224="základní",J224,0)</f>
        <v>0</v>
      </c>
      <c r="BF224" s="206">
        <f>IF(N224="snížená",J224,0)</f>
        <v>0</v>
      </c>
      <c r="BG224" s="206">
        <f>IF(N224="zákl. přenesená",J224,0)</f>
        <v>0</v>
      </c>
      <c r="BH224" s="206">
        <f>IF(N224="sníž. přenesená",J224,0)</f>
        <v>0</v>
      </c>
      <c r="BI224" s="206">
        <f>IF(N224="nulová",J224,0)</f>
        <v>0</v>
      </c>
      <c r="BJ224" s="18" t="s">
        <v>89</v>
      </c>
      <c r="BK224" s="206">
        <f>ROUND(I224*H224,2)</f>
        <v>0</v>
      </c>
      <c r="BL224" s="18" t="s">
        <v>175</v>
      </c>
      <c r="BM224" s="205" t="s">
        <v>587</v>
      </c>
    </row>
    <row r="225" spans="2:51" s="13" customFormat="1" ht="12">
      <c r="B225" s="207"/>
      <c r="C225" s="208"/>
      <c r="D225" s="209" t="s">
        <v>177</v>
      </c>
      <c r="E225" s="210" t="s">
        <v>348</v>
      </c>
      <c r="F225" s="211" t="s">
        <v>588</v>
      </c>
      <c r="G225" s="208"/>
      <c r="H225" s="212">
        <v>257</v>
      </c>
      <c r="I225" s="213"/>
      <c r="J225" s="208"/>
      <c r="K225" s="208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177</v>
      </c>
      <c r="AU225" s="218" t="s">
        <v>91</v>
      </c>
      <c r="AV225" s="13" t="s">
        <v>91</v>
      </c>
      <c r="AW225" s="13" t="s">
        <v>42</v>
      </c>
      <c r="AX225" s="13" t="s">
        <v>89</v>
      </c>
      <c r="AY225" s="218" t="s">
        <v>168</v>
      </c>
    </row>
    <row r="226" spans="1:65" s="2" customFormat="1" ht="16.5" customHeight="1">
      <c r="A226" s="36"/>
      <c r="B226" s="37"/>
      <c r="C226" s="230" t="s">
        <v>589</v>
      </c>
      <c r="D226" s="230" t="s">
        <v>219</v>
      </c>
      <c r="E226" s="231" t="s">
        <v>590</v>
      </c>
      <c r="F226" s="232" t="s">
        <v>591</v>
      </c>
      <c r="G226" s="233" t="s">
        <v>346</v>
      </c>
      <c r="H226" s="234">
        <v>262.14</v>
      </c>
      <c r="I226" s="235"/>
      <c r="J226" s="236">
        <f>ROUND(I226*H226,2)</f>
        <v>0</v>
      </c>
      <c r="K226" s="232" t="s">
        <v>174</v>
      </c>
      <c r="L226" s="237"/>
      <c r="M226" s="238" t="s">
        <v>79</v>
      </c>
      <c r="N226" s="239" t="s">
        <v>51</v>
      </c>
      <c r="O226" s="66"/>
      <c r="P226" s="203">
        <f>O226*H226</f>
        <v>0</v>
      </c>
      <c r="Q226" s="203">
        <v>0.13</v>
      </c>
      <c r="R226" s="203">
        <f>Q226*H226</f>
        <v>34.0782</v>
      </c>
      <c r="S226" s="203">
        <v>0</v>
      </c>
      <c r="T226" s="204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5" t="s">
        <v>211</v>
      </c>
      <c r="AT226" s="205" t="s">
        <v>219</v>
      </c>
      <c r="AU226" s="205" t="s">
        <v>91</v>
      </c>
      <c r="AY226" s="18" t="s">
        <v>168</v>
      </c>
      <c r="BE226" s="206">
        <f>IF(N226="základní",J226,0)</f>
        <v>0</v>
      </c>
      <c r="BF226" s="206">
        <f>IF(N226="snížená",J226,0)</f>
        <v>0</v>
      </c>
      <c r="BG226" s="206">
        <f>IF(N226="zákl. přenesená",J226,0)</f>
        <v>0</v>
      </c>
      <c r="BH226" s="206">
        <f>IF(N226="sníž. přenesená",J226,0)</f>
        <v>0</v>
      </c>
      <c r="BI226" s="206">
        <f>IF(N226="nulová",J226,0)</f>
        <v>0</v>
      </c>
      <c r="BJ226" s="18" t="s">
        <v>89</v>
      </c>
      <c r="BK226" s="206">
        <f>ROUND(I226*H226,2)</f>
        <v>0</v>
      </c>
      <c r="BL226" s="18" t="s">
        <v>175</v>
      </c>
      <c r="BM226" s="205" t="s">
        <v>592</v>
      </c>
    </row>
    <row r="227" spans="2:51" s="13" customFormat="1" ht="12">
      <c r="B227" s="207"/>
      <c r="C227" s="208"/>
      <c r="D227" s="209" t="s">
        <v>177</v>
      </c>
      <c r="E227" s="208"/>
      <c r="F227" s="211" t="s">
        <v>593</v>
      </c>
      <c r="G227" s="208"/>
      <c r="H227" s="212">
        <v>262.14</v>
      </c>
      <c r="I227" s="213"/>
      <c r="J227" s="208"/>
      <c r="K227" s="208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177</v>
      </c>
      <c r="AU227" s="218" t="s">
        <v>91</v>
      </c>
      <c r="AV227" s="13" t="s">
        <v>91</v>
      </c>
      <c r="AW227" s="13" t="s">
        <v>4</v>
      </c>
      <c r="AX227" s="13" t="s">
        <v>89</v>
      </c>
      <c r="AY227" s="218" t="s">
        <v>168</v>
      </c>
    </row>
    <row r="228" spans="1:65" s="2" customFormat="1" ht="33" customHeight="1">
      <c r="A228" s="36"/>
      <c r="B228" s="37"/>
      <c r="C228" s="194" t="s">
        <v>594</v>
      </c>
      <c r="D228" s="194" t="s">
        <v>170</v>
      </c>
      <c r="E228" s="195" t="s">
        <v>595</v>
      </c>
      <c r="F228" s="196" t="s">
        <v>596</v>
      </c>
      <c r="G228" s="197" t="s">
        <v>346</v>
      </c>
      <c r="H228" s="198">
        <v>4080</v>
      </c>
      <c r="I228" s="199"/>
      <c r="J228" s="200">
        <f>ROUND(I228*H228,2)</f>
        <v>0</v>
      </c>
      <c r="K228" s="196" t="s">
        <v>174</v>
      </c>
      <c r="L228" s="41"/>
      <c r="M228" s="201" t="s">
        <v>79</v>
      </c>
      <c r="N228" s="202" t="s">
        <v>51</v>
      </c>
      <c r="O228" s="66"/>
      <c r="P228" s="203">
        <f>O228*H228</f>
        <v>0</v>
      </c>
      <c r="Q228" s="203">
        <v>0.08425</v>
      </c>
      <c r="R228" s="203">
        <f>Q228*H228</f>
        <v>343.74</v>
      </c>
      <c r="S228" s="203">
        <v>0</v>
      </c>
      <c r="T228" s="204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5" t="s">
        <v>175</v>
      </c>
      <c r="AT228" s="205" t="s">
        <v>170</v>
      </c>
      <c r="AU228" s="205" t="s">
        <v>91</v>
      </c>
      <c r="AY228" s="18" t="s">
        <v>168</v>
      </c>
      <c r="BE228" s="206">
        <f>IF(N228="základní",J228,0)</f>
        <v>0</v>
      </c>
      <c r="BF228" s="206">
        <f>IF(N228="snížená",J228,0)</f>
        <v>0</v>
      </c>
      <c r="BG228" s="206">
        <f>IF(N228="zákl. přenesená",J228,0)</f>
        <v>0</v>
      </c>
      <c r="BH228" s="206">
        <f>IF(N228="sníž. přenesená",J228,0)</f>
        <v>0</v>
      </c>
      <c r="BI228" s="206">
        <f>IF(N228="nulová",J228,0)</f>
        <v>0</v>
      </c>
      <c r="BJ228" s="18" t="s">
        <v>89</v>
      </c>
      <c r="BK228" s="206">
        <f>ROUND(I228*H228,2)</f>
        <v>0</v>
      </c>
      <c r="BL228" s="18" t="s">
        <v>175</v>
      </c>
      <c r="BM228" s="205" t="s">
        <v>597</v>
      </c>
    </row>
    <row r="229" spans="2:51" s="13" customFormat="1" ht="12">
      <c r="B229" s="207"/>
      <c r="C229" s="208"/>
      <c r="D229" s="209" t="s">
        <v>177</v>
      </c>
      <c r="E229" s="210" t="s">
        <v>344</v>
      </c>
      <c r="F229" s="211" t="s">
        <v>598</v>
      </c>
      <c r="G229" s="208"/>
      <c r="H229" s="212">
        <v>4080</v>
      </c>
      <c r="I229" s="213"/>
      <c r="J229" s="208"/>
      <c r="K229" s="208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177</v>
      </c>
      <c r="AU229" s="218" t="s">
        <v>91</v>
      </c>
      <c r="AV229" s="13" t="s">
        <v>91</v>
      </c>
      <c r="AW229" s="13" t="s">
        <v>42</v>
      </c>
      <c r="AX229" s="13" t="s">
        <v>89</v>
      </c>
      <c r="AY229" s="218" t="s">
        <v>168</v>
      </c>
    </row>
    <row r="230" spans="1:65" s="2" customFormat="1" ht="16.5" customHeight="1">
      <c r="A230" s="36"/>
      <c r="B230" s="37"/>
      <c r="C230" s="230" t="s">
        <v>599</v>
      </c>
      <c r="D230" s="230" t="s">
        <v>219</v>
      </c>
      <c r="E230" s="231" t="s">
        <v>600</v>
      </c>
      <c r="F230" s="232" t="s">
        <v>601</v>
      </c>
      <c r="G230" s="233" t="s">
        <v>346</v>
      </c>
      <c r="H230" s="234">
        <v>4120.8</v>
      </c>
      <c r="I230" s="235"/>
      <c r="J230" s="236">
        <f>ROUND(I230*H230,2)</f>
        <v>0</v>
      </c>
      <c r="K230" s="232" t="s">
        <v>174</v>
      </c>
      <c r="L230" s="237"/>
      <c r="M230" s="238" t="s">
        <v>79</v>
      </c>
      <c r="N230" s="239" t="s">
        <v>51</v>
      </c>
      <c r="O230" s="66"/>
      <c r="P230" s="203">
        <f>O230*H230</f>
        <v>0</v>
      </c>
      <c r="Q230" s="203">
        <v>0.113</v>
      </c>
      <c r="R230" s="203">
        <f>Q230*H230</f>
        <v>465.65040000000005</v>
      </c>
      <c r="S230" s="203">
        <v>0</v>
      </c>
      <c r="T230" s="204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205" t="s">
        <v>211</v>
      </c>
      <c r="AT230" s="205" t="s">
        <v>219</v>
      </c>
      <c r="AU230" s="205" t="s">
        <v>91</v>
      </c>
      <c r="AY230" s="18" t="s">
        <v>168</v>
      </c>
      <c r="BE230" s="206">
        <f>IF(N230="základní",J230,0)</f>
        <v>0</v>
      </c>
      <c r="BF230" s="206">
        <f>IF(N230="snížená",J230,0)</f>
        <v>0</v>
      </c>
      <c r="BG230" s="206">
        <f>IF(N230="zákl. přenesená",J230,0)</f>
        <v>0</v>
      </c>
      <c r="BH230" s="206">
        <f>IF(N230="sníž. přenesená",J230,0)</f>
        <v>0</v>
      </c>
      <c r="BI230" s="206">
        <f>IF(N230="nulová",J230,0)</f>
        <v>0</v>
      </c>
      <c r="BJ230" s="18" t="s">
        <v>89</v>
      </c>
      <c r="BK230" s="206">
        <f>ROUND(I230*H230,2)</f>
        <v>0</v>
      </c>
      <c r="BL230" s="18" t="s">
        <v>175</v>
      </c>
      <c r="BM230" s="205" t="s">
        <v>602</v>
      </c>
    </row>
    <row r="231" spans="2:51" s="13" customFormat="1" ht="12">
      <c r="B231" s="207"/>
      <c r="C231" s="208"/>
      <c r="D231" s="209" t="s">
        <v>177</v>
      </c>
      <c r="E231" s="208"/>
      <c r="F231" s="211" t="s">
        <v>603</v>
      </c>
      <c r="G231" s="208"/>
      <c r="H231" s="212">
        <v>4120.8</v>
      </c>
      <c r="I231" s="213"/>
      <c r="J231" s="208"/>
      <c r="K231" s="208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177</v>
      </c>
      <c r="AU231" s="218" t="s">
        <v>91</v>
      </c>
      <c r="AV231" s="13" t="s">
        <v>91</v>
      </c>
      <c r="AW231" s="13" t="s">
        <v>4</v>
      </c>
      <c r="AX231" s="13" t="s">
        <v>89</v>
      </c>
      <c r="AY231" s="218" t="s">
        <v>168</v>
      </c>
    </row>
    <row r="232" spans="1:65" s="2" customFormat="1" ht="33" customHeight="1">
      <c r="A232" s="36"/>
      <c r="B232" s="37"/>
      <c r="C232" s="194" t="s">
        <v>604</v>
      </c>
      <c r="D232" s="194" t="s">
        <v>170</v>
      </c>
      <c r="E232" s="195" t="s">
        <v>605</v>
      </c>
      <c r="F232" s="196" t="s">
        <v>606</v>
      </c>
      <c r="G232" s="197" t="s">
        <v>346</v>
      </c>
      <c r="H232" s="198">
        <v>257</v>
      </c>
      <c r="I232" s="199"/>
      <c r="J232" s="200">
        <f>ROUND(I232*H232,2)</f>
        <v>0</v>
      </c>
      <c r="K232" s="196" t="s">
        <v>174</v>
      </c>
      <c r="L232" s="41"/>
      <c r="M232" s="201" t="s">
        <v>79</v>
      </c>
      <c r="N232" s="202" t="s">
        <v>51</v>
      </c>
      <c r="O232" s="66"/>
      <c r="P232" s="203">
        <f>O232*H232</f>
        <v>0</v>
      </c>
      <c r="Q232" s="203">
        <v>0</v>
      </c>
      <c r="R232" s="203">
        <f>Q232*H232</f>
        <v>0</v>
      </c>
      <c r="S232" s="203">
        <v>0</v>
      </c>
      <c r="T232" s="204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5" t="s">
        <v>175</v>
      </c>
      <c r="AT232" s="205" t="s">
        <v>170</v>
      </c>
      <c r="AU232" s="205" t="s">
        <v>91</v>
      </c>
      <c r="AY232" s="18" t="s">
        <v>168</v>
      </c>
      <c r="BE232" s="206">
        <f>IF(N232="základní",J232,0)</f>
        <v>0</v>
      </c>
      <c r="BF232" s="206">
        <f>IF(N232="snížená",J232,0)</f>
        <v>0</v>
      </c>
      <c r="BG232" s="206">
        <f>IF(N232="zákl. přenesená",J232,0)</f>
        <v>0</v>
      </c>
      <c r="BH232" s="206">
        <f>IF(N232="sníž. přenesená",J232,0)</f>
        <v>0</v>
      </c>
      <c r="BI232" s="206">
        <f>IF(N232="nulová",J232,0)</f>
        <v>0</v>
      </c>
      <c r="BJ232" s="18" t="s">
        <v>89</v>
      </c>
      <c r="BK232" s="206">
        <f>ROUND(I232*H232,2)</f>
        <v>0</v>
      </c>
      <c r="BL232" s="18" t="s">
        <v>175</v>
      </c>
      <c r="BM232" s="205" t="s">
        <v>607</v>
      </c>
    </row>
    <row r="233" spans="2:51" s="13" customFormat="1" ht="12">
      <c r="B233" s="207"/>
      <c r="C233" s="208"/>
      <c r="D233" s="209" t="s">
        <v>177</v>
      </c>
      <c r="E233" s="210" t="s">
        <v>79</v>
      </c>
      <c r="F233" s="211" t="s">
        <v>348</v>
      </c>
      <c r="G233" s="208"/>
      <c r="H233" s="212">
        <v>257</v>
      </c>
      <c r="I233" s="213"/>
      <c r="J233" s="208"/>
      <c r="K233" s="208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177</v>
      </c>
      <c r="AU233" s="218" t="s">
        <v>91</v>
      </c>
      <c r="AV233" s="13" t="s">
        <v>91</v>
      </c>
      <c r="AW233" s="13" t="s">
        <v>42</v>
      </c>
      <c r="AX233" s="13" t="s">
        <v>89</v>
      </c>
      <c r="AY233" s="218" t="s">
        <v>168</v>
      </c>
    </row>
    <row r="234" spans="2:63" s="12" customFormat="1" ht="22.95" customHeight="1">
      <c r="B234" s="178"/>
      <c r="C234" s="179"/>
      <c r="D234" s="180" t="s">
        <v>80</v>
      </c>
      <c r="E234" s="192" t="s">
        <v>211</v>
      </c>
      <c r="F234" s="192" t="s">
        <v>608</v>
      </c>
      <c r="G234" s="179"/>
      <c r="H234" s="179"/>
      <c r="I234" s="182"/>
      <c r="J234" s="193">
        <f>BK234</f>
        <v>0</v>
      </c>
      <c r="K234" s="179"/>
      <c r="L234" s="184"/>
      <c r="M234" s="185"/>
      <c r="N234" s="186"/>
      <c r="O234" s="186"/>
      <c r="P234" s="187">
        <f>SUM(P235:P243)</f>
        <v>0</v>
      </c>
      <c r="Q234" s="186"/>
      <c r="R234" s="187">
        <f>SUM(R235:R243)</f>
        <v>28.07757</v>
      </c>
      <c r="S234" s="186"/>
      <c r="T234" s="188">
        <f>SUM(T235:T243)</f>
        <v>0</v>
      </c>
      <c r="AR234" s="189" t="s">
        <v>89</v>
      </c>
      <c r="AT234" s="190" t="s">
        <v>80</v>
      </c>
      <c r="AU234" s="190" t="s">
        <v>89</v>
      </c>
      <c r="AY234" s="189" t="s">
        <v>168</v>
      </c>
      <c r="BK234" s="191">
        <f>SUM(BK235:BK243)</f>
        <v>0</v>
      </c>
    </row>
    <row r="235" spans="1:65" s="2" customFormat="1" ht="16.5" customHeight="1">
      <c r="A235" s="36"/>
      <c r="B235" s="37"/>
      <c r="C235" s="194" t="s">
        <v>609</v>
      </c>
      <c r="D235" s="194" t="s">
        <v>170</v>
      </c>
      <c r="E235" s="195" t="s">
        <v>610</v>
      </c>
      <c r="F235" s="196" t="s">
        <v>611</v>
      </c>
      <c r="G235" s="197" t="s">
        <v>228</v>
      </c>
      <c r="H235" s="198">
        <v>18</v>
      </c>
      <c r="I235" s="199"/>
      <c r="J235" s="200">
        <f>ROUND(I235*H235,2)</f>
        <v>0</v>
      </c>
      <c r="K235" s="196" t="s">
        <v>174</v>
      </c>
      <c r="L235" s="41"/>
      <c r="M235" s="201" t="s">
        <v>79</v>
      </c>
      <c r="N235" s="202" t="s">
        <v>51</v>
      </c>
      <c r="O235" s="66"/>
      <c r="P235" s="203">
        <f>O235*H235</f>
        <v>0</v>
      </c>
      <c r="Q235" s="203">
        <v>0.3409</v>
      </c>
      <c r="R235" s="203">
        <f>Q235*H235</f>
        <v>6.1362</v>
      </c>
      <c r="S235" s="203">
        <v>0</v>
      </c>
      <c r="T235" s="204">
        <f>S235*H235</f>
        <v>0</v>
      </c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R235" s="205" t="s">
        <v>175</v>
      </c>
      <c r="AT235" s="205" t="s">
        <v>170</v>
      </c>
      <c r="AU235" s="205" t="s">
        <v>91</v>
      </c>
      <c r="AY235" s="18" t="s">
        <v>168</v>
      </c>
      <c r="BE235" s="206">
        <f>IF(N235="základní",J235,0)</f>
        <v>0</v>
      </c>
      <c r="BF235" s="206">
        <f>IF(N235="snížená",J235,0)</f>
        <v>0</v>
      </c>
      <c r="BG235" s="206">
        <f>IF(N235="zákl. přenesená",J235,0)</f>
        <v>0</v>
      </c>
      <c r="BH235" s="206">
        <f>IF(N235="sníž. přenesená",J235,0)</f>
        <v>0</v>
      </c>
      <c r="BI235" s="206">
        <f>IF(N235="nulová",J235,0)</f>
        <v>0</v>
      </c>
      <c r="BJ235" s="18" t="s">
        <v>89</v>
      </c>
      <c r="BK235" s="206">
        <f>ROUND(I235*H235,2)</f>
        <v>0</v>
      </c>
      <c r="BL235" s="18" t="s">
        <v>175</v>
      </c>
      <c r="BM235" s="205" t="s">
        <v>612</v>
      </c>
    </row>
    <row r="236" spans="2:51" s="13" customFormat="1" ht="12">
      <c r="B236" s="207"/>
      <c r="C236" s="208"/>
      <c r="D236" s="209" t="s">
        <v>177</v>
      </c>
      <c r="E236" s="210" t="s">
        <v>79</v>
      </c>
      <c r="F236" s="211" t="s">
        <v>613</v>
      </c>
      <c r="G236" s="208"/>
      <c r="H236" s="212">
        <v>18</v>
      </c>
      <c r="I236" s="213"/>
      <c r="J236" s="208"/>
      <c r="K236" s="208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177</v>
      </c>
      <c r="AU236" s="218" t="s">
        <v>91</v>
      </c>
      <c r="AV236" s="13" t="s">
        <v>91</v>
      </c>
      <c r="AW236" s="13" t="s">
        <v>42</v>
      </c>
      <c r="AX236" s="13" t="s">
        <v>89</v>
      </c>
      <c r="AY236" s="218" t="s">
        <v>168</v>
      </c>
    </row>
    <row r="237" spans="1:65" s="2" customFormat="1" ht="16.5" customHeight="1">
      <c r="A237" s="36"/>
      <c r="B237" s="37"/>
      <c r="C237" s="194" t="s">
        <v>614</v>
      </c>
      <c r="D237" s="194" t="s">
        <v>170</v>
      </c>
      <c r="E237" s="195" t="s">
        <v>615</v>
      </c>
      <c r="F237" s="196" t="s">
        <v>616</v>
      </c>
      <c r="G237" s="197" t="s">
        <v>228</v>
      </c>
      <c r="H237" s="198">
        <v>18</v>
      </c>
      <c r="I237" s="199"/>
      <c r="J237" s="200">
        <f>ROUND(I237*H237,2)</f>
        <v>0</v>
      </c>
      <c r="K237" s="196" t="s">
        <v>174</v>
      </c>
      <c r="L237" s="41"/>
      <c r="M237" s="201" t="s">
        <v>79</v>
      </c>
      <c r="N237" s="202" t="s">
        <v>51</v>
      </c>
      <c r="O237" s="66"/>
      <c r="P237" s="203">
        <f>O237*H237</f>
        <v>0</v>
      </c>
      <c r="Q237" s="203">
        <v>0.21734</v>
      </c>
      <c r="R237" s="203">
        <f>Q237*H237</f>
        <v>3.9121200000000003</v>
      </c>
      <c r="S237" s="203">
        <v>0</v>
      </c>
      <c r="T237" s="204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205" t="s">
        <v>175</v>
      </c>
      <c r="AT237" s="205" t="s">
        <v>170</v>
      </c>
      <c r="AU237" s="205" t="s">
        <v>91</v>
      </c>
      <c r="AY237" s="18" t="s">
        <v>168</v>
      </c>
      <c r="BE237" s="206">
        <f>IF(N237="základní",J237,0)</f>
        <v>0</v>
      </c>
      <c r="BF237" s="206">
        <f>IF(N237="snížená",J237,0)</f>
        <v>0</v>
      </c>
      <c r="BG237" s="206">
        <f>IF(N237="zákl. přenesená",J237,0)</f>
        <v>0</v>
      </c>
      <c r="BH237" s="206">
        <f>IF(N237="sníž. přenesená",J237,0)</f>
        <v>0</v>
      </c>
      <c r="BI237" s="206">
        <f>IF(N237="nulová",J237,0)</f>
        <v>0</v>
      </c>
      <c r="BJ237" s="18" t="s">
        <v>89</v>
      </c>
      <c r="BK237" s="206">
        <f>ROUND(I237*H237,2)</f>
        <v>0</v>
      </c>
      <c r="BL237" s="18" t="s">
        <v>175</v>
      </c>
      <c r="BM237" s="205" t="s">
        <v>617</v>
      </c>
    </row>
    <row r="238" spans="2:51" s="13" customFormat="1" ht="12">
      <c r="B238" s="207"/>
      <c r="C238" s="208"/>
      <c r="D238" s="209" t="s">
        <v>177</v>
      </c>
      <c r="E238" s="210" t="s">
        <v>79</v>
      </c>
      <c r="F238" s="211" t="s">
        <v>613</v>
      </c>
      <c r="G238" s="208"/>
      <c r="H238" s="212">
        <v>18</v>
      </c>
      <c r="I238" s="213"/>
      <c r="J238" s="208"/>
      <c r="K238" s="208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177</v>
      </c>
      <c r="AU238" s="218" t="s">
        <v>91</v>
      </c>
      <c r="AV238" s="13" t="s">
        <v>91</v>
      </c>
      <c r="AW238" s="13" t="s">
        <v>42</v>
      </c>
      <c r="AX238" s="13" t="s">
        <v>89</v>
      </c>
      <c r="AY238" s="218" t="s">
        <v>168</v>
      </c>
    </row>
    <row r="239" spans="1:65" s="2" customFormat="1" ht="16.5" customHeight="1">
      <c r="A239" s="36"/>
      <c r="B239" s="37"/>
      <c r="C239" s="230" t="s">
        <v>618</v>
      </c>
      <c r="D239" s="230" t="s">
        <v>219</v>
      </c>
      <c r="E239" s="231" t="s">
        <v>619</v>
      </c>
      <c r="F239" s="232" t="s">
        <v>620</v>
      </c>
      <c r="G239" s="233" t="s">
        <v>228</v>
      </c>
      <c r="H239" s="234">
        <v>18</v>
      </c>
      <c r="I239" s="235"/>
      <c r="J239" s="236">
        <f>ROUND(I239*H239,2)</f>
        <v>0</v>
      </c>
      <c r="K239" s="232" t="s">
        <v>234</v>
      </c>
      <c r="L239" s="237"/>
      <c r="M239" s="238" t="s">
        <v>79</v>
      </c>
      <c r="N239" s="239" t="s">
        <v>51</v>
      </c>
      <c r="O239" s="66"/>
      <c r="P239" s="203">
        <f>O239*H239</f>
        <v>0</v>
      </c>
      <c r="Q239" s="203">
        <v>1</v>
      </c>
      <c r="R239" s="203">
        <f>Q239*H239</f>
        <v>18</v>
      </c>
      <c r="S239" s="203">
        <v>0</v>
      </c>
      <c r="T239" s="204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5" t="s">
        <v>211</v>
      </c>
      <c r="AT239" s="205" t="s">
        <v>219</v>
      </c>
      <c r="AU239" s="205" t="s">
        <v>91</v>
      </c>
      <c r="AY239" s="18" t="s">
        <v>168</v>
      </c>
      <c r="BE239" s="206">
        <f>IF(N239="základní",J239,0)</f>
        <v>0</v>
      </c>
      <c r="BF239" s="206">
        <f>IF(N239="snížená",J239,0)</f>
        <v>0</v>
      </c>
      <c r="BG239" s="206">
        <f>IF(N239="zákl. přenesená",J239,0)</f>
        <v>0</v>
      </c>
      <c r="BH239" s="206">
        <f>IF(N239="sníž. přenesená",J239,0)</f>
        <v>0</v>
      </c>
      <c r="BI239" s="206">
        <f>IF(N239="nulová",J239,0)</f>
        <v>0</v>
      </c>
      <c r="BJ239" s="18" t="s">
        <v>89</v>
      </c>
      <c r="BK239" s="206">
        <f>ROUND(I239*H239,2)</f>
        <v>0</v>
      </c>
      <c r="BL239" s="18" t="s">
        <v>175</v>
      </c>
      <c r="BM239" s="205" t="s">
        <v>621</v>
      </c>
    </row>
    <row r="240" spans="1:47" s="2" customFormat="1" ht="38.4">
      <c r="A240" s="36"/>
      <c r="B240" s="37"/>
      <c r="C240" s="38"/>
      <c r="D240" s="209" t="s">
        <v>236</v>
      </c>
      <c r="E240" s="38"/>
      <c r="F240" s="240" t="s">
        <v>622</v>
      </c>
      <c r="G240" s="38"/>
      <c r="H240" s="38"/>
      <c r="I240" s="117"/>
      <c r="J240" s="38"/>
      <c r="K240" s="38"/>
      <c r="L240" s="41"/>
      <c r="M240" s="241"/>
      <c r="N240" s="24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8" t="s">
        <v>236</v>
      </c>
      <c r="AU240" s="18" t="s">
        <v>91</v>
      </c>
    </row>
    <row r="241" spans="1:65" s="2" customFormat="1" ht="21.75" customHeight="1">
      <c r="A241" s="36"/>
      <c r="B241" s="37"/>
      <c r="C241" s="194" t="s">
        <v>623</v>
      </c>
      <c r="D241" s="194" t="s">
        <v>170</v>
      </c>
      <c r="E241" s="195" t="s">
        <v>624</v>
      </c>
      <c r="F241" s="196" t="s">
        <v>625</v>
      </c>
      <c r="G241" s="197" t="s">
        <v>228</v>
      </c>
      <c r="H241" s="198">
        <v>9</v>
      </c>
      <c r="I241" s="199"/>
      <c r="J241" s="200">
        <f>ROUND(I241*H241,2)</f>
        <v>0</v>
      </c>
      <c r="K241" s="196" t="s">
        <v>234</v>
      </c>
      <c r="L241" s="41"/>
      <c r="M241" s="201" t="s">
        <v>79</v>
      </c>
      <c r="N241" s="202" t="s">
        <v>51</v>
      </c>
      <c r="O241" s="66"/>
      <c r="P241" s="203">
        <f>O241*H241</f>
        <v>0</v>
      </c>
      <c r="Q241" s="203">
        <v>0.00325</v>
      </c>
      <c r="R241" s="203">
        <f>Q241*H241</f>
        <v>0.029249999999999998</v>
      </c>
      <c r="S241" s="203">
        <v>0</v>
      </c>
      <c r="T241" s="204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5" t="s">
        <v>175</v>
      </c>
      <c r="AT241" s="205" t="s">
        <v>170</v>
      </c>
      <c r="AU241" s="205" t="s">
        <v>91</v>
      </c>
      <c r="AY241" s="18" t="s">
        <v>168</v>
      </c>
      <c r="BE241" s="206">
        <f>IF(N241="základní",J241,0)</f>
        <v>0</v>
      </c>
      <c r="BF241" s="206">
        <f>IF(N241="snížená",J241,0)</f>
        <v>0</v>
      </c>
      <c r="BG241" s="206">
        <f>IF(N241="zákl. přenesená",J241,0)</f>
        <v>0</v>
      </c>
      <c r="BH241" s="206">
        <f>IF(N241="sníž. přenesená",J241,0)</f>
        <v>0</v>
      </c>
      <c r="BI241" s="206">
        <f>IF(N241="nulová",J241,0)</f>
        <v>0</v>
      </c>
      <c r="BJ241" s="18" t="s">
        <v>89</v>
      </c>
      <c r="BK241" s="206">
        <f>ROUND(I241*H241,2)</f>
        <v>0</v>
      </c>
      <c r="BL241" s="18" t="s">
        <v>175</v>
      </c>
      <c r="BM241" s="205" t="s">
        <v>626</v>
      </c>
    </row>
    <row r="242" spans="1:47" s="2" customFormat="1" ht="48">
      <c r="A242" s="36"/>
      <c r="B242" s="37"/>
      <c r="C242" s="38"/>
      <c r="D242" s="209" t="s">
        <v>236</v>
      </c>
      <c r="E242" s="38"/>
      <c r="F242" s="240" t="s">
        <v>627</v>
      </c>
      <c r="G242" s="38"/>
      <c r="H242" s="38"/>
      <c r="I242" s="117"/>
      <c r="J242" s="38"/>
      <c r="K242" s="38"/>
      <c r="L242" s="41"/>
      <c r="M242" s="241"/>
      <c r="N242" s="24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8" t="s">
        <v>236</v>
      </c>
      <c r="AU242" s="18" t="s">
        <v>91</v>
      </c>
    </row>
    <row r="243" spans="2:51" s="13" customFormat="1" ht="12">
      <c r="B243" s="207"/>
      <c r="C243" s="208"/>
      <c r="D243" s="209" t="s">
        <v>177</v>
      </c>
      <c r="E243" s="210" t="s">
        <v>79</v>
      </c>
      <c r="F243" s="211" t="s">
        <v>258</v>
      </c>
      <c r="G243" s="208"/>
      <c r="H243" s="212">
        <v>9</v>
      </c>
      <c r="I243" s="213"/>
      <c r="J243" s="208"/>
      <c r="K243" s="208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177</v>
      </c>
      <c r="AU243" s="218" t="s">
        <v>91</v>
      </c>
      <c r="AV243" s="13" t="s">
        <v>91</v>
      </c>
      <c r="AW243" s="13" t="s">
        <v>42</v>
      </c>
      <c r="AX243" s="13" t="s">
        <v>89</v>
      </c>
      <c r="AY243" s="218" t="s">
        <v>168</v>
      </c>
    </row>
    <row r="244" spans="2:63" s="12" customFormat="1" ht="22.95" customHeight="1">
      <c r="B244" s="178"/>
      <c r="C244" s="179"/>
      <c r="D244" s="180" t="s">
        <v>80</v>
      </c>
      <c r="E244" s="192" t="s">
        <v>218</v>
      </c>
      <c r="F244" s="192" t="s">
        <v>224</v>
      </c>
      <c r="G244" s="179"/>
      <c r="H244" s="179"/>
      <c r="I244" s="182"/>
      <c r="J244" s="193">
        <f>BK244</f>
        <v>0</v>
      </c>
      <c r="K244" s="179"/>
      <c r="L244" s="184"/>
      <c r="M244" s="185"/>
      <c r="N244" s="186"/>
      <c r="O244" s="186"/>
      <c r="P244" s="187">
        <f>SUM(P245:P274)</f>
        <v>0</v>
      </c>
      <c r="Q244" s="186"/>
      <c r="R244" s="187">
        <f>SUM(R245:R274)</f>
        <v>556.003876</v>
      </c>
      <c r="S244" s="186"/>
      <c r="T244" s="188">
        <f>SUM(T245:T274)</f>
        <v>0.3</v>
      </c>
      <c r="AR244" s="189" t="s">
        <v>89</v>
      </c>
      <c r="AT244" s="190" t="s">
        <v>80</v>
      </c>
      <c r="AU244" s="190" t="s">
        <v>89</v>
      </c>
      <c r="AY244" s="189" t="s">
        <v>168</v>
      </c>
      <c r="BK244" s="191">
        <f>SUM(BK245:BK274)</f>
        <v>0</v>
      </c>
    </row>
    <row r="245" spans="1:65" s="2" customFormat="1" ht="16.5" customHeight="1">
      <c r="A245" s="36"/>
      <c r="B245" s="37"/>
      <c r="C245" s="194" t="s">
        <v>628</v>
      </c>
      <c r="D245" s="194" t="s">
        <v>170</v>
      </c>
      <c r="E245" s="195" t="s">
        <v>629</v>
      </c>
      <c r="F245" s="196" t="s">
        <v>630</v>
      </c>
      <c r="G245" s="197" t="s">
        <v>346</v>
      </c>
      <c r="H245" s="198">
        <v>78.8</v>
      </c>
      <c r="I245" s="199"/>
      <c r="J245" s="200">
        <f>ROUND(I245*H245,2)</f>
        <v>0</v>
      </c>
      <c r="K245" s="196" t="s">
        <v>174</v>
      </c>
      <c r="L245" s="41"/>
      <c r="M245" s="201" t="s">
        <v>79</v>
      </c>
      <c r="N245" s="202" t="s">
        <v>51</v>
      </c>
      <c r="O245" s="66"/>
      <c r="P245" s="203">
        <f>O245*H245</f>
        <v>0</v>
      </c>
      <c r="Q245" s="203">
        <v>0.00047</v>
      </c>
      <c r="R245" s="203">
        <f>Q245*H245</f>
        <v>0.037036</v>
      </c>
      <c r="S245" s="203">
        <v>0</v>
      </c>
      <c r="T245" s="204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5" t="s">
        <v>175</v>
      </c>
      <c r="AT245" s="205" t="s">
        <v>170</v>
      </c>
      <c r="AU245" s="205" t="s">
        <v>91</v>
      </c>
      <c r="AY245" s="18" t="s">
        <v>168</v>
      </c>
      <c r="BE245" s="206">
        <f>IF(N245="základní",J245,0)</f>
        <v>0</v>
      </c>
      <c r="BF245" s="206">
        <f>IF(N245="snížená",J245,0)</f>
        <v>0</v>
      </c>
      <c r="BG245" s="206">
        <f>IF(N245="zákl. přenesená",J245,0)</f>
        <v>0</v>
      </c>
      <c r="BH245" s="206">
        <f>IF(N245="sníž. přenesená",J245,0)</f>
        <v>0</v>
      </c>
      <c r="BI245" s="206">
        <f>IF(N245="nulová",J245,0)</f>
        <v>0</v>
      </c>
      <c r="BJ245" s="18" t="s">
        <v>89</v>
      </c>
      <c r="BK245" s="206">
        <f>ROUND(I245*H245,2)</f>
        <v>0</v>
      </c>
      <c r="BL245" s="18" t="s">
        <v>175</v>
      </c>
      <c r="BM245" s="205" t="s">
        <v>631</v>
      </c>
    </row>
    <row r="246" spans="2:51" s="13" customFormat="1" ht="12">
      <c r="B246" s="207"/>
      <c r="C246" s="208"/>
      <c r="D246" s="209" t="s">
        <v>177</v>
      </c>
      <c r="E246" s="210" t="s">
        <v>79</v>
      </c>
      <c r="F246" s="211" t="s">
        <v>484</v>
      </c>
      <c r="G246" s="208"/>
      <c r="H246" s="212">
        <v>78.8</v>
      </c>
      <c r="I246" s="213"/>
      <c r="J246" s="208"/>
      <c r="K246" s="208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177</v>
      </c>
      <c r="AU246" s="218" t="s">
        <v>91</v>
      </c>
      <c r="AV246" s="13" t="s">
        <v>91</v>
      </c>
      <c r="AW246" s="13" t="s">
        <v>42</v>
      </c>
      <c r="AX246" s="13" t="s">
        <v>89</v>
      </c>
      <c r="AY246" s="218" t="s">
        <v>168</v>
      </c>
    </row>
    <row r="247" spans="1:65" s="2" customFormat="1" ht="21.75" customHeight="1">
      <c r="A247" s="36"/>
      <c r="B247" s="37"/>
      <c r="C247" s="194" t="s">
        <v>632</v>
      </c>
      <c r="D247" s="194" t="s">
        <v>170</v>
      </c>
      <c r="E247" s="195" t="s">
        <v>633</v>
      </c>
      <c r="F247" s="196" t="s">
        <v>634</v>
      </c>
      <c r="G247" s="197" t="s">
        <v>228</v>
      </c>
      <c r="H247" s="198">
        <v>6</v>
      </c>
      <c r="I247" s="199"/>
      <c r="J247" s="200">
        <f>ROUND(I247*H247,2)</f>
        <v>0</v>
      </c>
      <c r="K247" s="196" t="s">
        <v>234</v>
      </c>
      <c r="L247" s="41"/>
      <c r="M247" s="201" t="s">
        <v>79</v>
      </c>
      <c r="N247" s="202" t="s">
        <v>51</v>
      </c>
      <c r="O247" s="66"/>
      <c r="P247" s="203">
        <f>O247*H247</f>
        <v>0</v>
      </c>
      <c r="Q247" s="203">
        <v>0.15</v>
      </c>
      <c r="R247" s="203">
        <f>Q247*H247</f>
        <v>0.8999999999999999</v>
      </c>
      <c r="S247" s="203">
        <v>0</v>
      </c>
      <c r="T247" s="204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5" t="s">
        <v>175</v>
      </c>
      <c r="AT247" s="205" t="s">
        <v>170</v>
      </c>
      <c r="AU247" s="205" t="s">
        <v>91</v>
      </c>
      <c r="AY247" s="18" t="s">
        <v>168</v>
      </c>
      <c r="BE247" s="206">
        <f>IF(N247="základní",J247,0)</f>
        <v>0</v>
      </c>
      <c r="BF247" s="206">
        <f>IF(N247="snížená",J247,0)</f>
        <v>0</v>
      </c>
      <c r="BG247" s="206">
        <f>IF(N247="zákl. přenesená",J247,0)</f>
        <v>0</v>
      </c>
      <c r="BH247" s="206">
        <f>IF(N247="sníž. přenesená",J247,0)</f>
        <v>0</v>
      </c>
      <c r="BI247" s="206">
        <f>IF(N247="nulová",J247,0)</f>
        <v>0</v>
      </c>
      <c r="BJ247" s="18" t="s">
        <v>89</v>
      </c>
      <c r="BK247" s="206">
        <f>ROUND(I247*H247,2)</f>
        <v>0</v>
      </c>
      <c r="BL247" s="18" t="s">
        <v>175</v>
      </c>
      <c r="BM247" s="205" t="s">
        <v>635</v>
      </c>
    </row>
    <row r="248" spans="1:47" s="2" customFormat="1" ht="38.4">
      <c r="A248" s="36"/>
      <c r="B248" s="37"/>
      <c r="C248" s="38"/>
      <c r="D248" s="209" t="s">
        <v>236</v>
      </c>
      <c r="E248" s="38"/>
      <c r="F248" s="240" t="s">
        <v>636</v>
      </c>
      <c r="G248" s="38"/>
      <c r="H248" s="38"/>
      <c r="I248" s="117"/>
      <c r="J248" s="38"/>
      <c r="K248" s="38"/>
      <c r="L248" s="41"/>
      <c r="M248" s="241"/>
      <c r="N248" s="242"/>
      <c r="O248" s="66"/>
      <c r="P248" s="66"/>
      <c r="Q248" s="66"/>
      <c r="R248" s="66"/>
      <c r="S248" s="66"/>
      <c r="T248" s="67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8" t="s">
        <v>236</v>
      </c>
      <c r="AU248" s="18" t="s">
        <v>91</v>
      </c>
    </row>
    <row r="249" spans="2:51" s="13" customFormat="1" ht="12">
      <c r="B249" s="207"/>
      <c r="C249" s="208"/>
      <c r="D249" s="209" t="s">
        <v>177</v>
      </c>
      <c r="E249" s="210" t="s">
        <v>79</v>
      </c>
      <c r="F249" s="211" t="s">
        <v>637</v>
      </c>
      <c r="G249" s="208"/>
      <c r="H249" s="212">
        <v>6</v>
      </c>
      <c r="I249" s="213"/>
      <c r="J249" s="208"/>
      <c r="K249" s="208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177</v>
      </c>
      <c r="AU249" s="218" t="s">
        <v>91</v>
      </c>
      <c r="AV249" s="13" t="s">
        <v>91</v>
      </c>
      <c r="AW249" s="13" t="s">
        <v>42</v>
      </c>
      <c r="AX249" s="13" t="s">
        <v>89</v>
      </c>
      <c r="AY249" s="218" t="s">
        <v>168</v>
      </c>
    </row>
    <row r="250" spans="1:65" s="2" customFormat="1" ht="21.75" customHeight="1">
      <c r="A250" s="36"/>
      <c r="B250" s="37"/>
      <c r="C250" s="194" t="s">
        <v>638</v>
      </c>
      <c r="D250" s="194" t="s">
        <v>170</v>
      </c>
      <c r="E250" s="195" t="s">
        <v>639</v>
      </c>
      <c r="F250" s="196" t="s">
        <v>640</v>
      </c>
      <c r="G250" s="197" t="s">
        <v>228</v>
      </c>
      <c r="H250" s="198">
        <v>2</v>
      </c>
      <c r="I250" s="199"/>
      <c r="J250" s="200">
        <f>ROUND(I250*H250,2)</f>
        <v>0</v>
      </c>
      <c r="K250" s="196" t="s">
        <v>234</v>
      </c>
      <c r="L250" s="41"/>
      <c r="M250" s="201" t="s">
        <v>79</v>
      </c>
      <c r="N250" s="202" t="s">
        <v>51</v>
      </c>
      <c r="O250" s="66"/>
      <c r="P250" s="203">
        <f>O250*H250</f>
        <v>0</v>
      </c>
      <c r="Q250" s="203">
        <v>0</v>
      </c>
      <c r="R250" s="203">
        <f>Q250*H250</f>
        <v>0</v>
      </c>
      <c r="S250" s="203">
        <v>0.15</v>
      </c>
      <c r="T250" s="204">
        <f>S250*H250</f>
        <v>0.3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5" t="s">
        <v>175</v>
      </c>
      <c r="AT250" s="205" t="s">
        <v>170</v>
      </c>
      <c r="AU250" s="205" t="s">
        <v>91</v>
      </c>
      <c r="AY250" s="18" t="s">
        <v>168</v>
      </c>
      <c r="BE250" s="206">
        <f>IF(N250="základní",J250,0)</f>
        <v>0</v>
      </c>
      <c r="BF250" s="206">
        <f>IF(N250="snížená",J250,0)</f>
        <v>0</v>
      </c>
      <c r="BG250" s="206">
        <f>IF(N250="zákl. přenesená",J250,0)</f>
        <v>0</v>
      </c>
      <c r="BH250" s="206">
        <f>IF(N250="sníž. přenesená",J250,0)</f>
        <v>0</v>
      </c>
      <c r="BI250" s="206">
        <f>IF(N250="nulová",J250,0)</f>
        <v>0</v>
      </c>
      <c r="BJ250" s="18" t="s">
        <v>89</v>
      </c>
      <c r="BK250" s="206">
        <f>ROUND(I250*H250,2)</f>
        <v>0</v>
      </c>
      <c r="BL250" s="18" t="s">
        <v>175</v>
      </c>
      <c r="BM250" s="205" t="s">
        <v>641</v>
      </c>
    </row>
    <row r="251" spans="1:47" s="2" customFormat="1" ht="38.4">
      <c r="A251" s="36"/>
      <c r="B251" s="37"/>
      <c r="C251" s="38"/>
      <c r="D251" s="209" t="s">
        <v>236</v>
      </c>
      <c r="E251" s="38"/>
      <c r="F251" s="240" t="s">
        <v>642</v>
      </c>
      <c r="G251" s="38"/>
      <c r="H251" s="38"/>
      <c r="I251" s="117"/>
      <c r="J251" s="38"/>
      <c r="K251" s="38"/>
      <c r="L251" s="41"/>
      <c r="M251" s="241"/>
      <c r="N251" s="242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8" t="s">
        <v>236</v>
      </c>
      <c r="AU251" s="18" t="s">
        <v>91</v>
      </c>
    </row>
    <row r="252" spans="2:51" s="13" customFormat="1" ht="12">
      <c r="B252" s="207"/>
      <c r="C252" s="208"/>
      <c r="D252" s="209" t="s">
        <v>177</v>
      </c>
      <c r="E252" s="210" t="s">
        <v>79</v>
      </c>
      <c r="F252" s="211" t="s">
        <v>643</v>
      </c>
      <c r="G252" s="208"/>
      <c r="H252" s="212">
        <v>2</v>
      </c>
      <c r="I252" s="213"/>
      <c r="J252" s="208"/>
      <c r="K252" s="208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177</v>
      </c>
      <c r="AU252" s="218" t="s">
        <v>91</v>
      </c>
      <c r="AV252" s="13" t="s">
        <v>91</v>
      </c>
      <c r="AW252" s="13" t="s">
        <v>42</v>
      </c>
      <c r="AX252" s="13" t="s">
        <v>89</v>
      </c>
      <c r="AY252" s="218" t="s">
        <v>168</v>
      </c>
    </row>
    <row r="253" spans="1:65" s="2" customFormat="1" ht="21.75" customHeight="1">
      <c r="A253" s="36"/>
      <c r="B253" s="37"/>
      <c r="C253" s="194" t="s">
        <v>644</v>
      </c>
      <c r="D253" s="194" t="s">
        <v>170</v>
      </c>
      <c r="E253" s="195" t="s">
        <v>645</v>
      </c>
      <c r="F253" s="196" t="s">
        <v>646</v>
      </c>
      <c r="G253" s="197" t="s">
        <v>252</v>
      </c>
      <c r="H253" s="198">
        <v>1794</v>
      </c>
      <c r="I253" s="199"/>
      <c r="J253" s="200">
        <f>ROUND(I253*H253,2)</f>
        <v>0</v>
      </c>
      <c r="K253" s="196" t="s">
        <v>174</v>
      </c>
      <c r="L253" s="41"/>
      <c r="M253" s="201" t="s">
        <v>79</v>
      </c>
      <c r="N253" s="202" t="s">
        <v>51</v>
      </c>
      <c r="O253" s="66"/>
      <c r="P253" s="203">
        <f>O253*H253</f>
        <v>0</v>
      </c>
      <c r="Q253" s="203">
        <v>0.1554</v>
      </c>
      <c r="R253" s="203">
        <f>Q253*H253</f>
        <v>278.7876</v>
      </c>
      <c r="S253" s="203">
        <v>0</v>
      </c>
      <c r="T253" s="204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205" t="s">
        <v>175</v>
      </c>
      <c r="AT253" s="205" t="s">
        <v>170</v>
      </c>
      <c r="AU253" s="205" t="s">
        <v>91</v>
      </c>
      <c r="AY253" s="18" t="s">
        <v>168</v>
      </c>
      <c r="BE253" s="206">
        <f>IF(N253="základní",J253,0)</f>
        <v>0</v>
      </c>
      <c r="BF253" s="206">
        <f>IF(N253="snížená",J253,0)</f>
        <v>0</v>
      </c>
      <c r="BG253" s="206">
        <f>IF(N253="zákl. přenesená",J253,0)</f>
        <v>0</v>
      </c>
      <c r="BH253" s="206">
        <f>IF(N253="sníž. přenesená",J253,0)</f>
        <v>0</v>
      </c>
      <c r="BI253" s="206">
        <f>IF(N253="nulová",J253,0)</f>
        <v>0</v>
      </c>
      <c r="BJ253" s="18" t="s">
        <v>89</v>
      </c>
      <c r="BK253" s="206">
        <f>ROUND(I253*H253,2)</f>
        <v>0</v>
      </c>
      <c r="BL253" s="18" t="s">
        <v>175</v>
      </c>
      <c r="BM253" s="205" t="s">
        <v>647</v>
      </c>
    </row>
    <row r="254" spans="1:65" s="2" customFormat="1" ht="16.5" customHeight="1">
      <c r="A254" s="36"/>
      <c r="B254" s="37"/>
      <c r="C254" s="230" t="s">
        <v>648</v>
      </c>
      <c r="D254" s="230" t="s">
        <v>219</v>
      </c>
      <c r="E254" s="231" t="s">
        <v>649</v>
      </c>
      <c r="F254" s="232" t="s">
        <v>650</v>
      </c>
      <c r="G254" s="233" t="s">
        <v>252</v>
      </c>
      <c r="H254" s="234">
        <v>1778</v>
      </c>
      <c r="I254" s="235"/>
      <c r="J254" s="236">
        <f>ROUND(I254*H254,2)</f>
        <v>0</v>
      </c>
      <c r="K254" s="232" t="s">
        <v>174</v>
      </c>
      <c r="L254" s="237"/>
      <c r="M254" s="238" t="s">
        <v>79</v>
      </c>
      <c r="N254" s="239" t="s">
        <v>51</v>
      </c>
      <c r="O254" s="66"/>
      <c r="P254" s="203">
        <f>O254*H254</f>
        <v>0</v>
      </c>
      <c r="Q254" s="203">
        <v>0.085</v>
      </c>
      <c r="R254" s="203">
        <f>Q254*H254</f>
        <v>151.13000000000002</v>
      </c>
      <c r="S254" s="203">
        <v>0</v>
      </c>
      <c r="T254" s="204">
        <f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05" t="s">
        <v>211</v>
      </c>
      <c r="AT254" s="205" t="s">
        <v>219</v>
      </c>
      <c r="AU254" s="205" t="s">
        <v>91</v>
      </c>
      <c r="AY254" s="18" t="s">
        <v>168</v>
      </c>
      <c r="BE254" s="206">
        <f>IF(N254="základní",J254,0)</f>
        <v>0</v>
      </c>
      <c r="BF254" s="206">
        <f>IF(N254="snížená",J254,0)</f>
        <v>0</v>
      </c>
      <c r="BG254" s="206">
        <f>IF(N254="zákl. přenesená",J254,0)</f>
        <v>0</v>
      </c>
      <c r="BH254" s="206">
        <f>IF(N254="sníž. přenesená",J254,0)</f>
        <v>0</v>
      </c>
      <c r="BI254" s="206">
        <f>IF(N254="nulová",J254,0)</f>
        <v>0</v>
      </c>
      <c r="BJ254" s="18" t="s">
        <v>89</v>
      </c>
      <c r="BK254" s="206">
        <f>ROUND(I254*H254,2)</f>
        <v>0</v>
      </c>
      <c r="BL254" s="18" t="s">
        <v>175</v>
      </c>
      <c r="BM254" s="205" t="s">
        <v>651</v>
      </c>
    </row>
    <row r="255" spans="2:51" s="13" customFormat="1" ht="12">
      <c r="B255" s="207"/>
      <c r="C255" s="208"/>
      <c r="D255" s="209" t="s">
        <v>177</v>
      </c>
      <c r="E255" s="210" t="s">
        <v>79</v>
      </c>
      <c r="F255" s="211" t="s">
        <v>652</v>
      </c>
      <c r="G255" s="208"/>
      <c r="H255" s="212">
        <v>1794</v>
      </c>
      <c r="I255" s="213"/>
      <c r="J255" s="208"/>
      <c r="K255" s="208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177</v>
      </c>
      <c r="AU255" s="218" t="s">
        <v>91</v>
      </c>
      <c r="AV255" s="13" t="s">
        <v>91</v>
      </c>
      <c r="AW255" s="13" t="s">
        <v>42</v>
      </c>
      <c r="AX255" s="13" t="s">
        <v>81</v>
      </c>
      <c r="AY255" s="218" t="s">
        <v>168</v>
      </c>
    </row>
    <row r="256" spans="2:51" s="13" customFormat="1" ht="12">
      <c r="B256" s="207"/>
      <c r="C256" s="208"/>
      <c r="D256" s="209" t="s">
        <v>177</v>
      </c>
      <c r="E256" s="210" t="s">
        <v>79</v>
      </c>
      <c r="F256" s="211" t="s">
        <v>653</v>
      </c>
      <c r="G256" s="208"/>
      <c r="H256" s="212">
        <v>-16</v>
      </c>
      <c r="I256" s="213"/>
      <c r="J256" s="208"/>
      <c r="K256" s="208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177</v>
      </c>
      <c r="AU256" s="218" t="s">
        <v>91</v>
      </c>
      <c r="AV256" s="13" t="s">
        <v>91</v>
      </c>
      <c r="AW256" s="13" t="s">
        <v>42</v>
      </c>
      <c r="AX256" s="13" t="s">
        <v>81</v>
      </c>
      <c r="AY256" s="218" t="s">
        <v>168</v>
      </c>
    </row>
    <row r="257" spans="2:51" s="14" customFormat="1" ht="12">
      <c r="B257" s="219"/>
      <c r="C257" s="220"/>
      <c r="D257" s="209" t="s">
        <v>177</v>
      </c>
      <c r="E257" s="221" t="s">
        <v>79</v>
      </c>
      <c r="F257" s="222" t="s">
        <v>181</v>
      </c>
      <c r="G257" s="220"/>
      <c r="H257" s="223">
        <v>1778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177</v>
      </c>
      <c r="AU257" s="229" t="s">
        <v>91</v>
      </c>
      <c r="AV257" s="14" t="s">
        <v>175</v>
      </c>
      <c r="AW257" s="14" t="s">
        <v>42</v>
      </c>
      <c r="AX257" s="14" t="s">
        <v>89</v>
      </c>
      <c r="AY257" s="229" t="s">
        <v>168</v>
      </c>
    </row>
    <row r="258" spans="1:65" s="2" customFormat="1" ht="16.5" customHeight="1">
      <c r="A258" s="36"/>
      <c r="B258" s="37"/>
      <c r="C258" s="230" t="s">
        <v>654</v>
      </c>
      <c r="D258" s="230" t="s">
        <v>219</v>
      </c>
      <c r="E258" s="231" t="s">
        <v>655</v>
      </c>
      <c r="F258" s="232" t="s">
        <v>656</v>
      </c>
      <c r="G258" s="233" t="s">
        <v>252</v>
      </c>
      <c r="H258" s="234">
        <v>16</v>
      </c>
      <c r="I258" s="235"/>
      <c r="J258" s="236">
        <f>ROUND(I258*H258,2)</f>
        <v>0</v>
      </c>
      <c r="K258" s="232" t="s">
        <v>174</v>
      </c>
      <c r="L258" s="237"/>
      <c r="M258" s="238" t="s">
        <v>79</v>
      </c>
      <c r="N258" s="239" t="s">
        <v>51</v>
      </c>
      <c r="O258" s="66"/>
      <c r="P258" s="203">
        <f>O258*H258</f>
        <v>0</v>
      </c>
      <c r="Q258" s="203">
        <v>0.15</v>
      </c>
      <c r="R258" s="203">
        <f>Q258*H258</f>
        <v>2.4</v>
      </c>
      <c r="S258" s="203">
        <v>0</v>
      </c>
      <c r="T258" s="204">
        <f>S258*H258</f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5" t="s">
        <v>211</v>
      </c>
      <c r="AT258" s="205" t="s">
        <v>219</v>
      </c>
      <c r="AU258" s="205" t="s">
        <v>91</v>
      </c>
      <c r="AY258" s="18" t="s">
        <v>168</v>
      </c>
      <c r="BE258" s="206">
        <f>IF(N258="základní",J258,0)</f>
        <v>0</v>
      </c>
      <c r="BF258" s="206">
        <f>IF(N258="snížená",J258,0)</f>
        <v>0</v>
      </c>
      <c r="BG258" s="206">
        <f>IF(N258="zákl. přenesená",J258,0)</f>
        <v>0</v>
      </c>
      <c r="BH258" s="206">
        <f>IF(N258="sníž. přenesená",J258,0)</f>
        <v>0</v>
      </c>
      <c r="BI258" s="206">
        <f>IF(N258="nulová",J258,0)</f>
        <v>0</v>
      </c>
      <c r="BJ258" s="18" t="s">
        <v>89</v>
      </c>
      <c r="BK258" s="206">
        <f>ROUND(I258*H258,2)</f>
        <v>0</v>
      </c>
      <c r="BL258" s="18" t="s">
        <v>175</v>
      </c>
      <c r="BM258" s="205" t="s">
        <v>657</v>
      </c>
    </row>
    <row r="259" spans="2:51" s="15" customFormat="1" ht="12">
      <c r="B259" s="247"/>
      <c r="C259" s="248"/>
      <c r="D259" s="209" t="s">
        <v>177</v>
      </c>
      <c r="E259" s="249" t="s">
        <v>79</v>
      </c>
      <c r="F259" s="250" t="s">
        <v>658</v>
      </c>
      <c r="G259" s="248"/>
      <c r="H259" s="249" t="s">
        <v>79</v>
      </c>
      <c r="I259" s="251"/>
      <c r="J259" s="248"/>
      <c r="K259" s="248"/>
      <c r="L259" s="252"/>
      <c r="M259" s="253"/>
      <c r="N259" s="254"/>
      <c r="O259" s="254"/>
      <c r="P259" s="254"/>
      <c r="Q259" s="254"/>
      <c r="R259" s="254"/>
      <c r="S259" s="254"/>
      <c r="T259" s="255"/>
      <c r="AT259" s="256" t="s">
        <v>177</v>
      </c>
      <c r="AU259" s="256" t="s">
        <v>91</v>
      </c>
      <c r="AV259" s="15" t="s">
        <v>89</v>
      </c>
      <c r="AW259" s="15" t="s">
        <v>42</v>
      </c>
      <c r="AX259" s="15" t="s">
        <v>81</v>
      </c>
      <c r="AY259" s="256" t="s">
        <v>168</v>
      </c>
    </row>
    <row r="260" spans="2:51" s="13" customFormat="1" ht="20.4">
      <c r="B260" s="207"/>
      <c r="C260" s="208"/>
      <c r="D260" s="209" t="s">
        <v>177</v>
      </c>
      <c r="E260" s="210" t="s">
        <v>79</v>
      </c>
      <c r="F260" s="211" t="s">
        <v>659</v>
      </c>
      <c r="G260" s="208"/>
      <c r="H260" s="212">
        <v>16</v>
      </c>
      <c r="I260" s="213"/>
      <c r="J260" s="208"/>
      <c r="K260" s="208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177</v>
      </c>
      <c r="AU260" s="218" t="s">
        <v>91</v>
      </c>
      <c r="AV260" s="13" t="s">
        <v>91</v>
      </c>
      <c r="AW260" s="13" t="s">
        <v>42</v>
      </c>
      <c r="AX260" s="13" t="s">
        <v>89</v>
      </c>
      <c r="AY260" s="218" t="s">
        <v>168</v>
      </c>
    </row>
    <row r="261" spans="1:65" s="2" customFormat="1" ht="21.75" customHeight="1">
      <c r="A261" s="36"/>
      <c r="B261" s="37"/>
      <c r="C261" s="194" t="s">
        <v>660</v>
      </c>
      <c r="D261" s="194" t="s">
        <v>170</v>
      </c>
      <c r="E261" s="195" t="s">
        <v>661</v>
      </c>
      <c r="F261" s="196" t="s">
        <v>662</v>
      </c>
      <c r="G261" s="197" t="s">
        <v>252</v>
      </c>
      <c r="H261" s="198">
        <v>547</v>
      </c>
      <c r="I261" s="199"/>
      <c r="J261" s="200">
        <f>ROUND(I261*H261,2)</f>
        <v>0</v>
      </c>
      <c r="K261" s="196" t="s">
        <v>174</v>
      </c>
      <c r="L261" s="41"/>
      <c r="M261" s="201" t="s">
        <v>79</v>
      </c>
      <c r="N261" s="202" t="s">
        <v>51</v>
      </c>
      <c r="O261" s="66"/>
      <c r="P261" s="203">
        <f>O261*H261</f>
        <v>0</v>
      </c>
      <c r="Q261" s="203">
        <v>0.09599</v>
      </c>
      <c r="R261" s="203">
        <f>Q261*H261</f>
        <v>52.506530000000005</v>
      </c>
      <c r="S261" s="203">
        <v>0</v>
      </c>
      <c r="T261" s="204">
        <f>S261*H261</f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5" t="s">
        <v>175</v>
      </c>
      <c r="AT261" s="205" t="s">
        <v>170</v>
      </c>
      <c r="AU261" s="205" t="s">
        <v>91</v>
      </c>
      <c r="AY261" s="18" t="s">
        <v>168</v>
      </c>
      <c r="BE261" s="206">
        <f>IF(N261="základní",J261,0)</f>
        <v>0</v>
      </c>
      <c r="BF261" s="206">
        <f>IF(N261="snížená",J261,0)</f>
        <v>0</v>
      </c>
      <c r="BG261" s="206">
        <f>IF(N261="zákl. přenesená",J261,0)</f>
        <v>0</v>
      </c>
      <c r="BH261" s="206">
        <f>IF(N261="sníž. přenesená",J261,0)</f>
        <v>0</v>
      </c>
      <c r="BI261" s="206">
        <f>IF(N261="nulová",J261,0)</f>
        <v>0</v>
      </c>
      <c r="BJ261" s="18" t="s">
        <v>89</v>
      </c>
      <c r="BK261" s="206">
        <f>ROUND(I261*H261,2)</f>
        <v>0</v>
      </c>
      <c r="BL261" s="18" t="s">
        <v>175</v>
      </c>
      <c r="BM261" s="205" t="s">
        <v>663</v>
      </c>
    </row>
    <row r="262" spans="2:51" s="13" customFormat="1" ht="12">
      <c r="B262" s="207"/>
      <c r="C262" s="208"/>
      <c r="D262" s="209" t="s">
        <v>177</v>
      </c>
      <c r="E262" s="210" t="s">
        <v>79</v>
      </c>
      <c r="F262" s="211" t="s">
        <v>664</v>
      </c>
      <c r="G262" s="208"/>
      <c r="H262" s="212">
        <v>547</v>
      </c>
      <c r="I262" s="213"/>
      <c r="J262" s="208"/>
      <c r="K262" s="208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177</v>
      </c>
      <c r="AU262" s="218" t="s">
        <v>91</v>
      </c>
      <c r="AV262" s="13" t="s">
        <v>91</v>
      </c>
      <c r="AW262" s="13" t="s">
        <v>42</v>
      </c>
      <c r="AX262" s="13" t="s">
        <v>89</v>
      </c>
      <c r="AY262" s="218" t="s">
        <v>168</v>
      </c>
    </row>
    <row r="263" spans="1:65" s="2" customFormat="1" ht="16.5" customHeight="1">
      <c r="A263" s="36"/>
      <c r="B263" s="37"/>
      <c r="C263" s="230" t="s">
        <v>665</v>
      </c>
      <c r="D263" s="230" t="s">
        <v>219</v>
      </c>
      <c r="E263" s="231" t="s">
        <v>666</v>
      </c>
      <c r="F263" s="232" t="s">
        <v>667</v>
      </c>
      <c r="G263" s="233" t="s">
        <v>252</v>
      </c>
      <c r="H263" s="234">
        <v>547</v>
      </c>
      <c r="I263" s="235"/>
      <c r="J263" s="236">
        <f>ROUND(I263*H263,2)</f>
        <v>0</v>
      </c>
      <c r="K263" s="232" t="s">
        <v>174</v>
      </c>
      <c r="L263" s="237"/>
      <c r="M263" s="238" t="s">
        <v>79</v>
      </c>
      <c r="N263" s="239" t="s">
        <v>51</v>
      </c>
      <c r="O263" s="66"/>
      <c r="P263" s="203">
        <f>O263*H263</f>
        <v>0</v>
      </c>
      <c r="Q263" s="203">
        <v>0.022</v>
      </c>
      <c r="R263" s="203">
        <f>Q263*H263</f>
        <v>12.033999999999999</v>
      </c>
      <c r="S263" s="203">
        <v>0</v>
      </c>
      <c r="T263" s="204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205" t="s">
        <v>211</v>
      </c>
      <c r="AT263" s="205" t="s">
        <v>219</v>
      </c>
      <c r="AU263" s="205" t="s">
        <v>91</v>
      </c>
      <c r="AY263" s="18" t="s">
        <v>168</v>
      </c>
      <c r="BE263" s="206">
        <f>IF(N263="základní",J263,0)</f>
        <v>0</v>
      </c>
      <c r="BF263" s="206">
        <f>IF(N263="snížená",J263,0)</f>
        <v>0</v>
      </c>
      <c r="BG263" s="206">
        <f>IF(N263="zákl. přenesená",J263,0)</f>
        <v>0</v>
      </c>
      <c r="BH263" s="206">
        <f>IF(N263="sníž. přenesená",J263,0)</f>
        <v>0</v>
      </c>
      <c r="BI263" s="206">
        <f>IF(N263="nulová",J263,0)</f>
        <v>0</v>
      </c>
      <c r="BJ263" s="18" t="s">
        <v>89</v>
      </c>
      <c r="BK263" s="206">
        <f>ROUND(I263*H263,2)</f>
        <v>0</v>
      </c>
      <c r="BL263" s="18" t="s">
        <v>175</v>
      </c>
      <c r="BM263" s="205" t="s">
        <v>668</v>
      </c>
    </row>
    <row r="264" spans="1:65" s="2" customFormat="1" ht="21.75" customHeight="1">
      <c r="A264" s="36"/>
      <c r="B264" s="37"/>
      <c r="C264" s="194" t="s">
        <v>669</v>
      </c>
      <c r="D264" s="194" t="s">
        <v>170</v>
      </c>
      <c r="E264" s="195" t="s">
        <v>670</v>
      </c>
      <c r="F264" s="196" t="s">
        <v>671</v>
      </c>
      <c r="G264" s="197" t="s">
        <v>252</v>
      </c>
      <c r="H264" s="198">
        <v>200</v>
      </c>
      <c r="I264" s="199"/>
      <c r="J264" s="200">
        <f>ROUND(I264*H264,2)</f>
        <v>0</v>
      </c>
      <c r="K264" s="196" t="s">
        <v>174</v>
      </c>
      <c r="L264" s="41"/>
      <c r="M264" s="201" t="s">
        <v>79</v>
      </c>
      <c r="N264" s="202" t="s">
        <v>51</v>
      </c>
      <c r="O264" s="66"/>
      <c r="P264" s="203">
        <f>O264*H264</f>
        <v>0</v>
      </c>
      <c r="Q264" s="203">
        <v>0.14067</v>
      </c>
      <c r="R264" s="203">
        <f>Q264*H264</f>
        <v>28.133999999999997</v>
      </c>
      <c r="S264" s="203">
        <v>0</v>
      </c>
      <c r="T264" s="204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5" t="s">
        <v>175</v>
      </c>
      <c r="AT264" s="205" t="s">
        <v>170</v>
      </c>
      <c r="AU264" s="205" t="s">
        <v>91</v>
      </c>
      <c r="AY264" s="18" t="s">
        <v>168</v>
      </c>
      <c r="BE264" s="206">
        <f>IF(N264="základní",J264,0)</f>
        <v>0</v>
      </c>
      <c r="BF264" s="206">
        <f>IF(N264="snížená",J264,0)</f>
        <v>0</v>
      </c>
      <c r="BG264" s="206">
        <f>IF(N264="zákl. přenesená",J264,0)</f>
        <v>0</v>
      </c>
      <c r="BH264" s="206">
        <f>IF(N264="sníž. přenesená",J264,0)</f>
        <v>0</v>
      </c>
      <c r="BI264" s="206">
        <f>IF(N264="nulová",J264,0)</f>
        <v>0</v>
      </c>
      <c r="BJ264" s="18" t="s">
        <v>89</v>
      </c>
      <c r="BK264" s="206">
        <f>ROUND(I264*H264,2)</f>
        <v>0</v>
      </c>
      <c r="BL264" s="18" t="s">
        <v>175</v>
      </c>
      <c r="BM264" s="205" t="s">
        <v>672</v>
      </c>
    </row>
    <row r="265" spans="2:51" s="13" customFormat="1" ht="12">
      <c r="B265" s="207"/>
      <c r="C265" s="208"/>
      <c r="D265" s="209" t="s">
        <v>177</v>
      </c>
      <c r="E265" s="210" t="s">
        <v>79</v>
      </c>
      <c r="F265" s="211" t="s">
        <v>673</v>
      </c>
      <c r="G265" s="208"/>
      <c r="H265" s="212">
        <v>200</v>
      </c>
      <c r="I265" s="213"/>
      <c r="J265" s="208"/>
      <c r="K265" s="208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177</v>
      </c>
      <c r="AU265" s="218" t="s">
        <v>91</v>
      </c>
      <c r="AV265" s="13" t="s">
        <v>91</v>
      </c>
      <c r="AW265" s="13" t="s">
        <v>42</v>
      </c>
      <c r="AX265" s="13" t="s">
        <v>89</v>
      </c>
      <c r="AY265" s="218" t="s">
        <v>168</v>
      </c>
    </row>
    <row r="266" spans="1:65" s="2" customFormat="1" ht="16.5" customHeight="1">
      <c r="A266" s="36"/>
      <c r="B266" s="37"/>
      <c r="C266" s="230" t="s">
        <v>674</v>
      </c>
      <c r="D266" s="230" t="s">
        <v>219</v>
      </c>
      <c r="E266" s="231" t="s">
        <v>675</v>
      </c>
      <c r="F266" s="232" t="s">
        <v>676</v>
      </c>
      <c r="G266" s="233" t="s">
        <v>252</v>
      </c>
      <c r="H266" s="234">
        <v>200</v>
      </c>
      <c r="I266" s="235"/>
      <c r="J266" s="236">
        <f>ROUND(I266*H266,2)</f>
        <v>0</v>
      </c>
      <c r="K266" s="232" t="s">
        <v>234</v>
      </c>
      <c r="L266" s="237"/>
      <c r="M266" s="238" t="s">
        <v>79</v>
      </c>
      <c r="N266" s="239" t="s">
        <v>51</v>
      </c>
      <c r="O266" s="66"/>
      <c r="P266" s="203">
        <f>O266*H266</f>
        <v>0</v>
      </c>
      <c r="Q266" s="203">
        <v>0.15</v>
      </c>
      <c r="R266" s="203">
        <f>Q266*H266</f>
        <v>30</v>
      </c>
      <c r="S266" s="203">
        <v>0</v>
      </c>
      <c r="T266" s="204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5" t="s">
        <v>211</v>
      </c>
      <c r="AT266" s="205" t="s">
        <v>219</v>
      </c>
      <c r="AU266" s="205" t="s">
        <v>91</v>
      </c>
      <c r="AY266" s="18" t="s">
        <v>168</v>
      </c>
      <c r="BE266" s="206">
        <f>IF(N266="základní",J266,0)</f>
        <v>0</v>
      </c>
      <c r="BF266" s="206">
        <f>IF(N266="snížená",J266,0)</f>
        <v>0</v>
      </c>
      <c r="BG266" s="206">
        <f>IF(N266="zákl. přenesená",J266,0)</f>
        <v>0</v>
      </c>
      <c r="BH266" s="206">
        <f>IF(N266="sníž. přenesená",J266,0)</f>
        <v>0</v>
      </c>
      <c r="BI266" s="206">
        <f>IF(N266="nulová",J266,0)</f>
        <v>0</v>
      </c>
      <c r="BJ266" s="18" t="s">
        <v>89</v>
      </c>
      <c r="BK266" s="206">
        <f>ROUND(I266*H266,2)</f>
        <v>0</v>
      </c>
      <c r="BL266" s="18" t="s">
        <v>175</v>
      </c>
      <c r="BM266" s="205" t="s">
        <v>677</v>
      </c>
    </row>
    <row r="267" spans="1:65" s="2" customFormat="1" ht="16.5" customHeight="1">
      <c r="A267" s="36"/>
      <c r="B267" s="37"/>
      <c r="C267" s="194" t="s">
        <v>678</v>
      </c>
      <c r="D267" s="194" t="s">
        <v>170</v>
      </c>
      <c r="E267" s="195" t="s">
        <v>679</v>
      </c>
      <c r="F267" s="196" t="s">
        <v>680</v>
      </c>
      <c r="G267" s="197" t="s">
        <v>252</v>
      </c>
      <c r="H267" s="198">
        <v>375</v>
      </c>
      <c r="I267" s="199"/>
      <c r="J267" s="200">
        <f>ROUND(I267*H267,2)</f>
        <v>0</v>
      </c>
      <c r="K267" s="196" t="s">
        <v>174</v>
      </c>
      <c r="L267" s="41"/>
      <c r="M267" s="201" t="s">
        <v>79</v>
      </c>
      <c r="N267" s="202" t="s">
        <v>51</v>
      </c>
      <c r="O267" s="66"/>
      <c r="P267" s="203">
        <f>O267*H267</f>
        <v>0</v>
      </c>
      <c r="Q267" s="203">
        <v>1E-05</v>
      </c>
      <c r="R267" s="203">
        <f>Q267*H267</f>
        <v>0.0037500000000000003</v>
      </c>
      <c r="S267" s="203">
        <v>0</v>
      </c>
      <c r="T267" s="204">
        <f>S267*H267</f>
        <v>0</v>
      </c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R267" s="205" t="s">
        <v>175</v>
      </c>
      <c r="AT267" s="205" t="s">
        <v>170</v>
      </c>
      <c r="AU267" s="205" t="s">
        <v>91</v>
      </c>
      <c r="AY267" s="18" t="s">
        <v>168</v>
      </c>
      <c r="BE267" s="206">
        <f>IF(N267="základní",J267,0)</f>
        <v>0</v>
      </c>
      <c r="BF267" s="206">
        <f>IF(N267="snížená",J267,0)</f>
        <v>0</v>
      </c>
      <c r="BG267" s="206">
        <f>IF(N267="zákl. přenesená",J267,0)</f>
        <v>0</v>
      </c>
      <c r="BH267" s="206">
        <f>IF(N267="sníž. přenesená",J267,0)</f>
        <v>0</v>
      </c>
      <c r="BI267" s="206">
        <f>IF(N267="nulová",J267,0)</f>
        <v>0</v>
      </c>
      <c r="BJ267" s="18" t="s">
        <v>89</v>
      </c>
      <c r="BK267" s="206">
        <f>ROUND(I267*H267,2)</f>
        <v>0</v>
      </c>
      <c r="BL267" s="18" t="s">
        <v>175</v>
      </c>
      <c r="BM267" s="205" t="s">
        <v>681</v>
      </c>
    </row>
    <row r="268" spans="2:51" s="13" customFormat="1" ht="12">
      <c r="B268" s="207"/>
      <c r="C268" s="208"/>
      <c r="D268" s="209" t="s">
        <v>177</v>
      </c>
      <c r="E268" s="210" t="s">
        <v>79</v>
      </c>
      <c r="F268" s="211" t="s">
        <v>682</v>
      </c>
      <c r="G268" s="208"/>
      <c r="H268" s="212">
        <v>375</v>
      </c>
      <c r="I268" s="213"/>
      <c r="J268" s="208"/>
      <c r="K268" s="208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177</v>
      </c>
      <c r="AU268" s="218" t="s">
        <v>91</v>
      </c>
      <c r="AV268" s="13" t="s">
        <v>91</v>
      </c>
      <c r="AW268" s="13" t="s">
        <v>42</v>
      </c>
      <c r="AX268" s="13" t="s">
        <v>89</v>
      </c>
      <c r="AY268" s="218" t="s">
        <v>168</v>
      </c>
    </row>
    <row r="269" spans="1:65" s="2" customFormat="1" ht="21.75" customHeight="1">
      <c r="A269" s="36"/>
      <c r="B269" s="37"/>
      <c r="C269" s="194" t="s">
        <v>683</v>
      </c>
      <c r="D269" s="194" t="s">
        <v>170</v>
      </c>
      <c r="E269" s="195" t="s">
        <v>684</v>
      </c>
      <c r="F269" s="196" t="s">
        <v>685</v>
      </c>
      <c r="G269" s="197" t="s">
        <v>252</v>
      </c>
      <c r="H269" s="198">
        <v>257</v>
      </c>
      <c r="I269" s="199"/>
      <c r="J269" s="200">
        <f>ROUND(I269*H269,2)</f>
        <v>0</v>
      </c>
      <c r="K269" s="196" t="s">
        <v>174</v>
      </c>
      <c r="L269" s="41"/>
      <c r="M269" s="201" t="s">
        <v>79</v>
      </c>
      <c r="N269" s="202" t="s">
        <v>51</v>
      </c>
      <c r="O269" s="66"/>
      <c r="P269" s="203">
        <f>O269*H269</f>
        <v>0</v>
      </c>
      <c r="Q269" s="203">
        <v>0.00012</v>
      </c>
      <c r="R269" s="203">
        <f>Q269*H269</f>
        <v>0.03084</v>
      </c>
      <c r="S269" s="203">
        <v>0</v>
      </c>
      <c r="T269" s="204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5" t="s">
        <v>175</v>
      </c>
      <c r="AT269" s="205" t="s">
        <v>170</v>
      </c>
      <c r="AU269" s="205" t="s">
        <v>91</v>
      </c>
      <c r="AY269" s="18" t="s">
        <v>168</v>
      </c>
      <c r="BE269" s="206">
        <f>IF(N269="základní",J269,0)</f>
        <v>0</v>
      </c>
      <c r="BF269" s="206">
        <f>IF(N269="snížená",J269,0)</f>
        <v>0</v>
      </c>
      <c r="BG269" s="206">
        <f>IF(N269="zákl. přenesená",J269,0)</f>
        <v>0</v>
      </c>
      <c r="BH269" s="206">
        <f>IF(N269="sníž. přenesená",J269,0)</f>
        <v>0</v>
      </c>
      <c r="BI269" s="206">
        <f>IF(N269="nulová",J269,0)</f>
        <v>0</v>
      </c>
      <c r="BJ269" s="18" t="s">
        <v>89</v>
      </c>
      <c r="BK269" s="206">
        <f>ROUND(I269*H269,2)</f>
        <v>0</v>
      </c>
      <c r="BL269" s="18" t="s">
        <v>175</v>
      </c>
      <c r="BM269" s="205" t="s">
        <v>686</v>
      </c>
    </row>
    <row r="270" spans="2:51" s="13" customFormat="1" ht="12">
      <c r="B270" s="207"/>
      <c r="C270" s="208"/>
      <c r="D270" s="209" t="s">
        <v>177</v>
      </c>
      <c r="E270" s="210" t="s">
        <v>79</v>
      </c>
      <c r="F270" s="211" t="s">
        <v>687</v>
      </c>
      <c r="G270" s="208"/>
      <c r="H270" s="212">
        <v>257</v>
      </c>
      <c r="I270" s="213"/>
      <c r="J270" s="208"/>
      <c r="K270" s="208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177</v>
      </c>
      <c r="AU270" s="218" t="s">
        <v>91</v>
      </c>
      <c r="AV270" s="13" t="s">
        <v>91</v>
      </c>
      <c r="AW270" s="13" t="s">
        <v>42</v>
      </c>
      <c r="AX270" s="13" t="s">
        <v>89</v>
      </c>
      <c r="AY270" s="218" t="s">
        <v>168</v>
      </c>
    </row>
    <row r="271" spans="1:65" s="2" customFormat="1" ht="16.5" customHeight="1">
      <c r="A271" s="36"/>
      <c r="B271" s="37"/>
      <c r="C271" s="194" t="s">
        <v>688</v>
      </c>
      <c r="D271" s="194" t="s">
        <v>170</v>
      </c>
      <c r="E271" s="195" t="s">
        <v>689</v>
      </c>
      <c r="F271" s="196" t="s">
        <v>690</v>
      </c>
      <c r="G271" s="197" t="s">
        <v>252</v>
      </c>
      <c r="H271" s="198">
        <v>118</v>
      </c>
      <c r="I271" s="199"/>
      <c r="J271" s="200">
        <f>ROUND(I271*H271,2)</f>
        <v>0</v>
      </c>
      <c r="K271" s="196" t="s">
        <v>234</v>
      </c>
      <c r="L271" s="41"/>
      <c r="M271" s="201" t="s">
        <v>79</v>
      </c>
      <c r="N271" s="202" t="s">
        <v>51</v>
      </c>
      <c r="O271" s="66"/>
      <c r="P271" s="203">
        <f>O271*H271</f>
        <v>0</v>
      </c>
      <c r="Q271" s="203">
        <v>0.00034</v>
      </c>
      <c r="R271" s="203">
        <f>Q271*H271</f>
        <v>0.04012</v>
      </c>
      <c r="S271" s="203">
        <v>0</v>
      </c>
      <c r="T271" s="204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205" t="s">
        <v>175</v>
      </c>
      <c r="AT271" s="205" t="s">
        <v>170</v>
      </c>
      <c r="AU271" s="205" t="s">
        <v>91</v>
      </c>
      <c r="AY271" s="18" t="s">
        <v>168</v>
      </c>
      <c r="BE271" s="206">
        <f>IF(N271="základní",J271,0)</f>
        <v>0</v>
      </c>
      <c r="BF271" s="206">
        <f>IF(N271="snížená",J271,0)</f>
        <v>0</v>
      </c>
      <c r="BG271" s="206">
        <f>IF(N271="zákl. přenesená",J271,0)</f>
        <v>0</v>
      </c>
      <c r="BH271" s="206">
        <f>IF(N271="sníž. přenesená",J271,0)</f>
        <v>0</v>
      </c>
      <c r="BI271" s="206">
        <f>IF(N271="nulová",J271,0)</f>
        <v>0</v>
      </c>
      <c r="BJ271" s="18" t="s">
        <v>89</v>
      </c>
      <c r="BK271" s="206">
        <f>ROUND(I271*H271,2)</f>
        <v>0</v>
      </c>
      <c r="BL271" s="18" t="s">
        <v>175</v>
      </c>
      <c r="BM271" s="205" t="s">
        <v>691</v>
      </c>
    </row>
    <row r="272" spans="2:51" s="13" customFormat="1" ht="12">
      <c r="B272" s="207"/>
      <c r="C272" s="208"/>
      <c r="D272" s="209" t="s">
        <v>177</v>
      </c>
      <c r="E272" s="210" t="s">
        <v>79</v>
      </c>
      <c r="F272" s="211" t="s">
        <v>692</v>
      </c>
      <c r="G272" s="208"/>
      <c r="H272" s="212">
        <v>118</v>
      </c>
      <c r="I272" s="213"/>
      <c r="J272" s="208"/>
      <c r="K272" s="208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177</v>
      </c>
      <c r="AU272" s="218" t="s">
        <v>91</v>
      </c>
      <c r="AV272" s="13" t="s">
        <v>91</v>
      </c>
      <c r="AW272" s="13" t="s">
        <v>42</v>
      </c>
      <c r="AX272" s="13" t="s">
        <v>89</v>
      </c>
      <c r="AY272" s="218" t="s">
        <v>168</v>
      </c>
    </row>
    <row r="273" spans="1:65" s="2" customFormat="1" ht="16.5" customHeight="1">
      <c r="A273" s="36"/>
      <c r="B273" s="37"/>
      <c r="C273" s="194" t="s">
        <v>693</v>
      </c>
      <c r="D273" s="194" t="s">
        <v>170</v>
      </c>
      <c r="E273" s="195" t="s">
        <v>694</v>
      </c>
      <c r="F273" s="196" t="s">
        <v>695</v>
      </c>
      <c r="G273" s="197" t="s">
        <v>252</v>
      </c>
      <c r="H273" s="198">
        <v>400</v>
      </c>
      <c r="I273" s="199"/>
      <c r="J273" s="200">
        <f>ROUND(I273*H273,2)</f>
        <v>0</v>
      </c>
      <c r="K273" s="196" t="s">
        <v>174</v>
      </c>
      <c r="L273" s="41"/>
      <c r="M273" s="201" t="s">
        <v>79</v>
      </c>
      <c r="N273" s="202" t="s">
        <v>51</v>
      </c>
      <c r="O273" s="66"/>
      <c r="P273" s="203">
        <f>O273*H273</f>
        <v>0</v>
      </c>
      <c r="Q273" s="203">
        <v>0</v>
      </c>
      <c r="R273" s="203">
        <f>Q273*H273</f>
        <v>0</v>
      </c>
      <c r="S273" s="203">
        <v>0</v>
      </c>
      <c r="T273" s="204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5" t="s">
        <v>175</v>
      </c>
      <c r="AT273" s="205" t="s">
        <v>170</v>
      </c>
      <c r="AU273" s="205" t="s">
        <v>91</v>
      </c>
      <c r="AY273" s="18" t="s">
        <v>168</v>
      </c>
      <c r="BE273" s="206">
        <f>IF(N273="základní",J273,0)</f>
        <v>0</v>
      </c>
      <c r="BF273" s="206">
        <f>IF(N273="snížená",J273,0)</f>
        <v>0</v>
      </c>
      <c r="BG273" s="206">
        <f>IF(N273="zákl. přenesená",J273,0)</f>
        <v>0</v>
      </c>
      <c r="BH273" s="206">
        <f>IF(N273="sníž. přenesená",J273,0)</f>
        <v>0</v>
      </c>
      <c r="BI273" s="206">
        <f>IF(N273="nulová",J273,0)</f>
        <v>0</v>
      </c>
      <c r="BJ273" s="18" t="s">
        <v>89</v>
      </c>
      <c r="BK273" s="206">
        <f>ROUND(I273*H273,2)</f>
        <v>0</v>
      </c>
      <c r="BL273" s="18" t="s">
        <v>175</v>
      </c>
      <c r="BM273" s="205" t="s">
        <v>696</v>
      </c>
    </row>
    <row r="274" spans="2:51" s="13" customFormat="1" ht="12">
      <c r="B274" s="207"/>
      <c r="C274" s="208"/>
      <c r="D274" s="209" t="s">
        <v>177</v>
      </c>
      <c r="E274" s="210" t="s">
        <v>79</v>
      </c>
      <c r="F274" s="211" t="s">
        <v>697</v>
      </c>
      <c r="G274" s="208"/>
      <c r="H274" s="212">
        <v>400</v>
      </c>
      <c r="I274" s="213"/>
      <c r="J274" s="208"/>
      <c r="K274" s="208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177</v>
      </c>
      <c r="AU274" s="218" t="s">
        <v>91</v>
      </c>
      <c r="AV274" s="13" t="s">
        <v>91</v>
      </c>
      <c r="AW274" s="13" t="s">
        <v>42</v>
      </c>
      <c r="AX274" s="13" t="s">
        <v>89</v>
      </c>
      <c r="AY274" s="218" t="s">
        <v>168</v>
      </c>
    </row>
    <row r="275" spans="2:63" s="12" customFormat="1" ht="22.95" customHeight="1">
      <c r="B275" s="178"/>
      <c r="C275" s="179"/>
      <c r="D275" s="180" t="s">
        <v>80</v>
      </c>
      <c r="E275" s="192" t="s">
        <v>286</v>
      </c>
      <c r="F275" s="192" t="s">
        <v>287</v>
      </c>
      <c r="G275" s="179"/>
      <c r="H275" s="179"/>
      <c r="I275" s="182"/>
      <c r="J275" s="193">
        <f>BK275</f>
        <v>0</v>
      </c>
      <c r="K275" s="179"/>
      <c r="L275" s="184"/>
      <c r="M275" s="185"/>
      <c r="N275" s="186"/>
      <c r="O275" s="186"/>
      <c r="P275" s="187">
        <f>SUM(P276:P301)</f>
        <v>0</v>
      </c>
      <c r="Q275" s="186"/>
      <c r="R275" s="187">
        <f>SUM(R276:R301)</f>
        <v>0</v>
      </c>
      <c r="S275" s="186"/>
      <c r="T275" s="188">
        <f>SUM(T276:T301)</f>
        <v>0</v>
      </c>
      <c r="AR275" s="189" t="s">
        <v>89</v>
      </c>
      <c r="AT275" s="190" t="s">
        <v>80</v>
      </c>
      <c r="AU275" s="190" t="s">
        <v>89</v>
      </c>
      <c r="AY275" s="189" t="s">
        <v>168</v>
      </c>
      <c r="BK275" s="191">
        <f>SUM(BK276:BK301)</f>
        <v>0</v>
      </c>
    </row>
    <row r="276" spans="1:65" s="2" customFormat="1" ht="21.75" customHeight="1">
      <c r="A276" s="36"/>
      <c r="B276" s="37"/>
      <c r="C276" s="194" t="s">
        <v>698</v>
      </c>
      <c r="D276" s="194" t="s">
        <v>170</v>
      </c>
      <c r="E276" s="195" t="s">
        <v>699</v>
      </c>
      <c r="F276" s="196" t="s">
        <v>700</v>
      </c>
      <c r="G276" s="197" t="s">
        <v>208</v>
      </c>
      <c r="H276" s="198">
        <v>14272</v>
      </c>
      <c r="I276" s="199"/>
      <c r="J276" s="200">
        <f>ROUND(I276*H276,2)</f>
        <v>0</v>
      </c>
      <c r="K276" s="196" t="s">
        <v>174</v>
      </c>
      <c r="L276" s="41"/>
      <c r="M276" s="201" t="s">
        <v>79</v>
      </c>
      <c r="N276" s="202" t="s">
        <v>51</v>
      </c>
      <c r="O276" s="66"/>
      <c r="P276" s="203">
        <f>O276*H276</f>
        <v>0</v>
      </c>
      <c r="Q276" s="203">
        <v>0</v>
      </c>
      <c r="R276" s="203">
        <f>Q276*H276</f>
        <v>0</v>
      </c>
      <c r="S276" s="203">
        <v>0</v>
      </c>
      <c r="T276" s="204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5" t="s">
        <v>175</v>
      </c>
      <c r="AT276" s="205" t="s">
        <v>170</v>
      </c>
      <c r="AU276" s="205" t="s">
        <v>91</v>
      </c>
      <c r="AY276" s="18" t="s">
        <v>168</v>
      </c>
      <c r="BE276" s="206">
        <f>IF(N276="základní",J276,0)</f>
        <v>0</v>
      </c>
      <c r="BF276" s="206">
        <f>IF(N276="snížená",J276,0)</f>
        <v>0</v>
      </c>
      <c r="BG276" s="206">
        <f>IF(N276="zákl. přenesená",J276,0)</f>
        <v>0</v>
      </c>
      <c r="BH276" s="206">
        <f>IF(N276="sníž. přenesená",J276,0)</f>
        <v>0</v>
      </c>
      <c r="BI276" s="206">
        <f>IF(N276="nulová",J276,0)</f>
        <v>0</v>
      </c>
      <c r="BJ276" s="18" t="s">
        <v>89</v>
      </c>
      <c r="BK276" s="206">
        <f>ROUND(I276*H276,2)</f>
        <v>0</v>
      </c>
      <c r="BL276" s="18" t="s">
        <v>175</v>
      </c>
      <c r="BM276" s="205" t="s">
        <v>701</v>
      </c>
    </row>
    <row r="277" spans="2:51" s="13" customFormat="1" ht="12">
      <c r="B277" s="207"/>
      <c r="C277" s="208"/>
      <c r="D277" s="209" t="s">
        <v>177</v>
      </c>
      <c r="E277" s="210" t="s">
        <v>79</v>
      </c>
      <c r="F277" s="211" t="s">
        <v>702</v>
      </c>
      <c r="G277" s="208"/>
      <c r="H277" s="212">
        <v>5665.6</v>
      </c>
      <c r="I277" s="213"/>
      <c r="J277" s="208"/>
      <c r="K277" s="208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177</v>
      </c>
      <c r="AU277" s="218" t="s">
        <v>91</v>
      </c>
      <c r="AV277" s="13" t="s">
        <v>91</v>
      </c>
      <c r="AW277" s="13" t="s">
        <v>42</v>
      </c>
      <c r="AX277" s="13" t="s">
        <v>81</v>
      </c>
      <c r="AY277" s="218" t="s">
        <v>168</v>
      </c>
    </row>
    <row r="278" spans="2:51" s="13" customFormat="1" ht="12">
      <c r="B278" s="207"/>
      <c r="C278" s="208"/>
      <c r="D278" s="209" t="s">
        <v>177</v>
      </c>
      <c r="E278" s="210" t="s">
        <v>79</v>
      </c>
      <c r="F278" s="211" t="s">
        <v>703</v>
      </c>
      <c r="G278" s="208"/>
      <c r="H278" s="212">
        <v>8606.4</v>
      </c>
      <c r="I278" s="213"/>
      <c r="J278" s="208"/>
      <c r="K278" s="208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177</v>
      </c>
      <c r="AU278" s="218" t="s">
        <v>91</v>
      </c>
      <c r="AV278" s="13" t="s">
        <v>91</v>
      </c>
      <c r="AW278" s="13" t="s">
        <v>42</v>
      </c>
      <c r="AX278" s="13" t="s">
        <v>81</v>
      </c>
      <c r="AY278" s="218" t="s">
        <v>168</v>
      </c>
    </row>
    <row r="279" spans="2:51" s="14" customFormat="1" ht="12">
      <c r="B279" s="219"/>
      <c r="C279" s="220"/>
      <c r="D279" s="209" t="s">
        <v>177</v>
      </c>
      <c r="E279" s="221" t="s">
        <v>79</v>
      </c>
      <c r="F279" s="222" t="s">
        <v>181</v>
      </c>
      <c r="G279" s="220"/>
      <c r="H279" s="223">
        <v>14272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177</v>
      </c>
      <c r="AU279" s="229" t="s">
        <v>91</v>
      </c>
      <c r="AV279" s="14" t="s">
        <v>175</v>
      </c>
      <c r="AW279" s="14" t="s">
        <v>42</v>
      </c>
      <c r="AX279" s="14" t="s">
        <v>89</v>
      </c>
      <c r="AY279" s="229" t="s">
        <v>168</v>
      </c>
    </row>
    <row r="280" spans="1:65" s="2" customFormat="1" ht="21.75" customHeight="1">
      <c r="A280" s="36"/>
      <c r="B280" s="37"/>
      <c r="C280" s="194" t="s">
        <v>704</v>
      </c>
      <c r="D280" s="194" t="s">
        <v>170</v>
      </c>
      <c r="E280" s="195" t="s">
        <v>705</v>
      </c>
      <c r="F280" s="196" t="s">
        <v>706</v>
      </c>
      <c r="G280" s="197" t="s">
        <v>208</v>
      </c>
      <c r="H280" s="198">
        <v>342528</v>
      </c>
      <c r="I280" s="199"/>
      <c r="J280" s="200">
        <f>ROUND(I280*H280,2)</f>
        <v>0</v>
      </c>
      <c r="K280" s="196" t="s">
        <v>174</v>
      </c>
      <c r="L280" s="41"/>
      <c r="M280" s="201" t="s">
        <v>79</v>
      </c>
      <c r="N280" s="202" t="s">
        <v>51</v>
      </c>
      <c r="O280" s="66"/>
      <c r="P280" s="203">
        <f>O280*H280</f>
        <v>0</v>
      </c>
      <c r="Q280" s="203">
        <v>0</v>
      </c>
      <c r="R280" s="203">
        <f>Q280*H280</f>
        <v>0</v>
      </c>
      <c r="S280" s="203">
        <v>0</v>
      </c>
      <c r="T280" s="204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5" t="s">
        <v>175</v>
      </c>
      <c r="AT280" s="205" t="s">
        <v>170</v>
      </c>
      <c r="AU280" s="205" t="s">
        <v>91</v>
      </c>
      <c r="AY280" s="18" t="s">
        <v>168</v>
      </c>
      <c r="BE280" s="206">
        <f>IF(N280="základní",J280,0)</f>
        <v>0</v>
      </c>
      <c r="BF280" s="206">
        <f>IF(N280="snížená",J280,0)</f>
        <v>0</v>
      </c>
      <c r="BG280" s="206">
        <f>IF(N280="zákl. přenesená",J280,0)</f>
        <v>0</v>
      </c>
      <c r="BH280" s="206">
        <f>IF(N280="sníž. přenesená",J280,0)</f>
        <v>0</v>
      </c>
      <c r="BI280" s="206">
        <f>IF(N280="nulová",J280,0)</f>
        <v>0</v>
      </c>
      <c r="BJ280" s="18" t="s">
        <v>89</v>
      </c>
      <c r="BK280" s="206">
        <f>ROUND(I280*H280,2)</f>
        <v>0</v>
      </c>
      <c r="BL280" s="18" t="s">
        <v>175</v>
      </c>
      <c r="BM280" s="205" t="s">
        <v>707</v>
      </c>
    </row>
    <row r="281" spans="2:51" s="13" customFormat="1" ht="12">
      <c r="B281" s="207"/>
      <c r="C281" s="208"/>
      <c r="D281" s="209" t="s">
        <v>177</v>
      </c>
      <c r="E281" s="208"/>
      <c r="F281" s="211" t="s">
        <v>708</v>
      </c>
      <c r="G281" s="208"/>
      <c r="H281" s="212">
        <v>342528</v>
      </c>
      <c r="I281" s="213"/>
      <c r="J281" s="208"/>
      <c r="K281" s="208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177</v>
      </c>
      <c r="AU281" s="218" t="s">
        <v>91</v>
      </c>
      <c r="AV281" s="13" t="s">
        <v>91</v>
      </c>
      <c r="AW281" s="13" t="s">
        <v>4</v>
      </c>
      <c r="AX281" s="13" t="s">
        <v>89</v>
      </c>
      <c r="AY281" s="218" t="s">
        <v>168</v>
      </c>
    </row>
    <row r="282" spans="1:65" s="2" customFormat="1" ht="21.75" customHeight="1">
      <c r="A282" s="36"/>
      <c r="B282" s="37"/>
      <c r="C282" s="194" t="s">
        <v>709</v>
      </c>
      <c r="D282" s="194" t="s">
        <v>170</v>
      </c>
      <c r="E282" s="195" t="s">
        <v>710</v>
      </c>
      <c r="F282" s="196" t="s">
        <v>711</v>
      </c>
      <c r="G282" s="197" t="s">
        <v>208</v>
      </c>
      <c r="H282" s="198">
        <v>571.925</v>
      </c>
      <c r="I282" s="199"/>
      <c r="J282" s="200">
        <f>ROUND(I282*H282,2)</f>
        <v>0</v>
      </c>
      <c r="K282" s="196" t="s">
        <v>174</v>
      </c>
      <c r="L282" s="41"/>
      <c r="M282" s="201" t="s">
        <v>79</v>
      </c>
      <c r="N282" s="202" t="s">
        <v>51</v>
      </c>
      <c r="O282" s="66"/>
      <c r="P282" s="203">
        <f>O282*H282</f>
        <v>0</v>
      </c>
      <c r="Q282" s="203">
        <v>0</v>
      </c>
      <c r="R282" s="203">
        <f>Q282*H282</f>
        <v>0</v>
      </c>
      <c r="S282" s="203">
        <v>0</v>
      </c>
      <c r="T282" s="204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5" t="s">
        <v>175</v>
      </c>
      <c r="AT282" s="205" t="s">
        <v>170</v>
      </c>
      <c r="AU282" s="205" t="s">
        <v>91</v>
      </c>
      <c r="AY282" s="18" t="s">
        <v>168</v>
      </c>
      <c r="BE282" s="206">
        <f>IF(N282="základní",J282,0)</f>
        <v>0</v>
      </c>
      <c r="BF282" s="206">
        <f>IF(N282="snížená",J282,0)</f>
        <v>0</v>
      </c>
      <c r="BG282" s="206">
        <f>IF(N282="zákl. přenesená",J282,0)</f>
        <v>0</v>
      </c>
      <c r="BH282" s="206">
        <f>IF(N282="sníž. přenesená",J282,0)</f>
        <v>0</v>
      </c>
      <c r="BI282" s="206">
        <f>IF(N282="nulová",J282,0)</f>
        <v>0</v>
      </c>
      <c r="BJ282" s="18" t="s">
        <v>89</v>
      </c>
      <c r="BK282" s="206">
        <f>ROUND(I282*H282,2)</f>
        <v>0</v>
      </c>
      <c r="BL282" s="18" t="s">
        <v>175</v>
      </c>
      <c r="BM282" s="205" t="s">
        <v>712</v>
      </c>
    </row>
    <row r="283" spans="2:51" s="13" customFormat="1" ht="12">
      <c r="B283" s="207"/>
      <c r="C283" s="208"/>
      <c r="D283" s="209" t="s">
        <v>177</v>
      </c>
      <c r="E283" s="210" t="s">
        <v>79</v>
      </c>
      <c r="F283" s="211" t="s">
        <v>713</v>
      </c>
      <c r="G283" s="208"/>
      <c r="H283" s="212">
        <v>48.675</v>
      </c>
      <c r="I283" s="213"/>
      <c r="J283" s="208"/>
      <c r="K283" s="208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177</v>
      </c>
      <c r="AU283" s="218" t="s">
        <v>91</v>
      </c>
      <c r="AV283" s="13" t="s">
        <v>91</v>
      </c>
      <c r="AW283" s="13" t="s">
        <v>42</v>
      </c>
      <c r="AX283" s="13" t="s">
        <v>81</v>
      </c>
      <c r="AY283" s="218" t="s">
        <v>168</v>
      </c>
    </row>
    <row r="284" spans="2:51" s="13" customFormat="1" ht="12">
      <c r="B284" s="207"/>
      <c r="C284" s="208"/>
      <c r="D284" s="209" t="s">
        <v>177</v>
      </c>
      <c r="E284" s="210" t="s">
        <v>79</v>
      </c>
      <c r="F284" s="211" t="s">
        <v>714</v>
      </c>
      <c r="G284" s="208"/>
      <c r="H284" s="212">
        <v>29.75</v>
      </c>
      <c r="I284" s="213"/>
      <c r="J284" s="208"/>
      <c r="K284" s="208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177</v>
      </c>
      <c r="AU284" s="218" t="s">
        <v>91</v>
      </c>
      <c r="AV284" s="13" t="s">
        <v>91</v>
      </c>
      <c r="AW284" s="13" t="s">
        <v>42</v>
      </c>
      <c r="AX284" s="13" t="s">
        <v>81</v>
      </c>
      <c r="AY284" s="218" t="s">
        <v>168</v>
      </c>
    </row>
    <row r="285" spans="2:51" s="13" customFormat="1" ht="12">
      <c r="B285" s="207"/>
      <c r="C285" s="208"/>
      <c r="D285" s="209" t="s">
        <v>177</v>
      </c>
      <c r="E285" s="210" t="s">
        <v>79</v>
      </c>
      <c r="F285" s="211" t="s">
        <v>715</v>
      </c>
      <c r="G285" s="208"/>
      <c r="H285" s="212">
        <v>471.5</v>
      </c>
      <c r="I285" s="213"/>
      <c r="J285" s="208"/>
      <c r="K285" s="208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177</v>
      </c>
      <c r="AU285" s="218" t="s">
        <v>91</v>
      </c>
      <c r="AV285" s="13" t="s">
        <v>91</v>
      </c>
      <c r="AW285" s="13" t="s">
        <v>42</v>
      </c>
      <c r="AX285" s="13" t="s">
        <v>81</v>
      </c>
      <c r="AY285" s="218" t="s">
        <v>168</v>
      </c>
    </row>
    <row r="286" spans="2:51" s="13" customFormat="1" ht="12">
      <c r="B286" s="207"/>
      <c r="C286" s="208"/>
      <c r="D286" s="209" t="s">
        <v>177</v>
      </c>
      <c r="E286" s="210" t="s">
        <v>79</v>
      </c>
      <c r="F286" s="211" t="s">
        <v>716</v>
      </c>
      <c r="G286" s="208"/>
      <c r="H286" s="212">
        <v>22</v>
      </c>
      <c r="I286" s="213"/>
      <c r="J286" s="208"/>
      <c r="K286" s="208"/>
      <c r="L286" s="214"/>
      <c r="M286" s="215"/>
      <c r="N286" s="216"/>
      <c r="O286" s="216"/>
      <c r="P286" s="216"/>
      <c r="Q286" s="216"/>
      <c r="R286" s="216"/>
      <c r="S286" s="216"/>
      <c r="T286" s="217"/>
      <c r="AT286" s="218" t="s">
        <v>177</v>
      </c>
      <c r="AU286" s="218" t="s">
        <v>91</v>
      </c>
      <c r="AV286" s="13" t="s">
        <v>91</v>
      </c>
      <c r="AW286" s="13" t="s">
        <v>42</v>
      </c>
      <c r="AX286" s="13" t="s">
        <v>81</v>
      </c>
      <c r="AY286" s="218" t="s">
        <v>168</v>
      </c>
    </row>
    <row r="287" spans="2:51" s="14" customFormat="1" ht="12">
      <c r="B287" s="219"/>
      <c r="C287" s="220"/>
      <c r="D287" s="209" t="s">
        <v>177</v>
      </c>
      <c r="E287" s="221" t="s">
        <v>79</v>
      </c>
      <c r="F287" s="222" t="s">
        <v>181</v>
      </c>
      <c r="G287" s="220"/>
      <c r="H287" s="223">
        <v>571.925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177</v>
      </c>
      <c r="AU287" s="229" t="s">
        <v>91</v>
      </c>
      <c r="AV287" s="14" t="s">
        <v>175</v>
      </c>
      <c r="AW287" s="14" t="s">
        <v>42</v>
      </c>
      <c r="AX287" s="14" t="s">
        <v>89</v>
      </c>
      <c r="AY287" s="229" t="s">
        <v>168</v>
      </c>
    </row>
    <row r="288" spans="1:65" s="2" customFormat="1" ht="21.75" customHeight="1">
      <c r="A288" s="36"/>
      <c r="B288" s="37"/>
      <c r="C288" s="194" t="s">
        <v>717</v>
      </c>
      <c r="D288" s="194" t="s">
        <v>170</v>
      </c>
      <c r="E288" s="195" t="s">
        <v>718</v>
      </c>
      <c r="F288" s="196" t="s">
        <v>706</v>
      </c>
      <c r="G288" s="197" t="s">
        <v>208</v>
      </c>
      <c r="H288" s="198">
        <v>13726.2</v>
      </c>
      <c r="I288" s="199"/>
      <c r="J288" s="200">
        <f>ROUND(I288*H288,2)</f>
        <v>0</v>
      </c>
      <c r="K288" s="196" t="s">
        <v>174</v>
      </c>
      <c r="L288" s="41"/>
      <c r="M288" s="201" t="s">
        <v>79</v>
      </c>
      <c r="N288" s="202" t="s">
        <v>51</v>
      </c>
      <c r="O288" s="66"/>
      <c r="P288" s="203">
        <f>O288*H288</f>
        <v>0</v>
      </c>
      <c r="Q288" s="203">
        <v>0</v>
      </c>
      <c r="R288" s="203">
        <f>Q288*H288</f>
        <v>0</v>
      </c>
      <c r="S288" s="203">
        <v>0</v>
      </c>
      <c r="T288" s="204">
        <f>S288*H288</f>
        <v>0</v>
      </c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R288" s="205" t="s">
        <v>175</v>
      </c>
      <c r="AT288" s="205" t="s">
        <v>170</v>
      </c>
      <c r="AU288" s="205" t="s">
        <v>91</v>
      </c>
      <c r="AY288" s="18" t="s">
        <v>168</v>
      </c>
      <c r="BE288" s="206">
        <f>IF(N288="základní",J288,0)</f>
        <v>0</v>
      </c>
      <c r="BF288" s="206">
        <f>IF(N288="snížená",J288,0)</f>
        <v>0</v>
      </c>
      <c r="BG288" s="206">
        <f>IF(N288="zákl. přenesená",J288,0)</f>
        <v>0</v>
      </c>
      <c r="BH288" s="206">
        <f>IF(N288="sníž. přenesená",J288,0)</f>
        <v>0</v>
      </c>
      <c r="BI288" s="206">
        <f>IF(N288="nulová",J288,0)</f>
        <v>0</v>
      </c>
      <c r="BJ288" s="18" t="s">
        <v>89</v>
      </c>
      <c r="BK288" s="206">
        <f>ROUND(I288*H288,2)</f>
        <v>0</v>
      </c>
      <c r="BL288" s="18" t="s">
        <v>175</v>
      </c>
      <c r="BM288" s="205" t="s">
        <v>719</v>
      </c>
    </row>
    <row r="289" spans="2:51" s="13" customFormat="1" ht="12">
      <c r="B289" s="207"/>
      <c r="C289" s="208"/>
      <c r="D289" s="209" t="s">
        <v>177</v>
      </c>
      <c r="E289" s="208"/>
      <c r="F289" s="211" t="s">
        <v>720</v>
      </c>
      <c r="G289" s="208"/>
      <c r="H289" s="212">
        <v>13726.2</v>
      </c>
      <c r="I289" s="213"/>
      <c r="J289" s="208"/>
      <c r="K289" s="208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177</v>
      </c>
      <c r="AU289" s="218" t="s">
        <v>91</v>
      </c>
      <c r="AV289" s="13" t="s">
        <v>91</v>
      </c>
      <c r="AW289" s="13" t="s">
        <v>4</v>
      </c>
      <c r="AX289" s="13" t="s">
        <v>89</v>
      </c>
      <c r="AY289" s="218" t="s">
        <v>168</v>
      </c>
    </row>
    <row r="290" spans="1:65" s="2" customFormat="1" ht="21.75" customHeight="1">
      <c r="A290" s="36"/>
      <c r="B290" s="37"/>
      <c r="C290" s="194" t="s">
        <v>721</v>
      </c>
      <c r="D290" s="194" t="s">
        <v>170</v>
      </c>
      <c r="E290" s="195" t="s">
        <v>722</v>
      </c>
      <c r="F290" s="196" t="s">
        <v>298</v>
      </c>
      <c r="G290" s="197" t="s">
        <v>208</v>
      </c>
      <c r="H290" s="198">
        <v>421.925</v>
      </c>
      <c r="I290" s="199"/>
      <c r="J290" s="200">
        <f>ROUND(I290*H290,2)</f>
        <v>0</v>
      </c>
      <c r="K290" s="196" t="s">
        <v>174</v>
      </c>
      <c r="L290" s="41"/>
      <c r="M290" s="201" t="s">
        <v>79</v>
      </c>
      <c r="N290" s="202" t="s">
        <v>51</v>
      </c>
      <c r="O290" s="66"/>
      <c r="P290" s="203">
        <f>O290*H290</f>
        <v>0</v>
      </c>
      <c r="Q290" s="203">
        <v>0</v>
      </c>
      <c r="R290" s="203">
        <f>Q290*H290</f>
        <v>0</v>
      </c>
      <c r="S290" s="203">
        <v>0</v>
      </c>
      <c r="T290" s="204">
        <f>S290*H290</f>
        <v>0</v>
      </c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R290" s="205" t="s">
        <v>175</v>
      </c>
      <c r="AT290" s="205" t="s">
        <v>170</v>
      </c>
      <c r="AU290" s="205" t="s">
        <v>91</v>
      </c>
      <c r="AY290" s="18" t="s">
        <v>168</v>
      </c>
      <c r="BE290" s="206">
        <f>IF(N290="základní",J290,0)</f>
        <v>0</v>
      </c>
      <c r="BF290" s="206">
        <f>IF(N290="snížená",J290,0)</f>
        <v>0</v>
      </c>
      <c r="BG290" s="206">
        <f>IF(N290="zákl. přenesená",J290,0)</f>
        <v>0</v>
      </c>
      <c r="BH290" s="206">
        <f>IF(N290="sníž. přenesená",J290,0)</f>
        <v>0</v>
      </c>
      <c r="BI290" s="206">
        <f>IF(N290="nulová",J290,0)</f>
        <v>0</v>
      </c>
      <c r="BJ290" s="18" t="s">
        <v>89</v>
      </c>
      <c r="BK290" s="206">
        <f>ROUND(I290*H290,2)</f>
        <v>0</v>
      </c>
      <c r="BL290" s="18" t="s">
        <v>175</v>
      </c>
      <c r="BM290" s="205" t="s">
        <v>723</v>
      </c>
    </row>
    <row r="291" spans="2:51" s="13" customFormat="1" ht="12">
      <c r="B291" s="207"/>
      <c r="C291" s="208"/>
      <c r="D291" s="209" t="s">
        <v>177</v>
      </c>
      <c r="E291" s="210" t="s">
        <v>79</v>
      </c>
      <c r="F291" s="211" t="s">
        <v>724</v>
      </c>
      <c r="G291" s="208"/>
      <c r="H291" s="212">
        <v>48.675</v>
      </c>
      <c r="I291" s="213"/>
      <c r="J291" s="208"/>
      <c r="K291" s="208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177</v>
      </c>
      <c r="AU291" s="218" t="s">
        <v>91</v>
      </c>
      <c r="AV291" s="13" t="s">
        <v>91</v>
      </c>
      <c r="AW291" s="13" t="s">
        <v>42</v>
      </c>
      <c r="AX291" s="13" t="s">
        <v>81</v>
      </c>
      <c r="AY291" s="218" t="s">
        <v>168</v>
      </c>
    </row>
    <row r="292" spans="2:51" s="13" customFormat="1" ht="12">
      <c r="B292" s="207"/>
      <c r="C292" s="208"/>
      <c r="D292" s="209" t="s">
        <v>177</v>
      </c>
      <c r="E292" s="210" t="s">
        <v>79</v>
      </c>
      <c r="F292" s="211" t="s">
        <v>714</v>
      </c>
      <c r="G292" s="208"/>
      <c r="H292" s="212">
        <v>29.75</v>
      </c>
      <c r="I292" s="213"/>
      <c r="J292" s="208"/>
      <c r="K292" s="208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177</v>
      </c>
      <c r="AU292" s="218" t="s">
        <v>91</v>
      </c>
      <c r="AV292" s="13" t="s">
        <v>91</v>
      </c>
      <c r="AW292" s="13" t="s">
        <v>42</v>
      </c>
      <c r="AX292" s="13" t="s">
        <v>81</v>
      </c>
      <c r="AY292" s="218" t="s">
        <v>168</v>
      </c>
    </row>
    <row r="293" spans="2:51" s="13" customFormat="1" ht="12">
      <c r="B293" s="207"/>
      <c r="C293" s="208"/>
      <c r="D293" s="209" t="s">
        <v>177</v>
      </c>
      <c r="E293" s="210" t="s">
        <v>79</v>
      </c>
      <c r="F293" s="211" t="s">
        <v>725</v>
      </c>
      <c r="G293" s="208"/>
      <c r="H293" s="212">
        <v>321.5</v>
      </c>
      <c r="I293" s="213"/>
      <c r="J293" s="208"/>
      <c r="K293" s="208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177</v>
      </c>
      <c r="AU293" s="218" t="s">
        <v>91</v>
      </c>
      <c r="AV293" s="13" t="s">
        <v>91</v>
      </c>
      <c r="AW293" s="13" t="s">
        <v>42</v>
      </c>
      <c r="AX293" s="13" t="s">
        <v>81</v>
      </c>
      <c r="AY293" s="218" t="s">
        <v>168</v>
      </c>
    </row>
    <row r="294" spans="2:51" s="13" customFormat="1" ht="12">
      <c r="B294" s="207"/>
      <c r="C294" s="208"/>
      <c r="D294" s="209" t="s">
        <v>177</v>
      </c>
      <c r="E294" s="210" t="s">
        <v>79</v>
      </c>
      <c r="F294" s="211" t="s">
        <v>716</v>
      </c>
      <c r="G294" s="208"/>
      <c r="H294" s="212">
        <v>22</v>
      </c>
      <c r="I294" s="213"/>
      <c r="J294" s="208"/>
      <c r="K294" s="208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177</v>
      </c>
      <c r="AU294" s="218" t="s">
        <v>91</v>
      </c>
      <c r="AV294" s="13" t="s">
        <v>91</v>
      </c>
      <c r="AW294" s="13" t="s">
        <v>42</v>
      </c>
      <c r="AX294" s="13" t="s">
        <v>81</v>
      </c>
      <c r="AY294" s="218" t="s">
        <v>168</v>
      </c>
    </row>
    <row r="295" spans="2:51" s="14" customFormat="1" ht="12">
      <c r="B295" s="219"/>
      <c r="C295" s="220"/>
      <c r="D295" s="209" t="s">
        <v>177</v>
      </c>
      <c r="E295" s="221" t="s">
        <v>79</v>
      </c>
      <c r="F295" s="222" t="s">
        <v>181</v>
      </c>
      <c r="G295" s="220"/>
      <c r="H295" s="223">
        <v>421.925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177</v>
      </c>
      <c r="AU295" s="229" t="s">
        <v>91</v>
      </c>
      <c r="AV295" s="14" t="s">
        <v>175</v>
      </c>
      <c r="AW295" s="14" t="s">
        <v>42</v>
      </c>
      <c r="AX295" s="14" t="s">
        <v>89</v>
      </c>
      <c r="AY295" s="229" t="s">
        <v>168</v>
      </c>
    </row>
    <row r="296" spans="1:65" s="2" customFormat="1" ht="21.75" customHeight="1">
      <c r="A296" s="36"/>
      <c r="B296" s="37"/>
      <c r="C296" s="194" t="s">
        <v>726</v>
      </c>
      <c r="D296" s="194" t="s">
        <v>170</v>
      </c>
      <c r="E296" s="195" t="s">
        <v>727</v>
      </c>
      <c r="F296" s="196" t="s">
        <v>728</v>
      </c>
      <c r="G296" s="197" t="s">
        <v>208</v>
      </c>
      <c r="H296" s="198">
        <v>5665.6</v>
      </c>
      <c r="I296" s="199"/>
      <c r="J296" s="200">
        <f>ROUND(I296*H296,2)</f>
        <v>0</v>
      </c>
      <c r="K296" s="196" t="s">
        <v>174</v>
      </c>
      <c r="L296" s="41"/>
      <c r="M296" s="201" t="s">
        <v>79</v>
      </c>
      <c r="N296" s="202" t="s">
        <v>51</v>
      </c>
      <c r="O296" s="66"/>
      <c r="P296" s="203">
        <f>O296*H296</f>
        <v>0</v>
      </c>
      <c r="Q296" s="203">
        <v>0</v>
      </c>
      <c r="R296" s="203">
        <f>Q296*H296</f>
        <v>0</v>
      </c>
      <c r="S296" s="203">
        <v>0</v>
      </c>
      <c r="T296" s="204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5" t="s">
        <v>175</v>
      </c>
      <c r="AT296" s="205" t="s">
        <v>170</v>
      </c>
      <c r="AU296" s="205" t="s">
        <v>91</v>
      </c>
      <c r="AY296" s="18" t="s">
        <v>168</v>
      </c>
      <c r="BE296" s="206">
        <f>IF(N296="základní",J296,0)</f>
        <v>0</v>
      </c>
      <c r="BF296" s="206">
        <f>IF(N296="snížená",J296,0)</f>
        <v>0</v>
      </c>
      <c r="BG296" s="206">
        <f>IF(N296="zákl. přenesená",J296,0)</f>
        <v>0</v>
      </c>
      <c r="BH296" s="206">
        <f>IF(N296="sníž. přenesená",J296,0)</f>
        <v>0</v>
      </c>
      <c r="BI296" s="206">
        <f>IF(N296="nulová",J296,0)</f>
        <v>0</v>
      </c>
      <c r="BJ296" s="18" t="s">
        <v>89</v>
      </c>
      <c r="BK296" s="206">
        <f>ROUND(I296*H296,2)</f>
        <v>0</v>
      </c>
      <c r="BL296" s="18" t="s">
        <v>175</v>
      </c>
      <c r="BM296" s="205" t="s">
        <v>729</v>
      </c>
    </row>
    <row r="297" spans="2:51" s="13" customFormat="1" ht="12">
      <c r="B297" s="207"/>
      <c r="C297" s="208"/>
      <c r="D297" s="209" t="s">
        <v>177</v>
      </c>
      <c r="E297" s="210" t="s">
        <v>79</v>
      </c>
      <c r="F297" s="211" t="s">
        <v>730</v>
      </c>
      <c r="G297" s="208"/>
      <c r="H297" s="212">
        <v>5665.6</v>
      </c>
      <c r="I297" s="213"/>
      <c r="J297" s="208"/>
      <c r="K297" s="208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177</v>
      </c>
      <c r="AU297" s="218" t="s">
        <v>91</v>
      </c>
      <c r="AV297" s="13" t="s">
        <v>91</v>
      </c>
      <c r="AW297" s="13" t="s">
        <v>42</v>
      </c>
      <c r="AX297" s="13" t="s">
        <v>89</v>
      </c>
      <c r="AY297" s="218" t="s">
        <v>168</v>
      </c>
    </row>
    <row r="298" spans="1:65" s="2" customFormat="1" ht="21.75" customHeight="1">
      <c r="A298" s="36"/>
      <c r="B298" s="37"/>
      <c r="C298" s="194" t="s">
        <v>731</v>
      </c>
      <c r="D298" s="194" t="s">
        <v>170</v>
      </c>
      <c r="E298" s="195" t="s">
        <v>732</v>
      </c>
      <c r="F298" s="196" t="s">
        <v>207</v>
      </c>
      <c r="G298" s="197" t="s">
        <v>208</v>
      </c>
      <c r="H298" s="198">
        <v>8756.4</v>
      </c>
      <c r="I298" s="199"/>
      <c r="J298" s="200">
        <f>ROUND(I298*H298,2)</f>
        <v>0</v>
      </c>
      <c r="K298" s="196" t="s">
        <v>174</v>
      </c>
      <c r="L298" s="41"/>
      <c r="M298" s="201" t="s">
        <v>79</v>
      </c>
      <c r="N298" s="202" t="s">
        <v>51</v>
      </c>
      <c r="O298" s="66"/>
      <c r="P298" s="203">
        <f>O298*H298</f>
        <v>0</v>
      </c>
      <c r="Q298" s="203">
        <v>0</v>
      </c>
      <c r="R298" s="203">
        <f>Q298*H298</f>
        <v>0</v>
      </c>
      <c r="S298" s="203">
        <v>0</v>
      </c>
      <c r="T298" s="204">
        <f>S298*H298</f>
        <v>0</v>
      </c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R298" s="205" t="s">
        <v>175</v>
      </c>
      <c r="AT298" s="205" t="s">
        <v>170</v>
      </c>
      <c r="AU298" s="205" t="s">
        <v>91</v>
      </c>
      <c r="AY298" s="18" t="s">
        <v>168</v>
      </c>
      <c r="BE298" s="206">
        <f>IF(N298="základní",J298,0)</f>
        <v>0</v>
      </c>
      <c r="BF298" s="206">
        <f>IF(N298="snížená",J298,0)</f>
        <v>0</v>
      </c>
      <c r="BG298" s="206">
        <f>IF(N298="zákl. přenesená",J298,0)</f>
        <v>0</v>
      </c>
      <c r="BH298" s="206">
        <f>IF(N298="sníž. přenesená",J298,0)</f>
        <v>0</v>
      </c>
      <c r="BI298" s="206">
        <f>IF(N298="nulová",J298,0)</f>
        <v>0</v>
      </c>
      <c r="BJ298" s="18" t="s">
        <v>89</v>
      </c>
      <c r="BK298" s="206">
        <f>ROUND(I298*H298,2)</f>
        <v>0</v>
      </c>
      <c r="BL298" s="18" t="s">
        <v>175</v>
      </c>
      <c r="BM298" s="205" t="s">
        <v>733</v>
      </c>
    </row>
    <row r="299" spans="2:51" s="13" customFormat="1" ht="12">
      <c r="B299" s="207"/>
      <c r="C299" s="208"/>
      <c r="D299" s="209" t="s">
        <v>177</v>
      </c>
      <c r="E299" s="210" t="s">
        <v>79</v>
      </c>
      <c r="F299" s="211" t="s">
        <v>703</v>
      </c>
      <c r="G299" s="208"/>
      <c r="H299" s="212">
        <v>8606.4</v>
      </c>
      <c r="I299" s="213"/>
      <c r="J299" s="208"/>
      <c r="K299" s="208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177</v>
      </c>
      <c r="AU299" s="218" t="s">
        <v>91</v>
      </c>
      <c r="AV299" s="13" t="s">
        <v>91</v>
      </c>
      <c r="AW299" s="13" t="s">
        <v>42</v>
      </c>
      <c r="AX299" s="13" t="s">
        <v>81</v>
      </c>
      <c r="AY299" s="218" t="s">
        <v>168</v>
      </c>
    </row>
    <row r="300" spans="2:51" s="13" customFormat="1" ht="12">
      <c r="B300" s="207"/>
      <c r="C300" s="208"/>
      <c r="D300" s="209" t="s">
        <v>177</v>
      </c>
      <c r="E300" s="210" t="s">
        <v>79</v>
      </c>
      <c r="F300" s="211" t="s">
        <v>734</v>
      </c>
      <c r="G300" s="208"/>
      <c r="H300" s="212">
        <v>150</v>
      </c>
      <c r="I300" s="213"/>
      <c r="J300" s="208"/>
      <c r="K300" s="208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177</v>
      </c>
      <c r="AU300" s="218" t="s">
        <v>91</v>
      </c>
      <c r="AV300" s="13" t="s">
        <v>91</v>
      </c>
      <c r="AW300" s="13" t="s">
        <v>42</v>
      </c>
      <c r="AX300" s="13" t="s">
        <v>81</v>
      </c>
      <c r="AY300" s="218" t="s">
        <v>168</v>
      </c>
    </row>
    <row r="301" spans="2:51" s="14" customFormat="1" ht="12">
      <c r="B301" s="219"/>
      <c r="C301" s="220"/>
      <c r="D301" s="209" t="s">
        <v>177</v>
      </c>
      <c r="E301" s="221" t="s">
        <v>79</v>
      </c>
      <c r="F301" s="222" t="s">
        <v>181</v>
      </c>
      <c r="G301" s="220"/>
      <c r="H301" s="223">
        <v>8756.4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177</v>
      </c>
      <c r="AU301" s="229" t="s">
        <v>91</v>
      </c>
      <c r="AV301" s="14" t="s">
        <v>175</v>
      </c>
      <c r="AW301" s="14" t="s">
        <v>42</v>
      </c>
      <c r="AX301" s="14" t="s">
        <v>89</v>
      </c>
      <c r="AY301" s="229" t="s">
        <v>168</v>
      </c>
    </row>
    <row r="302" spans="2:63" s="12" customFormat="1" ht="22.95" customHeight="1">
      <c r="B302" s="178"/>
      <c r="C302" s="179"/>
      <c r="D302" s="180" t="s">
        <v>80</v>
      </c>
      <c r="E302" s="192" t="s">
        <v>735</v>
      </c>
      <c r="F302" s="192" t="s">
        <v>736</v>
      </c>
      <c r="G302" s="179"/>
      <c r="H302" s="179"/>
      <c r="I302" s="182"/>
      <c r="J302" s="193">
        <f>BK302</f>
        <v>0</v>
      </c>
      <c r="K302" s="179"/>
      <c r="L302" s="184"/>
      <c r="M302" s="185"/>
      <c r="N302" s="186"/>
      <c r="O302" s="186"/>
      <c r="P302" s="187">
        <f>SUM(P303:P304)</f>
        <v>0</v>
      </c>
      <c r="Q302" s="186"/>
      <c r="R302" s="187">
        <f>SUM(R303:R304)</f>
        <v>0</v>
      </c>
      <c r="S302" s="186"/>
      <c r="T302" s="188">
        <f>SUM(T303:T304)</f>
        <v>0</v>
      </c>
      <c r="AR302" s="189" t="s">
        <v>89</v>
      </c>
      <c r="AT302" s="190" t="s">
        <v>80</v>
      </c>
      <c r="AU302" s="190" t="s">
        <v>89</v>
      </c>
      <c r="AY302" s="189" t="s">
        <v>168</v>
      </c>
      <c r="BK302" s="191">
        <f>SUM(BK303:BK304)</f>
        <v>0</v>
      </c>
    </row>
    <row r="303" spans="1:65" s="2" customFormat="1" ht="21.75" customHeight="1">
      <c r="A303" s="36"/>
      <c r="B303" s="37"/>
      <c r="C303" s="194" t="s">
        <v>737</v>
      </c>
      <c r="D303" s="194" t="s">
        <v>170</v>
      </c>
      <c r="E303" s="195" t="s">
        <v>738</v>
      </c>
      <c r="F303" s="196" t="s">
        <v>739</v>
      </c>
      <c r="G303" s="197" t="s">
        <v>208</v>
      </c>
      <c r="H303" s="198">
        <v>2528.707</v>
      </c>
      <c r="I303" s="199"/>
      <c r="J303" s="200">
        <f>ROUND(I303*H303,2)</f>
        <v>0</v>
      </c>
      <c r="K303" s="196" t="s">
        <v>174</v>
      </c>
      <c r="L303" s="41"/>
      <c r="M303" s="201" t="s">
        <v>79</v>
      </c>
      <c r="N303" s="202" t="s">
        <v>51</v>
      </c>
      <c r="O303" s="66"/>
      <c r="P303" s="203">
        <f>O303*H303</f>
        <v>0</v>
      </c>
      <c r="Q303" s="203">
        <v>0</v>
      </c>
      <c r="R303" s="203">
        <f>Q303*H303</f>
        <v>0</v>
      </c>
      <c r="S303" s="203">
        <v>0</v>
      </c>
      <c r="T303" s="204">
        <f>S303*H303</f>
        <v>0</v>
      </c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R303" s="205" t="s">
        <v>175</v>
      </c>
      <c r="AT303" s="205" t="s">
        <v>170</v>
      </c>
      <c r="AU303" s="205" t="s">
        <v>91</v>
      </c>
      <c r="AY303" s="18" t="s">
        <v>168</v>
      </c>
      <c r="BE303" s="206">
        <f>IF(N303="základní",J303,0)</f>
        <v>0</v>
      </c>
      <c r="BF303" s="206">
        <f>IF(N303="snížená",J303,0)</f>
        <v>0</v>
      </c>
      <c r="BG303" s="206">
        <f>IF(N303="zákl. přenesená",J303,0)</f>
        <v>0</v>
      </c>
      <c r="BH303" s="206">
        <f>IF(N303="sníž. přenesená",J303,0)</f>
        <v>0</v>
      </c>
      <c r="BI303" s="206">
        <f>IF(N303="nulová",J303,0)</f>
        <v>0</v>
      </c>
      <c r="BJ303" s="18" t="s">
        <v>89</v>
      </c>
      <c r="BK303" s="206">
        <f>ROUND(I303*H303,2)</f>
        <v>0</v>
      </c>
      <c r="BL303" s="18" t="s">
        <v>175</v>
      </c>
      <c r="BM303" s="205" t="s">
        <v>740</v>
      </c>
    </row>
    <row r="304" spans="1:65" s="2" customFormat="1" ht="21.75" customHeight="1">
      <c r="A304" s="36"/>
      <c r="B304" s="37"/>
      <c r="C304" s="194" t="s">
        <v>741</v>
      </c>
      <c r="D304" s="194" t="s">
        <v>170</v>
      </c>
      <c r="E304" s="195" t="s">
        <v>742</v>
      </c>
      <c r="F304" s="196" t="s">
        <v>743</v>
      </c>
      <c r="G304" s="197" t="s">
        <v>208</v>
      </c>
      <c r="H304" s="198">
        <v>2528.707</v>
      </c>
      <c r="I304" s="199"/>
      <c r="J304" s="200">
        <f>ROUND(I304*H304,2)</f>
        <v>0</v>
      </c>
      <c r="K304" s="196" t="s">
        <v>174</v>
      </c>
      <c r="L304" s="41"/>
      <c r="M304" s="268" t="s">
        <v>79</v>
      </c>
      <c r="N304" s="269" t="s">
        <v>51</v>
      </c>
      <c r="O304" s="270"/>
      <c r="P304" s="271">
        <f>O304*H304</f>
        <v>0</v>
      </c>
      <c r="Q304" s="271">
        <v>0</v>
      </c>
      <c r="R304" s="271">
        <f>Q304*H304</f>
        <v>0</v>
      </c>
      <c r="S304" s="271">
        <v>0</v>
      </c>
      <c r="T304" s="272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205" t="s">
        <v>175</v>
      </c>
      <c r="AT304" s="205" t="s">
        <v>170</v>
      </c>
      <c r="AU304" s="205" t="s">
        <v>91</v>
      </c>
      <c r="AY304" s="18" t="s">
        <v>168</v>
      </c>
      <c r="BE304" s="206">
        <f>IF(N304="základní",J304,0)</f>
        <v>0</v>
      </c>
      <c r="BF304" s="206">
        <f>IF(N304="snížená",J304,0)</f>
        <v>0</v>
      </c>
      <c r="BG304" s="206">
        <f>IF(N304="zákl. přenesená",J304,0)</f>
        <v>0</v>
      </c>
      <c r="BH304" s="206">
        <f>IF(N304="sníž. přenesená",J304,0)</f>
        <v>0</v>
      </c>
      <c r="BI304" s="206">
        <f>IF(N304="nulová",J304,0)</f>
        <v>0</v>
      </c>
      <c r="BJ304" s="18" t="s">
        <v>89</v>
      </c>
      <c r="BK304" s="206">
        <f>ROUND(I304*H304,2)</f>
        <v>0</v>
      </c>
      <c r="BL304" s="18" t="s">
        <v>175</v>
      </c>
      <c r="BM304" s="205" t="s">
        <v>744</v>
      </c>
    </row>
    <row r="305" spans="1:31" s="2" customFormat="1" ht="6.9" customHeight="1">
      <c r="A305" s="36"/>
      <c r="B305" s="49"/>
      <c r="C305" s="50"/>
      <c r="D305" s="50"/>
      <c r="E305" s="50"/>
      <c r="F305" s="50"/>
      <c r="G305" s="50"/>
      <c r="H305" s="50"/>
      <c r="I305" s="144"/>
      <c r="J305" s="50"/>
      <c r="K305" s="50"/>
      <c r="L305" s="41"/>
      <c r="M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</row>
  </sheetData>
  <sheetProtection algorithmName="SHA-512" hashValue="KIn9c26IVo/vBFuhKp8Ol05C/zSSxZRQ43DxkVU3gr7Z2l3YVnjJbVssKSVmy35DJtdkTlDLuDGzBeETrDd7tg==" saltValue="1aatYg8blcfObhEv15OdWCyGJRwyxM4L9yL0hNJeckOrQHopuhhsYJLIaT9Ss8jU4RqtmhcsrCpeBYfJ6Bsz1Q==" spinCount="100000" sheet="1" objects="1" scenarios="1" formatColumns="0" formatRows="0" autoFilter="0"/>
  <autoFilter ref="C88:K304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97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745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ROUND(J84,2)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ROUND((SUM(BE84:BE103)),2)</f>
        <v>0</v>
      </c>
      <c r="G33" s="36"/>
      <c r="H33" s="36"/>
      <c r="I33" s="133">
        <v>0.21</v>
      </c>
      <c r="J33" s="132">
        <f>ROUND(((SUM(BE84:BE103))*I33),2)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ROUND((SUM(BF84:BF103)),2)</f>
        <v>0</v>
      </c>
      <c r="G34" s="36"/>
      <c r="H34" s="36"/>
      <c r="I34" s="133">
        <v>0.15</v>
      </c>
      <c r="J34" s="132">
        <f>ROUND(((SUM(BF84:BF103))*I34),2)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ROUND((SUM(BG84:BG103)),2)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ROUND((SUM(BH84:BH103)),2)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ROUND((SUM(BI84:BI103)),2)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101.1 - Dopravní terminál (Chemstav)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J84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J85</f>
        <v>0</v>
      </c>
      <c r="K60" s="154"/>
      <c r="L60" s="159"/>
    </row>
    <row r="61" spans="2:12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J86</f>
        <v>0</v>
      </c>
      <c r="K61" s="99"/>
      <c r="L61" s="165"/>
    </row>
    <row r="62" spans="2:12" s="10" customFormat="1" ht="19.95" customHeight="1">
      <c r="B62" s="160"/>
      <c r="C62" s="99"/>
      <c r="D62" s="161" t="s">
        <v>368</v>
      </c>
      <c r="E62" s="162"/>
      <c r="F62" s="162"/>
      <c r="G62" s="162"/>
      <c r="H62" s="162"/>
      <c r="I62" s="163"/>
      <c r="J62" s="164">
        <f>J93</f>
        <v>0</v>
      </c>
      <c r="K62" s="99"/>
      <c r="L62" s="165"/>
    </row>
    <row r="63" spans="2:12" s="10" customFormat="1" ht="19.95" customHeight="1">
      <c r="B63" s="160"/>
      <c r="C63" s="99"/>
      <c r="D63" s="161" t="s">
        <v>370</v>
      </c>
      <c r="E63" s="162"/>
      <c r="F63" s="162"/>
      <c r="G63" s="162"/>
      <c r="H63" s="162"/>
      <c r="I63" s="163"/>
      <c r="J63" s="164">
        <f>J98</f>
        <v>0</v>
      </c>
      <c r="K63" s="99"/>
      <c r="L63" s="165"/>
    </row>
    <row r="64" spans="2:12" s="10" customFormat="1" ht="19.95" customHeight="1">
      <c r="B64" s="160"/>
      <c r="C64" s="99"/>
      <c r="D64" s="161" t="s">
        <v>372</v>
      </c>
      <c r="E64" s="162"/>
      <c r="F64" s="162"/>
      <c r="G64" s="162"/>
      <c r="H64" s="162"/>
      <c r="I64" s="163"/>
      <c r="J64" s="164">
        <f>J101</f>
        <v>0</v>
      </c>
      <c r="K64" s="99"/>
      <c r="L64" s="165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117"/>
      <c r="J65" s="38"/>
      <c r="K65" s="38"/>
      <c r="L65" s="11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" customHeight="1">
      <c r="A66" s="36"/>
      <c r="B66" s="49"/>
      <c r="C66" s="50"/>
      <c r="D66" s="50"/>
      <c r="E66" s="50"/>
      <c r="F66" s="50"/>
      <c r="G66" s="50"/>
      <c r="H66" s="50"/>
      <c r="I66" s="144"/>
      <c r="J66" s="50"/>
      <c r="K66" s="50"/>
      <c r="L66" s="11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" customHeight="1">
      <c r="A70" s="36"/>
      <c r="B70" s="51"/>
      <c r="C70" s="52"/>
      <c r="D70" s="52"/>
      <c r="E70" s="52"/>
      <c r="F70" s="52"/>
      <c r="G70" s="52"/>
      <c r="H70" s="52"/>
      <c r="I70" s="147"/>
      <c r="J70" s="52"/>
      <c r="K70" s="52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" customHeight="1">
      <c r="A71" s="36"/>
      <c r="B71" s="37"/>
      <c r="C71" s="24" t="s">
        <v>153</v>
      </c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" customHeight="1">
      <c r="A72" s="36"/>
      <c r="B72" s="37"/>
      <c r="C72" s="38"/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16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35" t="str">
        <f>E7</f>
        <v>Výstavba dopravního terminálu města Litvínov</v>
      </c>
      <c r="F74" s="336"/>
      <c r="G74" s="336"/>
      <c r="H74" s="336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143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0" t="str">
        <f>E9</f>
        <v>SO 101.1 - Dopravní terminál (Chemstav)</v>
      </c>
      <c r="F76" s="334"/>
      <c r="G76" s="334"/>
      <c r="H76" s="334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0" t="s">
        <v>22</v>
      </c>
      <c r="D78" s="38"/>
      <c r="E78" s="38"/>
      <c r="F78" s="28" t="str">
        <f>F12</f>
        <v>Litvínov</v>
      </c>
      <c r="G78" s="38"/>
      <c r="H78" s="38"/>
      <c r="I78" s="119" t="s">
        <v>24</v>
      </c>
      <c r="J78" s="61" t="str">
        <f>IF(J12="","",J12)</f>
        <v>10. 3. 2020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65" customHeight="1">
      <c r="A80" s="36"/>
      <c r="B80" s="37"/>
      <c r="C80" s="30" t="s">
        <v>30</v>
      </c>
      <c r="D80" s="38"/>
      <c r="E80" s="38"/>
      <c r="F80" s="28" t="str">
        <f>E15</f>
        <v>Město Litvínov</v>
      </c>
      <c r="G80" s="38"/>
      <c r="H80" s="38"/>
      <c r="I80" s="119" t="s">
        <v>38</v>
      </c>
      <c r="J80" s="34" t="str">
        <f>E21</f>
        <v>METROPROJEKT Praha a.s.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5.65" customHeight="1">
      <c r="A81" s="36"/>
      <c r="B81" s="37"/>
      <c r="C81" s="30" t="s">
        <v>36</v>
      </c>
      <c r="D81" s="38"/>
      <c r="E81" s="38"/>
      <c r="F81" s="28" t="str">
        <f>IF(E18="","",E18)</f>
        <v>Vyplň údaj</v>
      </c>
      <c r="G81" s="38"/>
      <c r="H81" s="38"/>
      <c r="I81" s="119" t="s">
        <v>43</v>
      </c>
      <c r="J81" s="34" t="str">
        <f>E24</f>
        <v>METROPROJEKT Praha a.s.</v>
      </c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66"/>
      <c r="B83" s="167"/>
      <c r="C83" s="168" t="s">
        <v>154</v>
      </c>
      <c r="D83" s="169" t="s">
        <v>65</v>
      </c>
      <c r="E83" s="169" t="s">
        <v>61</v>
      </c>
      <c r="F83" s="169" t="s">
        <v>62</v>
      </c>
      <c r="G83" s="169" t="s">
        <v>155</v>
      </c>
      <c r="H83" s="169" t="s">
        <v>156</v>
      </c>
      <c r="I83" s="170" t="s">
        <v>157</v>
      </c>
      <c r="J83" s="169" t="s">
        <v>147</v>
      </c>
      <c r="K83" s="171" t="s">
        <v>158</v>
      </c>
      <c r="L83" s="172"/>
      <c r="M83" s="70" t="s">
        <v>79</v>
      </c>
      <c r="N83" s="71" t="s">
        <v>50</v>
      </c>
      <c r="O83" s="71" t="s">
        <v>159</v>
      </c>
      <c r="P83" s="71" t="s">
        <v>160</v>
      </c>
      <c r="Q83" s="71" t="s">
        <v>161</v>
      </c>
      <c r="R83" s="71" t="s">
        <v>162</v>
      </c>
      <c r="S83" s="71" t="s">
        <v>163</v>
      </c>
      <c r="T83" s="72" t="s">
        <v>164</v>
      </c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</row>
    <row r="84" spans="1:63" s="2" customFormat="1" ht="22.95" customHeight="1">
      <c r="A84" s="36"/>
      <c r="B84" s="37"/>
      <c r="C84" s="77" t="s">
        <v>165</v>
      </c>
      <c r="D84" s="38"/>
      <c r="E84" s="38"/>
      <c r="F84" s="38"/>
      <c r="G84" s="38"/>
      <c r="H84" s="38"/>
      <c r="I84" s="117"/>
      <c r="J84" s="173">
        <f>BK84</f>
        <v>0</v>
      </c>
      <c r="K84" s="38"/>
      <c r="L84" s="41"/>
      <c r="M84" s="73"/>
      <c r="N84" s="174"/>
      <c r="O84" s="74"/>
      <c r="P84" s="175">
        <f>P85</f>
        <v>0</v>
      </c>
      <c r="Q84" s="74"/>
      <c r="R84" s="175">
        <f>R85</f>
        <v>59.664840000000005</v>
      </c>
      <c r="S84" s="74"/>
      <c r="T84" s="176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8" t="s">
        <v>80</v>
      </c>
      <c r="AU84" s="18" t="s">
        <v>148</v>
      </c>
      <c r="BK84" s="177">
        <f>BK85</f>
        <v>0</v>
      </c>
    </row>
    <row r="85" spans="2:63" s="12" customFormat="1" ht="25.95" customHeight="1">
      <c r="B85" s="178"/>
      <c r="C85" s="179"/>
      <c r="D85" s="180" t="s">
        <v>80</v>
      </c>
      <c r="E85" s="181" t="s">
        <v>166</v>
      </c>
      <c r="F85" s="181" t="s">
        <v>167</v>
      </c>
      <c r="G85" s="179"/>
      <c r="H85" s="179"/>
      <c r="I85" s="182"/>
      <c r="J85" s="183">
        <f>BK85</f>
        <v>0</v>
      </c>
      <c r="K85" s="179"/>
      <c r="L85" s="184"/>
      <c r="M85" s="185"/>
      <c r="N85" s="186"/>
      <c r="O85" s="186"/>
      <c r="P85" s="187">
        <f>P86+P93+P98+P101</f>
        <v>0</v>
      </c>
      <c r="Q85" s="186"/>
      <c r="R85" s="187">
        <f>R86+R93+R98+R101</f>
        <v>59.664840000000005</v>
      </c>
      <c r="S85" s="186"/>
      <c r="T85" s="188">
        <f>T86+T93+T98+T101</f>
        <v>0</v>
      </c>
      <c r="AR85" s="189" t="s">
        <v>89</v>
      </c>
      <c r="AT85" s="190" t="s">
        <v>80</v>
      </c>
      <c r="AU85" s="190" t="s">
        <v>81</v>
      </c>
      <c r="AY85" s="189" t="s">
        <v>168</v>
      </c>
      <c r="BK85" s="191">
        <f>BK86+BK93+BK98+BK101</f>
        <v>0</v>
      </c>
    </row>
    <row r="86" spans="2:63" s="12" customFormat="1" ht="22.95" customHeight="1">
      <c r="B86" s="178"/>
      <c r="C86" s="179"/>
      <c r="D86" s="180" t="s">
        <v>80</v>
      </c>
      <c r="E86" s="192" t="s">
        <v>89</v>
      </c>
      <c r="F86" s="192" t="s">
        <v>169</v>
      </c>
      <c r="G86" s="179"/>
      <c r="H86" s="179"/>
      <c r="I86" s="182"/>
      <c r="J86" s="193">
        <f>BK86</f>
        <v>0</v>
      </c>
      <c r="K86" s="179"/>
      <c r="L86" s="184"/>
      <c r="M86" s="185"/>
      <c r="N86" s="186"/>
      <c r="O86" s="186"/>
      <c r="P86" s="187">
        <f>SUM(P87:P92)</f>
        <v>0</v>
      </c>
      <c r="Q86" s="186"/>
      <c r="R86" s="187">
        <f>SUM(R87:R92)</f>
        <v>0</v>
      </c>
      <c r="S86" s="186"/>
      <c r="T86" s="188">
        <f>SUM(T87:T92)</f>
        <v>0</v>
      </c>
      <c r="AR86" s="189" t="s">
        <v>89</v>
      </c>
      <c r="AT86" s="190" t="s">
        <v>80</v>
      </c>
      <c r="AU86" s="190" t="s">
        <v>89</v>
      </c>
      <c r="AY86" s="189" t="s">
        <v>168</v>
      </c>
      <c r="BK86" s="191">
        <f>SUM(BK87:BK92)</f>
        <v>0</v>
      </c>
    </row>
    <row r="87" spans="1:65" s="2" customFormat="1" ht="33" customHeight="1">
      <c r="A87" s="36"/>
      <c r="B87" s="37"/>
      <c r="C87" s="194" t="s">
        <v>89</v>
      </c>
      <c r="D87" s="194" t="s">
        <v>170</v>
      </c>
      <c r="E87" s="195" t="s">
        <v>405</v>
      </c>
      <c r="F87" s="196" t="s">
        <v>406</v>
      </c>
      <c r="G87" s="197" t="s">
        <v>173</v>
      </c>
      <c r="H87" s="198">
        <v>780</v>
      </c>
      <c r="I87" s="199"/>
      <c r="J87" s="200">
        <f>ROUND(I87*H87,2)</f>
        <v>0</v>
      </c>
      <c r="K87" s="196" t="s">
        <v>174</v>
      </c>
      <c r="L87" s="41"/>
      <c r="M87" s="201" t="s">
        <v>79</v>
      </c>
      <c r="N87" s="202" t="s">
        <v>51</v>
      </c>
      <c r="O87" s="66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175</v>
      </c>
      <c r="AT87" s="205" t="s">
        <v>170</v>
      </c>
      <c r="AU87" s="205" t="s">
        <v>91</v>
      </c>
      <c r="AY87" s="18" t="s">
        <v>168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8" t="s">
        <v>89</v>
      </c>
      <c r="BK87" s="206">
        <f>ROUND(I87*H87,2)</f>
        <v>0</v>
      </c>
      <c r="BL87" s="18" t="s">
        <v>175</v>
      </c>
      <c r="BM87" s="205" t="s">
        <v>746</v>
      </c>
    </row>
    <row r="88" spans="2:51" s="13" customFormat="1" ht="12">
      <c r="B88" s="207"/>
      <c r="C88" s="208"/>
      <c r="D88" s="209" t="s">
        <v>177</v>
      </c>
      <c r="E88" s="210" t="s">
        <v>79</v>
      </c>
      <c r="F88" s="211" t="s">
        <v>747</v>
      </c>
      <c r="G88" s="208"/>
      <c r="H88" s="212">
        <v>780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177</v>
      </c>
      <c r="AU88" s="218" t="s">
        <v>91</v>
      </c>
      <c r="AV88" s="13" t="s">
        <v>91</v>
      </c>
      <c r="AW88" s="13" t="s">
        <v>42</v>
      </c>
      <c r="AX88" s="13" t="s">
        <v>89</v>
      </c>
      <c r="AY88" s="218" t="s">
        <v>168</v>
      </c>
    </row>
    <row r="89" spans="1:65" s="2" customFormat="1" ht="16.5" customHeight="1">
      <c r="A89" s="36"/>
      <c r="B89" s="37"/>
      <c r="C89" s="230" t="s">
        <v>91</v>
      </c>
      <c r="D89" s="230" t="s">
        <v>219</v>
      </c>
      <c r="E89" s="231" t="s">
        <v>411</v>
      </c>
      <c r="F89" s="232" t="s">
        <v>412</v>
      </c>
      <c r="G89" s="233" t="s">
        <v>208</v>
      </c>
      <c r="H89" s="234">
        <v>1404</v>
      </c>
      <c r="I89" s="235"/>
      <c r="J89" s="236">
        <f>ROUND(I89*H89,2)</f>
        <v>0</v>
      </c>
      <c r="K89" s="232" t="s">
        <v>174</v>
      </c>
      <c r="L89" s="237"/>
      <c r="M89" s="238" t="s">
        <v>79</v>
      </c>
      <c r="N89" s="239" t="s">
        <v>51</v>
      </c>
      <c r="O89" s="66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211</v>
      </c>
      <c r="AT89" s="205" t="s">
        <v>219</v>
      </c>
      <c r="AU89" s="205" t="s">
        <v>91</v>
      </c>
      <c r="AY89" s="18" t="s">
        <v>168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8" t="s">
        <v>89</v>
      </c>
      <c r="BK89" s="206">
        <f>ROUND(I89*H89,2)</f>
        <v>0</v>
      </c>
      <c r="BL89" s="18" t="s">
        <v>175</v>
      </c>
      <c r="BM89" s="205" t="s">
        <v>748</v>
      </c>
    </row>
    <row r="90" spans="2:51" s="13" customFormat="1" ht="12">
      <c r="B90" s="207"/>
      <c r="C90" s="208"/>
      <c r="D90" s="209" t="s">
        <v>177</v>
      </c>
      <c r="E90" s="208"/>
      <c r="F90" s="211" t="s">
        <v>749</v>
      </c>
      <c r="G90" s="208"/>
      <c r="H90" s="212">
        <v>1404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</v>
      </c>
      <c r="AX90" s="13" t="s">
        <v>89</v>
      </c>
      <c r="AY90" s="218" t="s">
        <v>168</v>
      </c>
    </row>
    <row r="91" spans="1:65" s="2" customFormat="1" ht="16.5" customHeight="1">
      <c r="A91" s="36"/>
      <c r="B91" s="37"/>
      <c r="C91" s="194" t="s">
        <v>186</v>
      </c>
      <c r="D91" s="194" t="s">
        <v>170</v>
      </c>
      <c r="E91" s="195" t="s">
        <v>430</v>
      </c>
      <c r="F91" s="196" t="s">
        <v>431</v>
      </c>
      <c r="G91" s="197" t="s">
        <v>346</v>
      </c>
      <c r="H91" s="198">
        <v>765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750</v>
      </c>
    </row>
    <row r="92" spans="2:51" s="13" customFormat="1" ht="12">
      <c r="B92" s="207"/>
      <c r="C92" s="208"/>
      <c r="D92" s="209" t="s">
        <v>177</v>
      </c>
      <c r="E92" s="210" t="s">
        <v>79</v>
      </c>
      <c r="F92" s="211" t="s">
        <v>751</v>
      </c>
      <c r="G92" s="208"/>
      <c r="H92" s="212">
        <v>765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2:63" s="12" customFormat="1" ht="22.95" customHeight="1">
      <c r="B93" s="178"/>
      <c r="C93" s="179"/>
      <c r="D93" s="180" t="s">
        <v>80</v>
      </c>
      <c r="E93" s="192" t="s">
        <v>186</v>
      </c>
      <c r="F93" s="192" t="s">
        <v>447</v>
      </c>
      <c r="G93" s="179"/>
      <c r="H93" s="179"/>
      <c r="I93" s="182"/>
      <c r="J93" s="193">
        <f>BK93</f>
        <v>0</v>
      </c>
      <c r="K93" s="179"/>
      <c r="L93" s="184"/>
      <c r="M93" s="185"/>
      <c r="N93" s="186"/>
      <c r="O93" s="186"/>
      <c r="P93" s="187">
        <f>SUM(P94:P97)</f>
        <v>0</v>
      </c>
      <c r="Q93" s="186"/>
      <c r="R93" s="187">
        <f>SUM(R94:R97)</f>
        <v>59.664840000000005</v>
      </c>
      <c r="S93" s="186"/>
      <c r="T93" s="188">
        <f>SUM(T94:T97)</f>
        <v>0</v>
      </c>
      <c r="AR93" s="189" t="s">
        <v>89</v>
      </c>
      <c r="AT93" s="190" t="s">
        <v>80</v>
      </c>
      <c r="AU93" s="190" t="s">
        <v>89</v>
      </c>
      <c r="AY93" s="189" t="s">
        <v>168</v>
      </c>
      <c r="BK93" s="191">
        <f>SUM(BK94:BK97)</f>
        <v>0</v>
      </c>
    </row>
    <row r="94" spans="1:65" s="2" customFormat="1" ht="16.5" customHeight="1">
      <c r="A94" s="36"/>
      <c r="B94" s="37"/>
      <c r="C94" s="194" t="s">
        <v>175</v>
      </c>
      <c r="D94" s="194" t="s">
        <v>170</v>
      </c>
      <c r="E94" s="195" t="s">
        <v>456</v>
      </c>
      <c r="F94" s="196" t="s">
        <v>457</v>
      </c>
      <c r="G94" s="197" t="s">
        <v>252</v>
      </c>
      <c r="H94" s="198">
        <v>67</v>
      </c>
      <c r="I94" s="199"/>
      <c r="J94" s="200">
        <f>ROUND(I94*H94,2)</f>
        <v>0</v>
      </c>
      <c r="K94" s="196" t="s">
        <v>174</v>
      </c>
      <c r="L94" s="41"/>
      <c r="M94" s="201" t="s">
        <v>79</v>
      </c>
      <c r="N94" s="202" t="s">
        <v>51</v>
      </c>
      <c r="O94" s="66"/>
      <c r="P94" s="203">
        <f>O94*H94</f>
        <v>0</v>
      </c>
      <c r="Q94" s="203">
        <v>0.29757</v>
      </c>
      <c r="R94" s="203">
        <f>Q94*H94</f>
        <v>19.93719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175</v>
      </c>
      <c r="AT94" s="205" t="s">
        <v>170</v>
      </c>
      <c r="AU94" s="205" t="s">
        <v>91</v>
      </c>
      <c r="AY94" s="18" t="s">
        <v>168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8" t="s">
        <v>89</v>
      </c>
      <c r="BK94" s="206">
        <f>ROUND(I94*H94,2)</f>
        <v>0</v>
      </c>
      <c r="BL94" s="18" t="s">
        <v>175</v>
      </c>
      <c r="BM94" s="205" t="s">
        <v>752</v>
      </c>
    </row>
    <row r="95" spans="2:51" s="13" customFormat="1" ht="12">
      <c r="B95" s="207"/>
      <c r="C95" s="208"/>
      <c r="D95" s="209" t="s">
        <v>177</v>
      </c>
      <c r="E95" s="210" t="s">
        <v>79</v>
      </c>
      <c r="F95" s="211" t="s">
        <v>753</v>
      </c>
      <c r="G95" s="208"/>
      <c r="H95" s="212">
        <v>67</v>
      </c>
      <c r="I95" s="213"/>
      <c r="J95" s="208"/>
      <c r="K95" s="208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177</v>
      </c>
      <c r="AU95" s="218" t="s">
        <v>91</v>
      </c>
      <c r="AV95" s="13" t="s">
        <v>91</v>
      </c>
      <c r="AW95" s="13" t="s">
        <v>42</v>
      </c>
      <c r="AX95" s="13" t="s">
        <v>89</v>
      </c>
      <c r="AY95" s="218" t="s">
        <v>168</v>
      </c>
    </row>
    <row r="96" spans="1:65" s="2" customFormat="1" ht="16.5" customHeight="1">
      <c r="A96" s="36"/>
      <c r="B96" s="37"/>
      <c r="C96" s="230" t="s">
        <v>195</v>
      </c>
      <c r="D96" s="230" t="s">
        <v>219</v>
      </c>
      <c r="E96" s="231" t="s">
        <v>462</v>
      </c>
      <c r="F96" s="232" t="s">
        <v>463</v>
      </c>
      <c r="G96" s="233" t="s">
        <v>228</v>
      </c>
      <c r="H96" s="234">
        <v>395.3</v>
      </c>
      <c r="I96" s="235"/>
      <c r="J96" s="236">
        <f>ROUND(I96*H96,2)</f>
        <v>0</v>
      </c>
      <c r="K96" s="232" t="s">
        <v>174</v>
      </c>
      <c r="L96" s="237"/>
      <c r="M96" s="238" t="s">
        <v>79</v>
      </c>
      <c r="N96" s="239" t="s">
        <v>51</v>
      </c>
      <c r="O96" s="66"/>
      <c r="P96" s="203">
        <f>O96*H96</f>
        <v>0</v>
      </c>
      <c r="Q96" s="203">
        <v>0.1005</v>
      </c>
      <c r="R96" s="203">
        <f>Q96*H96</f>
        <v>39.727650000000004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211</v>
      </c>
      <c r="AT96" s="205" t="s">
        <v>219</v>
      </c>
      <c r="AU96" s="205" t="s">
        <v>91</v>
      </c>
      <c r="AY96" s="18" t="s">
        <v>168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8" t="s">
        <v>89</v>
      </c>
      <c r="BK96" s="206">
        <f>ROUND(I96*H96,2)</f>
        <v>0</v>
      </c>
      <c r="BL96" s="18" t="s">
        <v>175</v>
      </c>
      <c r="BM96" s="205" t="s">
        <v>754</v>
      </c>
    </row>
    <row r="97" spans="2:51" s="13" customFormat="1" ht="12">
      <c r="B97" s="207"/>
      <c r="C97" s="208"/>
      <c r="D97" s="209" t="s">
        <v>177</v>
      </c>
      <c r="E97" s="208"/>
      <c r="F97" s="211" t="s">
        <v>755</v>
      </c>
      <c r="G97" s="208"/>
      <c r="H97" s="212">
        <v>395.3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</v>
      </c>
      <c r="AX97" s="13" t="s">
        <v>89</v>
      </c>
      <c r="AY97" s="218" t="s">
        <v>168</v>
      </c>
    </row>
    <row r="98" spans="2:63" s="12" customFormat="1" ht="22.95" customHeight="1">
      <c r="B98" s="178"/>
      <c r="C98" s="179"/>
      <c r="D98" s="180" t="s">
        <v>80</v>
      </c>
      <c r="E98" s="192" t="s">
        <v>195</v>
      </c>
      <c r="F98" s="192" t="s">
        <v>480</v>
      </c>
      <c r="G98" s="179"/>
      <c r="H98" s="179"/>
      <c r="I98" s="182"/>
      <c r="J98" s="193">
        <f>BK98</f>
        <v>0</v>
      </c>
      <c r="K98" s="179"/>
      <c r="L98" s="184"/>
      <c r="M98" s="185"/>
      <c r="N98" s="186"/>
      <c r="O98" s="186"/>
      <c r="P98" s="187">
        <f>SUM(P99:P100)</f>
        <v>0</v>
      </c>
      <c r="Q98" s="186"/>
      <c r="R98" s="187">
        <f>SUM(R99:R100)</f>
        <v>0</v>
      </c>
      <c r="S98" s="186"/>
      <c r="T98" s="188">
        <f>SUM(T99:T100)</f>
        <v>0</v>
      </c>
      <c r="AR98" s="189" t="s">
        <v>89</v>
      </c>
      <c r="AT98" s="190" t="s">
        <v>80</v>
      </c>
      <c r="AU98" s="190" t="s">
        <v>89</v>
      </c>
      <c r="AY98" s="189" t="s">
        <v>168</v>
      </c>
      <c r="BK98" s="191">
        <f>SUM(BK99:BK100)</f>
        <v>0</v>
      </c>
    </row>
    <row r="99" spans="1:65" s="2" customFormat="1" ht="16.5" customHeight="1">
      <c r="A99" s="36"/>
      <c r="B99" s="37"/>
      <c r="C99" s="194" t="s">
        <v>200</v>
      </c>
      <c r="D99" s="194" t="s">
        <v>170</v>
      </c>
      <c r="E99" s="195" t="s">
        <v>756</v>
      </c>
      <c r="F99" s="196" t="s">
        <v>757</v>
      </c>
      <c r="G99" s="197" t="s">
        <v>346</v>
      </c>
      <c r="H99" s="198">
        <v>1530</v>
      </c>
      <c r="I99" s="199"/>
      <c r="J99" s="200">
        <f>ROUND(I99*H99,2)</f>
        <v>0</v>
      </c>
      <c r="K99" s="196" t="s">
        <v>174</v>
      </c>
      <c r="L99" s="41"/>
      <c r="M99" s="201" t="s">
        <v>79</v>
      </c>
      <c r="N99" s="202" t="s">
        <v>51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175</v>
      </c>
      <c r="AT99" s="205" t="s">
        <v>170</v>
      </c>
      <c r="AU99" s="205" t="s">
        <v>91</v>
      </c>
      <c r="AY99" s="18" t="s">
        <v>168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8" t="s">
        <v>89</v>
      </c>
      <c r="BK99" s="206">
        <f>ROUND(I99*H99,2)</f>
        <v>0</v>
      </c>
      <c r="BL99" s="18" t="s">
        <v>175</v>
      </c>
      <c r="BM99" s="205" t="s">
        <v>758</v>
      </c>
    </row>
    <row r="100" spans="2:51" s="13" customFormat="1" ht="12">
      <c r="B100" s="207"/>
      <c r="C100" s="208"/>
      <c r="D100" s="209" t="s">
        <v>177</v>
      </c>
      <c r="E100" s="210" t="s">
        <v>79</v>
      </c>
      <c r="F100" s="211" t="s">
        <v>759</v>
      </c>
      <c r="G100" s="208"/>
      <c r="H100" s="212">
        <v>1530</v>
      </c>
      <c r="I100" s="213"/>
      <c r="J100" s="208"/>
      <c r="K100" s="208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177</v>
      </c>
      <c r="AU100" s="218" t="s">
        <v>91</v>
      </c>
      <c r="AV100" s="13" t="s">
        <v>91</v>
      </c>
      <c r="AW100" s="13" t="s">
        <v>42</v>
      </c>
      <c r="AX100" s="13" t="s">
        <v>89</v>
      </c>
      <c r="AY100" s="218" t="s">
        <v>168</v>
      </c>
    </row>
    <row r="101" spans="2:63" s="12" customFormat="1" ht="22.95" customHeight="1">
      <c r="B101" s="178"/>
      <c r="C101" s="179"/>
      <c r="D101" s="180" t="s">
        <v>80</v>
      </c>
      <c r="E101" s="192" t="s">
        <v>735</v>
      </c>
      <c r="F101" s="192" t="s">
        <v>736</v>
      </c>
      <c r="G101" s="179"/>
      <c r="H101" s="179"/>
      <c r="I101" s="182"/>
      <c r="J101" s="193">
        <f>BK101</f>
        <v>0</v>
      </c>
      <c r="K101" s="179"/>
      <c r="L101" s="184"/>
      <c r="M101" s="185"/>
      <c r="N101" s="186"/>
      <c r="O101" s="186"/>
      <c r="P101" s="187">
        <f>SUM(P102:P103)</f>
        <v>0</v>
      </c>
      <c r="Q101" s="186"/>
      <c r="R101" s="187">
        <f>SUM(R102:R103)</f>
        <v>0</v>
      </c>
      <c r="S101" s="186"/>
      <c r="T101" s="188">
        <f>SUM(T102:T103)</f>
        <v>0</v>
      </c>
      <c r="AR101" s="189" t="s">
        <v>89</v>
      </c>
      <c r="AT101" s="190" t="s">
        <v>80</v>
      </c>
      <c r="AU101" s="190" t="s">
        <v>89</v>
      </c>
      <c r="AY101" s="189" t="s">
        <v>168</v>
      </c>
      <c r="BK101" s="191">
        <f>SUM(BK102:BK103)</f>
        <v>0</v>
      </c>
    </row>
    <row r="102" spans="1:65" s="2" customFormat="1" ht="21.75" customHeight="1">
      <c r="A102" s="36"/>
      <c r="B102" s="37"/>
      <c r="C102" s="194" t="s">
        <v>205</v>
      </c>
      <c r="D102" s="194" t="s">
        <v>170</v>
      </c>
      <c r="E102" s="195" t="s">
        <v>738</v>
      </c>
      <c r="F102" s="196" t="s">
        <v>739</v>
      </c>
      <c r="G102" s="197" t="s">
        <v>208</v>
      </c>
      <c r="H102" s="198">
        <v>59.665</v>
      </c>
      <c r="I102" s="199"/>
      <c r="J102" s="200">
        <f>ROUND(I102*H102,2)</f>
        <v>0</v>
      </c>
      <c r="K102" s="196" t="s">
        <v>174</v>
      </c>
      <c r="L102" s="41"/>
      <c r="M102" s="201" t="s">
        <v>79</v>
      </c>
      <c r="N102" s="202" t="s">
        <v>51</v>
      </c>
      <c r="O102" s="66"/>
      <c r="P102" s="203">
        <f>O102*H102</f>
        <v>0</v>
      </c>
      <c r="Q102" s="203">
        <v>0</v>
      </c>
      <c r="R102" s="203">
        <f>Q102*H102</f>
        <v>0</v>
      </c>
      <c r="S102" s="203">
        <v>0</v>
      </c>
      <c r="T102" s="204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175</v>
      </c>
      <c r="AT102" s="205" t="s">
        <v>170</v>
      </c>
      <c r="AU102" s="205" t="s">
        <v>91</v>
      </c>
      <c r="AY102" s="18" t="s">
        <v>168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8" t="s">
        <v>89</v>
      </c>
      <c r="BK102" s="206">
        <f>ROUND(I102*H102,2)</f>
        <v>0</v>
      </c>
      <c r="BL102" s="18" t="s">
        <v>175</v>
      </c>
      <c r="BM102" s="205" t="s">
        <v>760</v>
      </c>
    </row>
    <row r="103" spans="1:65" s="2" customFormat="1" ht="21.75" customHeight="1">
      <c r="A103" s="36"/>
      <c r="B103" s="37"/>
      <c r="C103" s="194" t="s">
        <v>211</v>
      </c>
      <c r="D103" s="194" t="s">
        <v>170</v>
      </c>
      <c r="E103" s="195" t="s">
        <v>742</v>
      </c>
      <c r="F103" s="196" t="s">
        <v>743</v>
      </c>
      <c r="G103" s="197" t="s">
        <v>208</v>
      </c>
      <c r="H103" s="198">
        <v>59.665</v>
      </c>
      <c r="I103" s="199"/>
      <c r="J103" s="200">
        <f>ROUND(I103*H103,2)</f>
        <v>0</v>
      </c>
      <c r="K103" s="196" t="s">
        <v>174</v>
      </c>
      <c r="L103" s="41"/>
      <c r="M103" s="268" t="s">
        <v>79</v>
      </c>
      <c r="N103" s="269" t="s">
        <v>51</v>
      </c>
      <c r="O103" s="270"/>
      <c r="P103" s="271">
        <f>O103*H103</f>
        <v>0</v>
      </c>
      <c r="Q103" s="271">
        <v>0</v>
      </c>
      <c r="R103" s="271">
        <f>Q103*H103</f>
        <v>0</v>
      </c>
      <c r="S103" s="271">
        <v>0</v>
      </c>
      <c r="T103" s="272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175</v>
      </c>
      <c r="AT103" s="205" t="s">
        <v>170</v>
      </c>
      <c r="AU103" s="205" t="s">
        <v>91</v>
      </c>
      <c r="AY103" s="18" t="s">
        <v>168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8" t="s">
        <v>89</v>
      </c>
      <c r="BK103" s="206">
        <f>ROUND(I103*H103,2)</f>
        <v>0</v>
      </c>
      <c r="BL103" s="18" t="s">
        <v>175</v>
      </c>
      <c r="BM103" s="205" t="s">
        <v>761</v>
      </c>
    </row>
    <row r="104" spans="1:31" s="2" customFormat="1" ht="6.9" customHeight="1">
      <c r="A104" s="36"/>
      <c r="B104" s="49"/>
      <c r="C104" s="50"/>
      <c r="D104" s="50"/>
      <c r="E104" s="50"/>
      <c r="F104" s="50"/>
      <c r="G104" s="50"/>
      <c r="H104" s="50"/>
      <c r="I104" s="144"/>
      <c r="J104" s="50"/>
      <c r="K104" s="50"/>
      <c r="L104" s="41"/>
      <c r="M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</sheetData>
  <sheetProtection algorithmName="SHA-512" hashValue="752Zzg/xFImjAqnHwsaQH5PdO5oa064ofly6gnYobEepmf+aRzrt7/oIBYDH6QNGKxxxQAwa/DQGpOP29kNNWg==" saltValue="lzzMy2cpER4qEDH3GH5x1PCfj87XqveHr2kLtKpU4A4tqAsV4gt/b4aFlASuV5GGhK7dZYYiOgEQklWGU4JodQ==" spinCount="100000" sheet="1" objects="1" scenarios="1" formatColumns="0" formatRows="0" autoFilter="0"/>
  <autoFilter ref="C83:K103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100</v>
      </c>
      <c r="AZ2" s="246" t="s">
        <v>762</v>
      </c>
      <c r="BA2" s="246" t="s">
        <v>763</v>
      </c>
      <c r="BB2" s="246" t="s">
        <v>252</v>
      </c>
      <c r="BC2" s="246" t="s">
        <v>764</v>
      </c>
      <c r="BD2" s="246" t="s">
        <v>91</v>
      </c>
    </row>
    <row r="3" spans="2:5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  <c r="AZ3" s="246" t="s">
        <v>765</v>
      </c>
      <c r="BA3" s="246" t="s">
        <v>766</v>
      </c>
      <c r="BB3" s="246" t="s">
        <v>252</v>
      </c>
      <c r="BC3" s="246" t="s">
        <v>767</v>
      </c>
      <c r="BD3" s="246" t="s">
        <v>91</v>
      </c>
    </row>
    <row r="4" spans="2:5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  <c r="AZ4" s="246" t="s">
        <v>768</v>
      </c>
      <c r="BA4" s="246" t="s">
        <v>769</v>
      </c>
      <c r="BB4" s="246" t="s">
        <v>252</v>
      </c>
      <c r="BC4" s="246" t="s">
        <v>770</v>
      </c>
      <c r="BD4" s="246" t="s">
        <v>91</v>
      </c>
    </row>
    <row r="5" spans="2:56" s="1" customFormat="1" ht="6.9" customHeight="1">
      <c r="B5" s="21"/>
      <c r="I5" s="110"/>
      <c r="L5" s="21"/>
      <c r="AZ5" s="246" t="s">
        <v>771</v>
      </c>
      <c r="BA5" s="246" t="s">
        <v>772</v>
      </c>
      <c r="BB5" s="246" t="s">
        <v>252</v>
      </c>
      <c r="BC5" s="246" t="s">
        <v>773</v>
      </c>
      <c r="BD5" s="246" t="s">
        <v>91</v>
      </c>
    </row>
    <row r="6" spans="2:56" s="1" customFormat="1" ht="12" customHeight="1">
      <c r="B6" s="21"/>
      <c r="D6" s="116" t="s">
        <v>16</v>
      </c>
      <c r="I6" s="110"/>
      <c r="L6" s="21"/>
      <c r="AZ6" s="246" t="s">
        <v>774</v>
      </c>
      <c r="BA6" s="246" t="s">
        <v>775</v>
      </c>
      <c r="BB6" s="246" t="s">
        <v>346</v>
      </c>
      <c r="BC6" s="246" t="s">
        <v>776</v>
      </c>
      <c r="BD6" s="246" t="s">
        <v>91</v>
      </c>
    </row>
    <row r="7" spans="2:5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  <c r="AZ7" s="246" t="s">
        <v>777</v>
      </c>
      <c r="BA7" s="246" t="s">
        <v>778</v>
      </c>
      <c r="BB7" s="246" t="s">
        <v>346</v>
      </c>
      <c r="BC7" s="246" t="s">
        <v>259</v>
      </c>
      <c r="BD7" s="246" t="s">
        <v>91</v>
      </c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779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ROUND(J83,2)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ROUND((SUM(BE83:BE168)),2)</f>
        <v>0</v>
      </c>
      <c r="G33" s="36"/>
      <c r="H33" s="36"/>
      <c r="I33" s="133">
        <v>0.21</v>
      </c>
      <c r="J33" s="132">
        <f>ROUND(((SUM(BE83:BE168))*I33),2)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ROUND((SUM(BF83:BF168)),2)</f>
        <v>0</v>
      </c>
      <c r="G34" s="36"/>
      <c r="H34" s="36"/>
      <c r="I34" s="133">
        <v>0.15</v>
      </c>
      <c r="J34" s="132">
        <f>ROUND(((SUM(BF83:BF168))*I34),2)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ROUND((SUM(BG83:BG168)),2)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ROUND((SUM(BH83:BH168)),2)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ROUND((SUM(BI83:BI168)),2)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131 - Definitivní dopravní značení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J83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J84</f>
        <v>0</v>
      </c>
      <c r="K60" s="154"/>
      <c r="L60" s="159"/>
    </row>
    <row r="61" spans="2:12" s="10" customFormat="1" ht="19.95" customHeight="1">
      <c r="B61" s="160"/>
      <c r="C61" s="99"/>
      <c r="D61" s="161" t="s">
        <v>151</v>
      </c>
      <c r="E61" s="162"/>
      <c r="F61" s="162"/>
      <c r="G61" s="162"/>
      <c r="H61" s="162"/>
      <c r="I61" s="163"/>
      <c r="J61" s="164">
        <f>J85</f>
        <v>0</v>
      </c>
      <c r="K61" s="99"/>
      <c r="L61" s="165"/>
    </row>
    <row r="62" spans="2:12" s="10" customFormat="1" ht="19.95" customHeight="1">
      <c r="B62" s="160"/>
      <c r="C62" s="99"/>
      <c r="D62" s="161" t="s">
        <v>152</v>
      </c>
      <c r="E62" s="162"/>
      <c r="F62" s="162"/>
      <c r="G62" s="162"/>
      <c r="H62" s="162"/>
      <c r="I62" s="163"/>
      <c r="J62" s="164">
        <f>J161</f>
        <v>0</v>
      </c>
      <c r="K62" s="99"/>
      <c r="L62" s="165"/>
    </row>
    <row r="63" spans="2:12" s="10" customFormat="1" ht="19.95" customHeight="1">
      <c r="B63" s="160"/>
      <c r="C63" s="99"/>
      <c r="D63" s="161" t="s">
        <v>372</v>
      </c>
      <c r="E63" s="162"/>
      <c r="F63" s="162"/>
      <c r="G63" s="162"/>
      <c r="H63" s="162"/>
      <c r="I63" s="163"/>
      <c r="J63" s="164">
        <f>J166</f>
        <v>0</v>
      </c>
      <c r="K63" s="99"/>
      <c r="L63" s="165"/>
    </row>
    <row r="64" spans="1:31" s="2" customFormat="1" ht="21.75" customHeight="1">
      <c r="A64" s="36"/>
      <c r="B64" s="37"/>
      <c r="C64" s="38"/>
      <c r="D64" s="38"/>
      <c r="E64" s="38"/>
      <c r="F64" s="38"/>
      <c r="G64" s="38"/>
      <c r="H64" s="38"/>
      <c r="I64" s="117"/>
      <c r="J64" s="38"/>
      <c r="K64" s="38"/>
      <c r="L64" s="11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5" spans="1:31" s="2" customFormat="1" ht="6.9" customHeight="1">
      <c r="A65" s="36"/>
      <c r="B65" s="49"/>
      <c r="C65" s="50"/>
      <c r="D65" s="50"/>
      <c r="E65" s="50"/>
      <c r="F65" s="50"/>
      <c r="G65" s="50"/>
      <c r="H65" s="50"/>
      <c r="I65" s="144"/>
      <c r="J65" s="50"/>
      <c r="K65" s="50"/>
      <c r="L65" s="11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9" spans="1:31" s="2" customFormat="1" ht="6.9" customHeight="1">
      <c r="A69" s="36"/>
      <c r="B69" s="51"/>
      <c r="C69" s="52"/>
      <c r="D69" s="52"/>
      <c r="E69" s="52"/>
      <c r="F69" s="52"/>
      <c r="G69" s="52"/>
      <c r="H69" s="52"/>
      <c r="I69" s="147"/>
      <c r="J69" s="52"/>
      <c r="K69" s="52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24.9" customHeight="1">
      <c r="A70" s="36"/>
      <c r="B70" s="37"/>
      <c r="C70" s="24" t="s">
        <v>153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" customHeight="1">
      <c r="A71" s="36"/>
      <c r="B71" s="37"/>
      <c r="C71" s="38"/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16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5" t="str">
        <f>E7</f>
        <v>Výstavba dopravního terminálu města Litvínov</v>
      </c>
      <c r="F73" s="336"/>
      <c r="G73" s="336"/>
      <c r="H73" s="336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2" customHeight="1">
      <c r="A74" s="36"/>
      <c r="B74" s="37"/>
      <c r="C74" s="30" t="s">
        <v>143</v>
      </c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6.5" customHeight="1">
      <c r="A75" s="36"/>
      <c r="B75" s="37"/>
      <c r="C75" s="38"/>
      <c r="D75" s="38"/>
      <c r="E75" s="330" t="str">
        <f>E9</f>
        <v>SO 131 - Definitivní dopravní značení</v>
      </c>
      <c r="F75" s="334"/>
      <c r="G75" s="334"/>
      <c r="H75" s="334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22</v>
      </c>
      <c r="D77" s="38"/>
      <c r="E77" s="38"/>
      <c r="F77" s="28" t="str">
        <f>F12</f>
        <v>Litvínov</v>
      </c>
      <c r="G77" s="38"/>
      <c r="H77" s="38"/>
      <c r="I77" s="119" t="s">
        <v>24</v>
      </c>
      <c r="J77" s="61" t="str">
        <f>IF(J12="","",J12)</f>
        <v>10. 3. 2020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" customHeight="1">
      <c r="A78" s="36"/>
      <c r="B78" s="37"/>
      <c r="C78" s="38"/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65" customHeight="1">
      <c r="A79" s="36"/>
      <c r="B79" s="37"/>
      <c r="C79" s="30" t="s">
        <v>30</v>
      </c>
      <c r="D79" s="38"/>
      <c r="E79" s="38"/>
      <c r="F79" s="28" t="str">
        <f>E15</f>
        <v>Město Litvínov</v>
      </c>
      <c r="G79" s="38"/>
      <c r="H79" s="38"/>
      <c r="I79" s="119" t="s">
        <v>38</v>
      </c>
      <c r="J79" s="34" t="str">
        <f>E21</f>
        <v>METROPROJEKT Praha a.s.</v>
      </c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65" customHeight="1">
      <c r="A80" s="36"/>
      <c r="B80" s="37"/>
      <c r="C80" s="30" t="s">
        <v>36</v>
      </c>
      <c r="D80" s="38"/>
      <c r="E80" s="38"/>
      <c r="F80" s="28" t="str">
        <f>IF(E18="","",E18)</f>
        <v>Vyplň údaj</v>
      </c>
      <c r="G80" s="38"/>
      <c r="H80" s="38"/>
      <c r="I80" s="119" t="s">
        <v>43</v>
      </c>
      <c r="J80" s="34" t="str">
        <f>E24</f>
        <v>METROPROJEKT Praha a.s.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0.35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11" customFormat="1" ht="29.25" customHeight="1">
      <c r="A82" s="166"/>
      <c r="B82" s="167"/>
      <c r="C82" s="168" t="s">
        <v>154</v>
      </c>
      <c r="D82" s="169" t="s">
        <v>65</v>
      </c>
      <c r="E82" s="169" t="s">
        <v>61</v>
      </c>
      <c r="F82" s="169" t="s">
        <v>62</v>
      </c>
      <c r="G82" s="169" t="s">
        <v>155</v>
      </c>
      <c r="H82" s="169" t="s">
        <v>156</v>
      </c>
      <c r="I82" s="170" t="s">
        <v>157</v>
      </c>
      <c r="J82" s="169" t="s">
        <v>147</v>
      </c>
      <c r="K82" s="171" t="s">
        <v>158</v>
      </c>
      <c r="L82" s="172"/>
      <c r="M82" s="70" t="s">
        <v>79</v>
      </c>
      <c r="N82" s="71" t="s">
        <v>50</v>
      </c>
      <c r="O82" s="71" t="s">
        <v>159</v>
      </c>
      <c r="P82" s="71" t="s">
        <v>160</v>
      </c>
      <c r="Q82" s="71" t="s">
        <v>161</v>
      </c>
      <c r="R82" s="71" t="s">
        <v>162</v>
      </c>
      <c r="S82" s="71" t="s">
        <v>163</v>
      </c>
      <c r="T82" s="72" t="s">
        <v>164</v>
      </c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</row>
    <row r="83" spans="1:63" s="2" customFormat="1" ht="22.95" customHeight="1">
      <c r="A83" s="36"/>
      <c r="B83" s="37"/>
      <c r="C83" s="77" t="s">
        <v>165</v>
      </c>
      <c r="D83" s="38"/>
      <c r="E83" s="38"/>
      <c r="F83" s="38"/>
      <c r="G83" s="38"/>
      <c r="H83" s="38"/>
      <c r="I83" s="117"/>
      <c r="J83" s="173">
        <f>BK83</f>
        <v>0</v>
      </c>
      <c r="K83" s="38"/>
      <c r="L83" s="41"/>
      <c r="M83" s="73"/>
      <c r="N83" s="174"/>
      <c r="O83" s="74"/>
      <c r="P83" s="175">
        <f>P84</f>
        <v>0</v>
      </c>
      <c r="Q83" s="74"/>
      <c r="R83" s="175">
        <f>R84</f>
        <v>5.194118999999999</v>
      </c>
      <c r="S83" s="74"/>
      <c r="T83" s="176">
        <f>T84</f>
        <v>1.528</v>
      </c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T83" s="18" t="s">
        <v>80</v>
      </c>
      <c r="AU83" s="18" t="s">
        <v>148</v>
      </c>
      <c r="BK83" s="177">
        <f>BK84</f>
        <v>0</v>
      </c>
    </row>
    <row r="84" spans="2:63" s="12" customFormat="1" ht="25.95" customHeight="1">
      <c r="B84" s="178"/>
      <c r="C84" s="179"/>
      <c r="D84" s="180" t="s">
        <v>80</v>
      </c>
      <c r="E84" s="181" t="s">
        <v>166</v>
      </c>
      <c r="F84" s="181" t="s">
        <v>167</v>
      </c>
      <c r="G84" s="179"/>
      <c r="H84" s="179"/>
      <c r="I84" s="182"/>
      <c r="J84" s="183">
        <f>BK84</f>
        <v>0</v>
      </c>
      <c r="K84" s="179"/>
      <c r="L84" s="184"/>
      <c r="M84" s="185"/>
      <c r="N84" s="186"/>
      <c r="O84" s="186"/>
      <c r="P84" s="187">
        <f>P85+P161+P166</f>
        <v>0</v>
      </c>
      <c r="Q84" s="186"/>
      <c r="R84" s="187">
        <f>R85+R161+R166</f>
        <v>5.194118999999999</v>
      </c>
      <c r="S84" s="186"/>
      <c r="T84" s="188">
        <f>T85+T161+T166</f>
        <v>1.528</v>
      </c>
      <c r="AR84" s="189" t="s">
        <v>89</v>
      </c>
      <c r="AT84" s="190" t="s">
        <v>80</v>
      </c>
      <c r="AU84" s="190" t="s">
        <v>81</v>
      </c>
      <c r="AY84" s="189" t="s">
        <v>168</v>
      </c>
      <c r="BK84" s="191">
        <f>BK85+BK161+BK166</f>
        <v>0</v>
      </c>
    </row>
    <row r="85" spans="2:63" s="12" customFormat="1" ht="22.95" customHeight="1">
      <c r="B85" s="178"/>
      <c r="C85" s="179"/>
      <c r="D85" s="180" t="s">
        <v>80</v>
      </c>
      <c r="E85" s="192" t="s">
        <v>218</v>
      </c>
      <c r="F85" s="192" t="s">
        <v>224</v>
      </c>
      <c r="G85" s="179"/>
      <c r="H85" s="179"/>
      <c r="I85" s="182"/>
      <c r="J85" s="193">
        <f>BK85</f>
        <v>0</v>
      </c>
      <c r="K85" s="179"/>
      <c r="L85" s="184"/>
      <c r="M85" s="185"/>
      <c r="N85" s="186"/>
      <c r="O85" s="186"/>
      <c r="P85" s="187">
        <f>SUM(P86:P160)</f>
        <v>0</v>
      </c>
      <c r="Q85" s="186"/>
      <c r="R85" s="187">
        <f>SUM(R86:R160)</f>
        <v>5.194118999999999</v>
      </c>
      <c r="S85" s="186"/>
      <c r="T85" s="188">
        <f>SUM(T86:T160)</f>
        <v>1.528</v>
      </c>
      <c r="AR85" s="189" t="s">
        <v>89</v>
      </c>
      <c r="AT85" s="190" t="s">
        <v>80</v>
      </c>
      <c r="AU85" s="190" t="s">
        <v>89</v>
      </c>
      <c r="AY85" s="189" t="s">
        <v>168</v>
      </c>
      <c r="BK85" s="191">
        <f>SUM(BK86:BK160)</f>
        <v>0</v>
      </c>
    </row>
    <row r="86" spans="1:65" s="2" customFormat="1" ht="16.5" customHeight="1">
      <c r="A86" s="36"/>
      <c r="B86" s="37"/>
      <c r="C86" s="194" t="s">
        <v>89</v>
      </c>
      <c r="D86" s="194" t="s">
        <v>170</v>
      </c>
      <c r="E86" s="195" t="s">
        <v>780</v>
      </c>
      <c r="F86" s="196" t="s">
        <v>781</v>
      </c>
      <c r="G86" s="197" t="s">
        <v>228</v>
      </c>
      <c r="H86" s="198">
        <v>49</v>
      </c>
      <c r="I86" s="199"/>
      <c r="J86" s="200">
        <f>ROUND(I86*H86,2)</f>
        <v>0</v>
      </c>
      <c r="K86" s="196" t="s">
        <v>174</v>
      </c>
      <c r="L86" s="41"/>
      <c r="M86" s="201" t="s">
        <v>79</v>
      </c>
      <c r="N86" s="202" t="s">
        <v>51</v>
      </c>
      <c r="O86" s="66"/>
      <c r="P86" s="203">
        <f>O86*H86</f>
        <v>0</v>
      </c>
      <c r="Q86" s="203">
        <v>0.0007</v>
      </c>
      <c r="R86" s="203">
        <f>Q86*H86</f>
        <v>0.0343</v>
      </c>
      <c r="S86" s="203">
        <v>0</v>
      </c>
      <c r="T86" s="204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175</v>
      </c>
      <c r="AT86" s="205" t="s">
        <v>170</v>
      </c>
      <c r="AU86" s="205" t="s">
        <v>91</v>
      </c>
      <c r="AY86" s="18" t="s">
        <v>168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18" t="s">
        <v>89</v>
      </c>
      <c r="BK86" s="206">
        <f>ROUND(I86*H86,2)</f>
        <v>0</v>
      </c>
      <c r="BL86" s="18" t="s">
        <v>175</v>
      </c>
      <c r="BM86" s="205" t="s">
        <v>782</v>
      </c>
    </row>
    <row r="87" spans="1:65" s="2" customFormat="1" ht="16.5" customHeight="1">
      <c r="A87" s="36"/>
      <c r="B87" s="37"/>
      <c r="C87" s="230" t="s">
        <v>91</v>
      </c>
      <c r="D87" s="230" t="s">
        <v>219</v>
      </c>
      <c r="E87" s="231" t="s">
        <v>783</v>
      </c>
      <c r="F87" s="232" t="s">
        <v>784</v>
      </c>
      <c r="G87" s="233" t="s">
        <v>228</v>
      </c>
      <c r="H87" s="234">
        <v>7</v>
      </c>
      <c r="I87" s="235"/>
      <c r="J87" s="236">
        <f>ROUND(I87*H87,2)</f>
        <v>0</v>
      </c>
      <c r="K87" s="232" t="s">
        <v>174</v>
      </c>
      <c r="L87" s="237"/>
      <c r="M87" s="238" t="s">
        <v>79</v>
      </c>
      <c r="N87" s="239" t="s">
        <v>51</v>
      </c>
      <c r="O87" s="66"/>
      <c r="P87" s="203">
        <f>O87*H87</f>
        <v>0</v>
      </c>
      <c r="Q87" s="203">
        <v>0.005</v>
      </c>
      <c r="R87" s="203">
        <f>Q87*H87</f>
        <v>0.035</v>
      </c>
      <c r="S87" s="203">
        <v>0</v>
      </c>
      <c r="T87" s="204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211</v>
      </c>
      <c r="AT87" s="205" t="s">
        <v>219</v>
      </c>
      <c r="AU87" s="205" t="s">
        <v>91</v>
      </c>
      <c r="AY87" s="18" t="s">
        <v>168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8" t="s">
        <v>89</v>
      </c>
      <c r="BK87" s="206">
        <f>ROUND(I87*H87,2)</f>
        <v>0</v>
      </c>
      <c r="BL87" s="18" t="s">
        <v>175</v>
      </c>
      <c r="BM87" s="205" t="s">
        <v>785</v>
      </c>
    </row>
    <row r="88" spans="2:51" s="13" customFormat="1" ht="12">
      <c r="B88" s="207"/>
      <c r="C88" s="208"/>
      <c r="D88" s="209" t="s">
        <v>177</v>
      </c>
      <c r="E88" s="210" t="s">
        <v>79</v>
      </c>
      <c r="F88" s="211" t="s">
        <v>786</v>
      </c>
      <c r="G88" s="208"/>
      <c r="H88" s="212">
        <v>7</v>
      </c>
      <c r="I88" s="213"/>
      <c r="J88" s="208"/>
      <c r="K88" s="208"/>
      <c r="L88" s="214"/>
      <c r="M88" s="215"/>
      <c r="N88" s="216"/>
      <c r="O88" s="216"/>
      <c r="P88" s="216"/>
      <c r="Q88" s="216"/>
      <c r="R88" s="216"/>
      <c r="S88" s="216"/>
      <c r="T88" s="217"/>
      <c r="AT88" s="218" t="s">
        <v>177</v>
      </c>
      <c r="AU88" s="218" t="s">
        <v>91</v>
      </c>
      <c r="AV88" s="13" t="s">
        <v>91</v>
      </c>
      <c r="AW88" s="13" t="s">
        <v>42</v>
      </c>
      <c r="AX88" s="13" t="s">
        <v>89</v>
      </c>
      <c r="AY88" s="218" t="s">
        <v>168</v>
      </c>
    </row>
    <row r="89" spans="1:65" s="2" customFormat="1" ht="16.5" customHeight="1">
      <c r="A89" s="36"/>
      <c r="B89" s="37"/>
      <c r="C89" s="230" t="s">
        <v>186</v>
      </c>
      <c r="D89" s="230" t="s">
        <v>219</v>
      </c>
      <c r="E89" s="231" t="s">
        <v>787</v>
      </c>
      <c r="F89" s="232" t="s">
        <v>788</v>
      </c>
      <c r="G89" s="233" t="s">
        <v>228</v>
      </c>
      <c r="H89" s="234">
        <v>5</v>
      </c>
      <c r="I89" s="235"/>
      <c r="J89" s="236">
        <f>ROUND(I89*H89,2)</f>
        <v>0</v>
      </c>
      <c r="K89" s="232" t="s">
        <v>174</v>
      </c>
      <c r="L89" s="237"/>
      <c r="M89" s="238" t="s">
        <v>79</v>
      </c>
      <c r="N89" s="239" t="s">
        <v>51</v>
      </c>
      <c r="O89" s="66"/>
      <c r="P89" s="203">
        <f>O89*H89</f>
        <v>0</v>
      </c>
      <c r="Q89" s="203">
        <v>0.0025</v>
      </c>
      <c r="R89" s="203">
        <f>Q89*H89</f>
        <v>0.0125</v>
      </c>
      <c r="S89" s="203">
        <v>0</v>
      </c>
      <c r="T89" s="204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211</v>
      </c>
      <c r="AT89" s="205" t="s">
        <v>219</v>
      </c>
      <c r="AU89" s="205" t="s">
        <v>91</v>
      </c>
      <c r="AY89" s="18" t="s">
        <v>168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8" t="s">
        <v>89</v>
      </c>
      <c r="BK89" s="206">
        <f>ROUND(I89*H89,2)</f>
        <v>0</v>
      </c>
      <c r="BL89" s="18" t="s">
        <v>175</v>
      </c>
      <c r="BM89" s="205" t="s">
        <v>789</v>
      </c>
    </row>
    <row r="90" spans="2:51" s="13" customFormat="1" ht="12">
      <c r="B90" s="207"/>
      <c r="C90" s="208"/>
      <c r="D90" s="209" t="s">
        <v>177</v>
      </c>
      <c r="E90" s="210" t="s">
        <v>79</v>
      </c>
      <c r="F90" s="211" t="s">
        <v>790</v>
      </c>
      <c r="G90" s="208"/>
      <c r="H90" s="212">
        <v>5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42</v>
      </c>
      <c r="AX90" s="13" t="s">
        <v>89</v>
      </c>
      <c r="AY90" s="218" t="s">
        <v>168</v>
      </c>
    </row>
    <row r="91" spans="1:65" s="2" customFormat="1" ht="16.5" customHeight="1">
      <c r="A91" s="36"/>
      <c r="B91" s="37"/>
      <c r="C91" s="230" t="s">
        <v>175</v>
      </c>
      <c r="D91" s="230" t="s">
        <v>219</v>
      </c>
      <c r="E91" s="231" t="s">
        <v>791</v>
      </c>
      <c r="F91" s="232" t="s">
        <v>792</v>
      </c>
      <c r="G91" s="233" t="s">
        <v>228</v>
      </c>
      <c r="H91" s="234">
        <v>7</v>
      </c>
      <c r="I91" s="235"/>
      <c r="J91" s="236">
        <f>ROUND(I91*H91,2)</f>
        <v>0</v>
      </c>
      <c r="K91" s="232" t="s">
        <v>174</v>
      </c>
      <c r="L91" s="237"/>
      <c r="M91" s="238" t="s">
        <v>79</v>
      </c>
      <c r="N91" s="239" t="s">
        <v>51</v>
      </c>
      <c r="O91" s="66"/>
      <c r="P91" s="203">
        <f>O91*H91</f>
        <v>0</v>
      </c>
      <c r="Q91" s="203">
        <v>0.0025</v>
      </c>
      <c r="R91" s="203">
        <f>Q91*H91</f>
        <v>0.0175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211</v>
      </c>
      <c r="AT91" s="205" t="s">
        <v>219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793</v>
      </c>
    </row>
    <row r="92" spans="2:51" s="13" customFormat="1" ht="12">
      <c r="B92" s="207"/>
      <c r="C92" s="208"/>
      <c r="D92" s="209" t="s">
        <v>177</v>
      </c>
      <c r="E92" s="210" t="s">
        <v>79</v>
      </c>
      <c r="F92" s="211" t="s">
        <v>794</v>
      </c>
      <c r="G92" s="208"/>
      <c r="H92" s="212">
        <v>7</v>
      </c>
      <c r="I92" s="213"/>
      <c r="J92" s="208"/>
      <c r="K92" s="208"/>
      <c r="L92" s="214"/>
      <c r="M92" s="215"/>
      <c r="N92" s="216"/>
      <c r="O92" s="216"/>
      <c r="P92" s="216"/>
      <c r="Q92" s="216"/>
      <c r="R92" s="216"/>
      <c r="S92" s="216"/>
      <c r="T92" s="217"/>
      <c r="AT92" s="218" t="s">
        <v>177</v>
      </c>
      <c r="AU92" s="218" t="s">
        <v>91</v>
      </c>
      <c r="AV92" s="13" t="s">
        <v>91</v>
      </c>
      <c r="AW92" s="13" t="s">
        <v>42</v>
      </c>
      <c r="AX92" s="13" t="s">
        <v>89</v>
      </c>
      <c r="AY92" s="218" t="s">
        <v>168</v>
      </c>
    </row>
    <row r="93" spans="1:65" s="2" customFormat="1" ht="16.5" customHeight="1">
      <c r="A93" s="36"/>
      <c r="B93" s="37"/>
      <c r="C93" s="230" t="s">
        <v>195</v>
      </c>
      <c r="D93" s="230" t="s">
        <v>219</v>
      </c>
      <c r="E93" s="231" t="s">
        <v>795</v>
      </c>
      <c r="F93" s="232" t="s">
        <v>796</v>
      </c>
      <c r="G93" s="233" t="s">
        <v>228</v>
      </c>
      <c r="H93" s="234">
        <v>9</v>
      </c>
      <c r="I93" s="235"/>
      <c r="J93" s="236">
        <f>ROUND(I93*H93,2)</f>
        <v>0</v>
      </c>
      <c r="K93" s="232" t="s">
        <v>174</v>
      </c>
      <c r="L93" s="237"/>
      <c r="M93" s="238" t="s">
        <v>79</v>
      </c>
      <c r="N93" s="239" t="s">
        <v>51</v>
      </c>
      <c r="O93" s="66"/>
      <c r="P93" s="203">
        <f>O93*H93</f>
        <v>0</v>
      </c>
      <c r="Q93" s="203">
        <v>0.0026</v>
      </c>
      <c r="R93" s="203">
        <f>Q93*H93</f>
        <v>0.023399999999999997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211</v>
      </c>
      <c r="AT93" s="205" t="s">
        <v>219</v>
      </c>
      <c r="AU93" s="205" t="s">
        <v>91</v>
      </c>
      <c r="AY93" s="18" t="s">
        <v>168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8" t="s">
        <v>89</v>
      </c>
      <c r="BK93" s="206">
        <f>ROUND(I93*H93,2)</f>
        <v>0</v>
      </c>
      <c r="BL93" s="18" t="s">
        <v>175</v>
      </c>
      <c r="BM93" s="205" t="s">
        <v>797</v>
      </c>
    </row>
    <row r="94" spans="2:51" s="13" customFormat="1" ht="12">
      <c r="B94" s="207"/>
      <c r="C94" s="208"/>
      <c r="D94" s="209" t="s">
        <v>177</v>
      </c>
      <c r="E94" s="210" t="s">
        <v>79</v>
      </c>
      <c r="F94" s="211" t="s">
        <v>798</v>
      </c>
      <c r="G94" s="208"/>
      <c r="H94" s="212">
        <v>9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42</v>
      </c>
      <c r="AX94" s="13" t="s">
        <v>89</v>
      </c>
      <c r="AY94" s="218" t="s">
        <v>168</v>
      </c>
    </row>
    <row r="95" spans="1:65" s="2" customFormat="1" ht="16.5" customHeight="1">
      <c r="A95" s="36"/>
      <c r="B95" s="37"/>
      <c r="C95" s="230" t="s">
        <v>200</v>
      </c>
      <c r="D95" s="230" t="s">
        <v>219</v>
      </c>
      <c r="E95" s="231" t="s">
        <v>799</v>
      </c>
      <c r="F95" s="232" t="s">
        <v>800</v>
      </c>
      <c r="G95" s="233" t="s">
        <v>228</v>
      </c>
      <c r="H95" s="234">
        <v>6</v>
      </c>
      <c r="I95" s="235"/>
      <c r="J95" s="236">
        <f>ROUND(I95*H95,2)</f>
        <v>0</v>
      </c>
      <c r="K95" s="232" t="s">
        <v>174</v>
      </c>
      <c r="L95" s="237"/>
      <c r="M95" s="238" t="s">
        <v>79</v>
      </c>
      <c r="N95" s="239" t="s">
        <v>51</v>
      </c>
      <c r="O95" s="66"/>
      <c r="P95" s="203">
        <f>O95*H95</f>
        <v>0</v>
      </c>
      <c r="Q95" s="203">
        <v>0.0035</v>
      </c>
      <c r="R95" s="203">
        <f>Q95*H95</f>
        <v>0.021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211</v>
      </c>
      <c r="AT95" s="205" t="s">
        <v>219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801</v>
      </c>
    </row>
    <row r="96" spans="2:51" s="15" customFormat="1" ht="12">
      <c r="B96" s="247"/>
      <c r="C96" s="248"/>
      <c r="D96" s="209" t="s">
        <v>177</v>
      </c>
      <c r="E96" s="249" t="s">
        <v>79</v>
      </c>
      <c r="F96" s="250" t="s">
        <v>802</v>
      </c>
      <c r="G96" s="248"/>
      <c r="H96" s="249" t="s">
        <v>79</v>
      </c>
      <c r="I96" s="251"/>
      <c r="J96" s="248"/>
      <c r="K96" s="248"/>
      <c r="L96" s="252"/>
      <c r="M96" s="253"/>
      <c r="N96" s="254"/>
      <c r="O96" s="254"/>
      <c r="P96" s="254"/>
      <c r="Q96" s="254"/>
      <c r="R96" s="254"/>
      <c r="S96" s="254"/>
      <c r="T96" s="255"/>
      <c r="AT96" s="256" t="s">
        <v>177</v>
      </c>
      <c r="AU96" s="256" t="s">
        <v>91</v>
      </c>
      <c r="AV96" s="15" t="s">
        <v>89</v>
      </c>
      <c r="AW96" s="15" t="s">
        <v>42</v>
      </c>
      <c r="AX96" s="15" t="s">
        <v>81</v>
      </c>
      <c r="AY96" s="256" t="s">
        <v>168</v>
      </c>
    </row>
    <row r="97" spans="2:51" s="13" customFormat="1" ht="12">
      <c r="B97" s="207"/>
      <c r="C97" s="208"/>
      <c r="D97" s="209" t="s">
        <v>177</v>
      </c>
      <c r="E97" s="210" t="s">
        <v>79</v>
      </c>
      <c r="F97" s="211" t="s">
        <v>803</v>
      </c>
      <c r="G97" s="208"/>
      <c r="H97" s="212">
        <v>4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42</v>
      </c>
      <c r="AX97" s="13" t="s">
        <v>81</v>
      </c>
      <c r="AY97" s="218" t="s">
        <v>168</v>
      </c>
    </row>
    <row r="98" spans="2:51" s="13" customFormat="1" ht="12">
      <c r="B98" s="207"/>
      <c r="C98" s="208"/>
      <c r="D98" s="209" t="s">
        <v>177</v>
      </c>
      <c r="E98" s="210" t="s">
        <v>79</v>
      </c>
      <c r="F98" s="211" t="s">
        <v>804</v>
      </c>
      <c r="G98" s="208"/>
      <c r="H98" s="212">
        <v>2</v>
      </c>
      <c r="I98" s="213"/>
      <c r="J98" s="208"/>
      <c r="K98" s="208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177</v>
      </c>
      <c r="AU98" s="218" t="s">
        <v>91</v>
      </c>
      <c r="AV98" s="13" t="s">
        <v>91</v>
      </c>
      <c r="AW98" s="13" t="s">
        <v>42</v>
      </c>
      <c r="AX98" s="13" t="s">
        <v>81</v>
      </c>
      <c r="AY98" s="218" t="s">
        <v>168</v>
      </c>
    </row>
    <row r="99" spans="2:51" s="14" customFormat="1" ht="12">
      <c r="B99" s="219"/>
      <c r="C99" s="220"/>
      <c r="D99" s="209" t="s">
        <v>177</v>
      </c>
      <c r="E99" s="221" t="s">
        <v>79</v>
      </c>
      <c r="F99" s="222" t="s">
        <v>181</v>
      </c>
      <c r="G99" s="220"/>
      <c r="H99" s="223">
        <v>6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177</v>
      </c>
      <c r="AU99" s="229" t="s">
        <v>91</v>
      </c>
      <c r="AV99" s="14" t="s">
        <v>175</v>
      </c>
      <c r="AW99" s="14" t="s">
        <v>42</v>
      </c>
      <c r="AX99" s="14" t="s">
        <v>89</v>
      </c>
      <c r="AY99" s="229" t="s">
        <v>168</v>
      </c>
    </row>
    <row r="100" spans="1:65" s="2" customFormat="1" ht="16.5" customHeight="1">
      <c r="A100" s="36"/>
      <c r="B100" s="37"/>
      <c r="C100" s="230" t="s">
        <v>205</v>
      </c>
      <c r="D100" s="230" t="s">
        <v>219</v>
      </c>
      <c r="E100" s="231" t="s">
        <v>805</v>
      </c>
      <c r="F100" s="232" t="s">
        <v>806</v>
      </c>
      <c r="G100" s="233" t="s">
        <v>228</v>
      </c>
      <c r="H100" s="234">
        <v>5</v>
      </c>
      <c r="I100" s="235"/>
      <c r="J100" s="236">
        <f>ROUND(I100*H100,2)</f>
        <v>0</v>
      </c>
      <c r="K100" s="232" t="s">
        <v>174</v>
      </c>
      <c r="L100" s="237"/>
      <c r="M100" s="238" t="s">
        <v>79</v>
      </c>
      <c r="N100" s="239" t="s">
        <v>51</v>
      </c>
      <c r="O100" s="66"/>
      <c r="P100" s="203">
        <f>O100*H100</f>
        <v>0</v>
      </c>
      <c r="Q100" s="203">
        <v>0.0017</v>
      </c>
      <c r="R100" s="203">
        <f>Q100*H100</f>
        <v>0.008499999999999999</v>
      </c>
      <c r="S100" s="203">
        <v>0</v>
      </c>
      <c r="T100" s="20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211</v>
      </c>
      <c r="AT100" s="205" t="s">
        <v>219</v>
      </c>
      <c r="AU100" s="205" t="s">
        <v>91</v>
      </c>
      <c r="AY100" s="18" t="s">
        <v>168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8" t="s">
        <v>89</v>
      </c>
      <c r="BK100" s="206">
        <f>ROUND(I100*H100,2)</f>
        <v>0</v>
      </c>
      <c r="BL100" s="18" t="s">
        <v>175</v>
      </c>
      <c r="BM100" s="205" t="s">
        <v>807</v>
      </c>
    </row>
    <row r="101" spans="2:51" s="13" customFormat="1" ht="12">
      <c r="B101" s="207"/>
      <c r="C101" s="208"/>
      <c r="D101" s="209" t="s">
        <v>177</v>
      </c>
      <c r="E101" s="210" t="s">
        <v>79</v>
      </c>
      <c r="F101" s="211" t="s">
        <v>808</v>
      </c>
      <c r="G101" s="208"/>
      <c r="H101" s="212">
        <v>5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89</v>
      </c>
      <c r="AY101" s="218" t="s">
        <v>168</v>
      </c>
    </row>
    <row r="102" spans="1:65" s="2" customFormat="1" ht="16.5" customHeight="1">
      <c r="A102" s="36"/>
      <c r="B102" s="37"/>
      <c r="C102" s="230" t="s">
        <v>211</v>
      </c>
      <c r="D102" s="230" t="s">
        <v>219</v>
      </c>
      <c r="E102" s="231" t="s">
        <v>809</v>
      </c>
      <c r="F102" s="232" t="s">
        <v>810</v>
      </c>
      <c r="G102" s="233" t="s">
        <v>228</v>
      </c>
      <c r="H102" s="234">
        <v>10</v>
      </c>
      <c r="I102" s="235"/>
      <c r="J102" s="236">
        <f>ROUND(I102*H102,2)</f>
        <v>0</v>
      </c>
      <c r="K102" s="232" t="s">
        <v>174</v>
      </c>
      <c r="L102" s="237"/>
      <c r="M102" s="238" t="s">
        <v>79</v>
      </c>
      <c r="N102" s="239" t="s">
        <v>51</v>
      </c>
      <c r="O102" s="66"/>
      <c r="P102" s="203">
        <f>O102*H102</f>
        <v>0</v>
      </c>
      <c r="Q102" s="203">
        <v>0.0025</v>
      </c>
      <c r="R102" s="203">
        <f>Q102*H102</f>
        <v>0.025</v>
      </c>
      <c r="S102" s="203">
        <v>0</v>
      </c>
      <c r="T102" s="204">
        <f>S102*H102</f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211</v>
      </c>
      <c r="AT102" s="205" t="s">
        <v>219</v>
      </c>
      <c r="AU102" s="205" t="s">
        <v>91</v>
      </c>
      <c r="AY102" s="18" t="s">
        <v>168</v>
      </c>
      <c r="BE102" s="206">
        <f>IF(N102="základní",J102,0)</f>
        <v>0</v>
      </c>
      <c r="BF102" s="206">
        <f>IF(N102="snížená",J102,0)</f>
        <v>0</v>
      </c>
      <c r="BG102" s="206">
        <f>IF(N102="zákl. přenesená",J102,0)</f>
        <v>0</v>
      </c>
      <c r="BH102" s="206">
        <f>IF(N102="sníž. přenesená",J102,0)</f>
        <v>0</v>
      </c>
      <c r="BI102" s="206">
        <f>IF(N102="nulová",J102,0)</f>
        <v>0</v>
      </c>
      <c r="BJ102" s="18" t="s">
        <v>89</v>
      </c>
      <c r="BK102" s="206">
        <f>ROUND(I102*H102,2)</f>
        <v>0</v>
      </c>
      <c r="BL102" s="18" t="s">
        <v>175</v>
      </c>
      <c r="BM102" s="205" t="s">
        <v>811</v>
      </c>
    </row>
    <row r="103" spans="2:51" s="13" customFormat="1" ht="12">
      <c r="B103" s="207"/>
      <c r="C103" s="208"/>
      <c r="D103" s="209" t="s">
        <v>177</v>
      </c>
      <c r="E103" s="210" t="s">
        <v>79</v>
      </c>
      <c r="F103" s="211" t="s">
        <v>812</v>
      </c>
      <c r="G103" s="208"/>
      <c r="H103" s="212">
        <v>10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89</v>
      </c>
      <c r="AY103" s="218" t="s">
        <v>168</v>
      </c>
    </row>
    <row r="104" spans="1:65" s="2" customFormat="1" ht="16.5" customHeight="1">
      <c r="A104" s="36"/>
      <c r="B104" s="37"/>
      <c r="C104" s="194" t="s">
        <v>218</v>
      </c>
      <c r="D104" s="194" t="s">
        <v>170</v>
      </c>
      <c r="E104" s="195" t="s">
        <v>813</v>
      </c>
      <c r="F104" s="196" t="s">
        <v>814</v>
      </c>
      <c r="G104" s="197" t="s">
        <v>228</v>
      </c>
      <c r="H104" s="198">
        <v>34</v>
      </c>
      <c r="I104" s="199"/>
      <c r="J104" s="200">
        <f>ROUND(I104*H104,2)</f>
        <v>0</v>
      </c>
      <c r="K104" s="196" t="s">
        <v>174</v>
      </c>
      <c r="L104" s="41"/>
      <c r="M104" s="201" t="s">
        <v>79</v>
      </c>
      <c r="N104" s="202" t="s">
        <v>51</v>
      </c>
      <c r="O104" s="66"/>
      <c r="P104" s="203">
        <f>O104*H104</f>
        <v>0</v>
      </c>
      <c r="Q104" s="203">
        <v>0.10941</v>
      </c>
      <c r="R104" s="203">
        <f>Q104*H104</f>
        <v>3.71994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175</v>
      </c>
      <c r="AT104" s="205" t="s">
        <v>170</v>
      </c>
      <c r="AU104" s="205" t="s">
        <v>91</v>
      </c>
      <c r="AY104" s="18" t="s">
        <v>168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8" t="s">
        <v>89</v>
      </c>
      <c r="BK104" s="206">
        <f>ROUND(I104*H104,2)</f>
        <v>0</v>
      </c>
      <c r="BL104" s="18" t="s">
        <v>175</v>
      </c>
      <c r="BM104" s="205" t="s">
        <v>815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816</v>
      </c>
      <c r="G105" s="208"/>
      <c r="H105" s="212">
        <v>34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89</v>
      </c>
      <c r="AY105" s="218" t="s">
        <v>168</v>
      </c>
    </row>
    <row r="106" spans="1:65" s="2" customFormat="1" ht="16.5" customHeight="1">
      <c r="A106" s="36"/>
      <c r="B106" s="37"/>
      <c r="C106" s="230" t="s">
        <v>225</v>
      </c>
      <c r="D106" s="230" t="s">
        <v>219</v>
      </c>
      <c r="E106" s="231" t="s">
        <v>817</v>
      </c>
      <c r="F106" s="232" t="s">
        <v>818</v>
      </c>
      <c r="G106" s="233" t="s">
        <v>228</v>
      </c>
      <c r="H106" s="234">
        <v>34</v>
      </c>
      <c r="I106" s="235"/>
      <c r="J106" s="236">
        <f>ROUND(I106*H106,2)</f>
        <v>0</v>
      </c>
      <c r="K106" s="232" t="s">
        <v>174</v>
      </c>
      <c r="L106" s="237"/>
      <c r="M106" s="238" t="s">
        <v>79</v>
      </c>
      <c r="N106" s="239" t="s">
        <v>51</v>
      </c>
      <c r="O106" s="66"/>
      <c r="P106" s="203">
        <f>O106*H106</f>
        <v>0</v>
      </c>
      <c r="Q106" s="203">
        <v>0.0065</v>
      </c>
      <c r="R106" s="203">
        <f>Q106*H106</f>
        <v>0.221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211</v>
      </c>
      <c r="AT106" s="205" t="s">
        <v>219</v>
      </c>
      <c r="AU106" s="205" t="s">
        <v>91</v>
      </c>
      <c r="AY106" s="18" t="s">
        <v>168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8" t="s">
        <v>89</v>
      </c>
      <c r="BK106" s="206">
        <f>ROUND(I106*H106,2)</f>
        <v>0</v>
      </c>
      <c r="BL106" s="18" t="s">
        <v>175</v>
      </c>
      <c r="BM106" s="205" t="s">
        <v>819</v>
      </c>
    </row>
    <row r="107" spans="1:65" s="2" customFormat="1" ht="16.5" customHeight="1">
      <c r="A107" s="36"/>
      <c r="B107" s="37"/>
      <c r="C107" s="194" t="s">
        <v>231</v>
      </c>
      <c r="D107" s="194" t="s">
        <v>170</v>
      </c>
      <c r="E107" s="195" t="s">
        <v>820</v>
      </c>
      <c r="F107" s="196" t="s">
        <v>821</v>
      </c>
      <c r="G107" s="197" t="s">
        <v>252</v>
      </c>
      <c r="H107" s="198">
        <v>943</v>
      </c>
      <c r="I107" s="199"/>
      <c r="J107" s="200">
        <f>ROUND(I107*H107,2)</f>
        <v>0</v>
      </c>
      <c r="K107" s="196" t="s">
        <v>174</v>
      </c>
      <c r="L107" s="41"/>
      <c r="M107" s="201" t="s">
        <v>79</v>
      </c>
      <c r="N107" s="202" t="s">
        <v>51</v>
      </c>
      <c r="O107" s="66"/>
      <c r="P107" s="203">
        <f>O107*H107</f>
        <v>0</v>
      </c>
      <c r="Q107" s="203">
        <v>8E-05</v>
      </c>
      <c r="R107" s="203">
        <f>Q107*H107</f>
        <v>0.07544000000000001</v>
      </c>
      <c r="S107" s="203">
        <v>0</v>
      </c>
      <c r="T107" s="204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175</v>
      </c>
      <c r="AT107" s="205" t="s">
        <v>170</v>
      </c>
      <c r="AU107" s="205" t="s">
        <v>91</v>
      </c>
      <c r="AY107" s="18" t="s">
        <v>168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18" t="s">
        <v>89</v>
      </c>
      <c r="BK107" s="206">
        <f>ROUND(I107*H107,2)</f>
        <v>0</v>
      </c>
      <c r="BL107" s="18" t="s">
        <v>175</v>
      </c>
      <c r="BM107" s="205" t="s">
        <v>822</v>
      </c>
    </row>
    <row r="108" spans="2:51" s="15" customFormat="1" ht="12">
      <c r="B108" s="247"/>
      <c r="C108" s="248"/>
      <c r="D108" s="209" t="s">
        <v>177</v>
      </c>
      <c r="E108" s="249" t="s">
        <v>79</v>
      </c>
      <c r="F108" s="250" t="s">
        <v>802</v>
      </c>
      <c r="G108" s="248"/>
      <c r="H108" s="249" t="s">
        <v>79</v>
      </c>
      <c r="I108" s="251"/>
      <c r="J108" s="248"/>
      <c r="K108" s="248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177</v>
      </c>
      <c r="AU108" s="256" t="s">
        <v>91</v>
      </c>
      <c r="AV108" s="15" t="s">
        <v>89</v>
      </c>
      <c r="AW108" s="15" t="s">
        <v>42</v>
      </c>
      <c r="AX108" s="15" t="s">
        <v>81</v>
      </c>
      <c r="AY108" s="256" t="s">
        <v>168</v>
      </c>
    </row>
    <row r="109" spans="2:51" s="13" customFormat="1" ht="12">
      <c r="B109" s="207"/>
      <c r="C109" s="208"/>
      <c r="D109" s="209" t="s">
        <v>177</v>
      </c>
      <c r="E109" s="210" t="s">
        <v>79</v>
      </c>
      <c r="F109" s="211" t="s">
        <v>823</v>
      </c>
      <c r="G109" s="208"/>
      <c r="H109" s="212">
        <v>224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42</v>
      </c>
      <c r="AX109" s="13" t="s">
        <v>81</v>
      </c>
      <c r="AY109" s="218" t="s">
        <v>168</v>
      </c>
    </row>
    <row r="110" spans="2:51" s="13" customFormat="1" ht="12">
      <c r="B110" s="207"/>
      <c r="C110" s="208"/>
      <c r="D110" s="209" t="s">
        <v>177</v>
      </c>
      <c r="E110" s="210" t="s">
        <v>79</v>
      </c>
      <c r="F110" s="211" t="s">
        <v>824</v>
      </c>
      <c r="G110" s="208"/>
      <c r="H110" s="212">
        <v>100</v>
      </c>
      <c r="I110" s="213"/>
      <c r="J110" s="208"/>
      <c r="K110" s="208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177</v>
      </c>
      <c r="AU110" s="218" t="s">
        <v>91</v>
      </c>
      <c r="AV110" s="13" t="s">
        <v>91</v>
      </c>
      <c r="AW110" s="13" t="s">
        <v>42</v>
      </c>
      <c r="AX110" s="13" t="s">
        <v>81</v>
      </c>
      <c r="AY110" s="218" t="s">
        <v>168</v>
      </c>
    </row>
    <row r="111" spans="2:51" s="13" customFormat="1" ht="12">
      <c r="B111" s="207"/>
      <c r="C111" s="208"/>
      <c r="D111" s="209" t="s">
        <v>177</v>
      </c>
      <c r="E111" s="210" t="s">
        <v>79</v>
      </c>
      <c r="F111" s="211" t="s">
        <v>825</v>
      </c>
      <c r="G111" s="208"/>
      <c r="H111" s="212">
        <v>239</v>
      </c>
      <c r="I111" s="213"/>
      <c r="J111" s="208"/>
      <c r="K111" s="208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177</v>
      </c>
      <c r="AU111" s="218" t="s">
        <v>91</v>
      </c>
      <c r="AV111" s="13" t="s">
        <v>91</v>
      </c>
      <c r="AW111" s="13" t="s">
        <v>42</v>
      </c>
      <c r="AX111" s="13" t="s">
        <v>81</v>
      </c>
      <c r="AY111" s="218" t="s">
        <v>168</v>
      </c>
    </row>
    <row r="112" spans="2:51" s="13" customFormat="1" ht="12">
      <c r="B112" s="207"/>
      <c r="C112" s="208"/>
      <c r="D112" s="209" t="s">
        <v>177</v>
      </c>
      <c r="E112" s="210" t="s">
        <v>79</v>
      </c>
      <c r="F112" s="211" t="s">
        <v>826</v>
      </c>
      <c r="G112" s="208"/>
      <c r="H112" s="212">
        <v>380</v>
      </c>
      <c r="I112" s="213"/>
      <c r="J112" s="208"/>
      <c r="K112" s="208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177</v>
      </c>
      <c r="AU112" s="218" t="s">
        <v>91</v>
      </c>
      <c r="AV112" s="13" t="s">
        <v>91</v>
      </c>
      <c r="AW112" s="13" t="s">
        <v>42</v>
      </c>
      <c r="AX112" s="13" t="s">
        <v>81</v>
      </c>
      <c r="AY112" s="218" t="s">
        <v>168</v>
      </c>
    </row>
    <row r="113" spans="2:51" s="14" customFormat="1" ht="12">
      <c r="B113" s="219"/>
      <c r="C113" s="220"/>
      <c r="D113" s="209" t="s">
        <v>177</v>
      </c>
      <c r="E113" s="221" t="s">
        <v>765</v>
      </c>
      <c r="F113" s="222" t="s">
        <v>181</v>
      </c>
      <c r="G113" s="220"/>
      <c r="H113" s="223">
        <v>943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177</v>
      </c>
      <c r="AU113" s="229" t="s">
        <v>91</v>
      </c>
      <c r="AV113" s="14" t="s">
        <v>175</v>
      </c>
      <c r="AW113" s="14" t="s">
        <v>42</v>
      </c>
      <c r="AX113" s="14" t="s">
        <v>89</v>
      </c>
      <c r="AY113" s="229" t="s">
        <v>168</v>
      </c>
    </row>
    <row r="114" spans="1:65" s="2" customFormat="1" ht="16.5" customHeight="1">
      <c r="A114" s="36"/>
      <c r="B114" s="37"/>
      <c r="C114" s="194" t="s">
        <v>239</v>
      </c>
      <c r="D114" s="194" t="s">
        <v>170</v>
      </c>
      <c r="E114" s="195" t="s">
        <v>827</v>
      </c>
      <c r="F114" s="196" t="s">
        <v>828</v>
      </c>
      <c r="G114" s="197" t="s">
        <v>252</v>
      </c>
      <c r="H114" s="198">
        <v>294</v>
      </c>
      <c r="I114" s="199"/>
      <c r="J114" s="200">
        <f>ROUND(I114*H114,2)</f>
        <v>0</v>
      </c>
      <c r="K114" s="196" t="s">
        <v>174</v>
      </c>
      <c r="L114" s="41"/>
      <c r="M114" s="201" t="s">
        <v>79</v>
      </c>
      <c r="N114" s="202" t="s">
        <v>51</v>
      </c>
      <c r="O114" s="66"/>
      <c r="P114" s="203">
        <f>O114*H114</f>
        <v>0</v>
      </c>
      <c r="Q114" s="203">
        <v>3E-05</v>
      </c>
      <c r="R114" s="203">
        <f>Q114*H114</f>
        <v>0.00882</v>
      </c>
      <c r="S114" s="203">
        <v>0</v>
      </c>
      <c r="T114" s="204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175</v>
      </c>
      <c r="AT114" s="205" t="s">
        <v>170</v>
      </c>
      <c r="AU114" s="205" t="s">
        <v>91</v>
      </c>
      <c r="AY114" s="18" t="s">
        <v>168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8" t="s">
        <v>89</v>
      </c>
      <c r="BK114" s="206">
        <f>ROUND(I114*H114,2)</f>
        <v>0</v>
      </c>
      <c r="BL114" s="18" t="s">
        <v>175</v>
      </c>
      <c r="BM114" s="205" t="s">
        <v>829</v>
      </c>
    </row>
    <row r="115" spans="2:51" s="13" customFormat="1" ht="12">
      <c r="B115" s="207"/>
      <c r="C115" s="208"/>
      <c r="D115" s="209" t="s">
        <v>177</v>
      </c>
      <c r="E115" s="210" t="s">
        <v>762</v>
      </c>
      <c r="F115" s="211" t="s">
        <v>830</v>
      </c>
      <c r="G115" s="208"/>
      <c r="H115" s="212">
        <v>294</v>
      </c>
      <c r="I115" s="213"/>
      <c r="J115" s="208"/>
      <c r="K115" s="208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177</v>
      </c>
      <c r="AU115" s="218" t="s">
        <v>91</v>
      </c>
      <c r="AV115" s="13" t="s">
        <v>91</v>
      </c>
      <c r="AW115" s="13" t="s">
        <v>42</v>
      </c>
      <c r="AX115" s="13" t="s">
        <v>89</v>
      </c>
      <c r="AY115" s="218" t="s">
        <v>168</v>
      </c>
    </row>
    <row r="116" spans="1:65" s="2" customFormat="1" ht="16.5" customHeight="1">
      <c r="A116" s="36"/>
      <c r="B116" s="37"/>
      <c r="C116" s="194" t="s">
        <v>244</v>
      </c>
      <c r="D116" s="194" t="s">
        <v>170</v>
      </c>
      <c r="E116" s="195" t="s">
        <v>831</v>
      </c>
      <c r="F116" s="196" t="s">
        <v>832</v>
      </c>
      <c r="G116" s="197" t="s">
        <v>252</v>
      </c>
      <c r="H116" s="198">
        <v>208</v>
      </c>
      <c r="I116" s="199"/>
      <c r="J116" s="200">
        <f>ROUND(I116*H116,2)</f>
        <v>0</v>
      </c>
      <c r="K116" s="196" t="s">
        <v>174</v>
      </c>
      <c r="L116" s="41"/>
      <c r="M116" s="201" t="s">
        <v>79</v>
      </c>
      <c r="N116" s="202" t="s">
        <v>51</v>
      </c>
      <c r="O116" s="66"/>
      <c r="P116" s="203">
        <f>O116*H116</f>
        <v>0</v>
      </c>
      <c r="Q116" s="203">
        <v>0.00015</v>
      </c>
      <c r="R116" s="203">
        <f>Q116*H116</f>
        <v>0.0312</v>
      </c>
      <c r="S116" s="203">
        <v>0</v>
      </c>
      <c r="T116" s="204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175</v>
      </c>
      <c r="AT116" s="205" t="s">
        <v>170</v>
      </c>
      <c r="AU116" s="205" t="s">
        <v>91</v>
      </c>
      <c r="AY116" s="18" t="s">
        <v>168</v>
      </c>
      <c r="BE116" s="206">
        <f>IF(N116="základní",J116,0)</f>
        <v>0</v>
      </c>
      <c r="BF116" s="206">
        <f>IF(N116="snížená",J116,0)</f>
        <v>0</v>
      </c>
      <c r="BG116" s="206">
        <f>IF(N116="zákl. přenesená",J116,0)</f>
        <v>0</v>
      </c>
      <c r="BH116" s="206">
        <f>IF(N116="sníž. přenesená",J116,0)</f>
        <v>0</v>
      </c>
      <c r="BI116" s="206">
        <f>IF(N116="nulová",J116,0)</f>
        <v>0</v>
      </c>
      <c r="BJ116" s="18" t="s">
        <v>89</v>
      </c>
      <c r="BK116" s="206">
        <f>ROUND(I116*H116,2)</f>
        <v>0</v>
      </c>
      <c r="BL116" s="18" t="s">
        <v>175</v>
      </c>
      <c r="BM116" s="205" t="s">
        <v>833</v>
      </c>
    </row>
    <row r="117" spans="2:51" s="13" customFormat="1" ht="12">
      <c r="B117" s="207"/>
      <c r="C117" s="208"/>
      <c r="D117" s="209" t="s">
        <v>177</v>
      </c>
      <c r="E117" s="210" t="s">
        <v>771</v>
      </c>
      <c r="F117" s="211" t="s">
        <v>834</v>
      </c>
      <c r="G117" s="208"/>
      <c r="H117" s="212">
        <v>208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177</v>
      </c>
      <c r="AU117" s="218" t="s">
        <v>91</v>
      </c>
      <c r="AV117" s="13" t="s">
        <v>91</v>
      </c>
      <c r="AW117" s="13" t="s">
        <v>42</v>
      </c>
      <c r="AX117" s="13" t="s">
        <v>89</v>
      </c>
      <c r="AY117" s="218" t="s">
        <v>168</v>
      </c>
    </row>
    <row r="118" spans="1:65" s="2" customFormat="1" ht="16.5" customHeight="1">
      <c r="A118" s="36"/>
      <c r="B118" s="37"/>
      <c r="C118" s="194" t="s">
        <v>249</v>
      </c>
      <c r="D118" s="194" t="s">
        <v>170</v>
      </c>
      <c r="E118" s="195" t="s">
        <v>835</v>
      </c>
      <c r="F118" s="196" t="s">
        <v>836</v>
      </c>
      <c r="G118" s="197" t="s">
        <v>252</v>
      </c>
      <c r="H118" s="198">
        <v>258</v>
      </c>
      <c r="I118" s="199"/>
      <c r="J118" s="200">
        <f>ROUND(I118*H118,2)</f>
        <v>0</v>
      </c>
      <c r="K118" s="196" t="s">
        <v>174</v>
      </c>
      <c r="L118" s="41"/>
      <c r="M118" s="201" t="s">
        <v>79</v>
      </c>
      <c r="N118" s="202" t="s">
        <v>51</v>
      </c>
      <c r="O118" s="66"/>
      <c r="P118" s="203">
        <f>O118*H118</f>
        <v>0</v>
      </c>
      <c r="Q118" s="203">
        <v>5E-05</v>
      </c>
      <c r="R118" s="203">
        <f>Q118*H118</f>
        <v>0.0129</v>
      </c>
      <c r="S118" s="203">
        <v>0</v>
      </c>
      <c r="T118" s="204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175</v>
      </c>
      <c r="AT118" s="205" t="s">
        <v>170</v>
      </c>
      <c r="AU118" s="205" t="s">
        <v>91</v>
      </c>
      <c r="AY118" s="18" t="s">
        <v>168</v>
      </c>
      <c r="BE118" s="206">
        <f>IF(N118="základní",J118,0)</f>
        <v>0</v>
      </c>
      <c r="BF118" s="206">
        <f>IF(N118="snížená",J118,0)</f>
        <v>0</v>
      </c>
      <c r="BG118" s="206">
        <f>IF(N118="zákl. přenesená",J118,0)</f>
        <v>0</v>
      </c>
      <c r="BH118" s="206">
        <f>IF(N118="sníž. přenesená",J118,0)</f>
        <v>0</v>
      </c>
      <c r="BI118" s="206">
        <f>IF(N118="nulová",J118,0)</f>
        <v>0</v>
      </c>
      <c r="BJ118" s="18" t="s">
        <v>89</v>
      </c>
      <c r="BK118" s="206">
        <f>ROUND(I118*H118,2)</f>
        <v>0</v>
      </c>
      <c r="BL118" s="18" t="s">
        <v>175</v>
      </c>
      <c r="BM118" s="205" t="s">
        <v>837</v>
      </c>
    </row>
    <row r="119" spans="2:51" s="15" customFormat="1" ht="12">
      <c r="B119" s="247"/>
      <c r="C119" s="248"/>
      <c r="D119" s="209" t="s">
        <v>177</v>
      </c>
      <c r="E119" s="249" t="s">
        <v>79</v>
      </c>
      <c r="F119" s="250" t="s">
        <v>802</v>
      </c>
      <c r="G119" s="248"/>
      <c r="H119" s="249" t="s">
        <v>79</v>
      </c>
      <c r="I119" s="251"/>
      <c r="J119" s="248"/>
      <c r="K119" s="248"/>
      <c r="L119" s="252"/>
      <c r="M119" s="253"/>
      <c r="N119" s="254"/>
      <c r="O119" s="254"/>
      <c r="P119" s="254"/>
      <c r="Q119" s="254"/>
      <c r="R119" s="254"/>
      <c r="S119" s="254"/>
      <c r="T119" s="255"/>
      <c r="AT119" s="256" t="s">
        <v>177</v>
      </c>
      <c r="AU119" s="256" t="s">
        <v>91</v>
      </c>
      <c r="AV119" s="15" t="s">
        <v>89</v>
      </c>
      <c r="AW119" s="15" t="s">
        <v>42</v>
      </c>
      <c r="AX119" s="15" t="s">
        <v>81</v>
      </c>
      <c r="AY119" s="256" t="s">
        <v>168</v>
      </c>
    </row>
    <row r="120" spans="2:51" s="13" customFormat="1" ht="12">
      <c r="B120" s="207"/>
      <c r="C120" s="208"/>
      <c r="D120" s="209" t="s">
        <v>177</v>
      </c>
      <c r="E120" s="210" t="s">
        <v>79</v>
      </c>
      <c r="F120" s="211" t="s">
        <v>838</v>
      </c>
      <c r="G120" s="208"/>
      <c r="H120" s="212">
        <v>209</v>
      </c>
      <c r="I120" s="213"/>
      <c r="J120" s="208"/>
      <c r="K120" s="208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177</v>
      </c>
      <c r="AU120" s="218" t="s">
        <v>91</v>
      </c>
      <c r="AV120" s="13" t="s">
        <v>91</v>
      </c>
      <c r="AW120" s="13" t="s">
        <v>42</v>
      </c>
      <c r="AX120" s="13" t="s">
        <v>81</v>
      </c>
      <c r="AY120" s="218" t="s">
        <v>168</v>
      </c>
    </row>
    <row r="121" spans="2:51" s="13" customFormat="1" ht="12">
      <c r="B121" s="207"/>
      <c r="C121" s="208"/>
      <c r="D121" s="209" t="s">
        <v>177</v>
      </c>
      <c r="E121" s="210" t="s">
        <v>79</v>
      </c>
      <c r="F121" s="211" t="s">
        <v>839</v>
      </c>
      <c r="G121" s="208"/>
      <c r="H121" s="212">
        <v>49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81</v>
      </c>
      <c r="AY121" s="218" t="s">
        <v>168</v>
      </c>
    </row>
    <row r="122" spans="2:51" s="14" customFormat="1" ht="12">
      <c r="B122" s="219"/>
      <c r="C122" s="220"/>
      <c r="D122" s="209" t="s">
        <v>177</v>
      </c>
      <c r="E122" s="221" t="s">
        <v>768</v>
      </c>
      <c r="F122" s="222" t="s">
        <v>181</v>
      </c>
      <c r="G122" s="220"/>
      <c r="H122" s="223">
        <v>258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177</v>
      </c>
      <c r="AU122" s="229" t="s">
        <v>91</v>
      </c>
      <c r="AV122" s="14" t="s">
        <v>175</v>
      </c>
      <c r="AW122" s="14" t="s">
        <v>42</v>
      </c>
      <c r="AX122" s="14" t="s">
        <v>89</v>
      </c>
      <c r="AY122" s="229" t="s">
        <v>168</v>
      </c>
    </row>
    <row r="123" spans="1:65" s="2" customFormat="1" ht="16.5" customHeight="1">
      <c r="A123" s="36"/>
      <c r="B123" s="37"/>
      <c r="C123" s="194" t="s">
        <v>8</v>
      </c>
      <c r="D123" s="194" t="s">
        <v>170</v>
      </c>
      <c r="E123" s="195" t="s">
        <v>840</v>
      </c>
      <c r="F123" s="196" t="s">
        <v>841</v>
      </c>
      <c r="G123" s="197" t="s">
        <v>346</v>
      </c>
      <c r="H123" s="198">
        <v>255.9</v>
      </c>
      <c r="I123" s="199"/>
      <c r="J123" s="200">
        <f>ROUND(I123*H123,2)</f>
        <v>0</v>
      </c>
      <c r="K123" s="196" t="s">
        <v>174</v>
      </c>
      <c r="L123" s="41"/>
      <c r="M123" s="201" t="s">
        <v>79</v>
      </c>
      <c r="N123" s="202" t="s">
        <v>51</v>
      </c>
      <c r="O123" s="66"/>
      <c r="P123" s="203">
        <f>O123*H123</f>
        <v>0</v>
      </c>
      <c r="Q123" s="203">
        <v>0.0006</v>
      </c>
      <c r="R123" s="203">
        <f>Q123*H123</f>
        <v>0.15353999999999998</v>
      </c>
      <c r="S123" s="203">
        <v>0</v>
      </c>
      <c r="T123" s="204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175</v>
      </c>
      <c r="AT123" s="205" t="s">
        <v>170</v>
      </c>
      <c r="AU123" s="205" t="s">
        <v>91</v>
      </c>
      <c r="AY123" s="18" t="s">
        <v>168</v>
      </c>
      <c r="BE123" s="206">
        <f>IF(N123="základní",J123,0)</f>
        <v>0</v>
      </c>
      <c r="BF123" s="206">
        <f>IF(N123="snížená",J123,0)</f>
        <v>0</v>
      </c>
      <c r="BG123" s="206">
        <f>IF(N123="zákl. přenesená",J123,0)</f>
        <v>0</v>
      </c>
      <c r="BH123" s="206">
        <f>IF(N123="sníž. přenesená",J123,0)</f>
        <v>0</v>
      </c>
      <c r="BI123" s="206">
        <f>IF(N123="nulová",J123,0)</f>
        <v>0</v>
      </c>
      <c r="BJ123" s="18" t="s">
        <v>89</v>
      </c>
      <c r="BK123" s="206">
        <f>ROUND(I123*H123,2)</f>
        <v>0</v>
      </c>
      <c r="BL123" s="18" t="s">
        <v>175</v>
      </c>
      <c r="BM123" s="205" t="s">
        <v>842</v>
      </c>
    </row>
    <row r="124" spans="2:51" s="15" customFormat="1" ht="12">
      <c r="B124" s="247"/>
      <c r="C124" s="248"/>
      <c r="D124" s="209" t="s">
        <v>177</v>
      </c>
      <c r="E124" s="249" t="s">
        <v>79</v>
      </c>
      <c r="F124" s="250" t="s">
        <v>802</v>
      </c>
      <c r="G124" s="248"/>
      <c r="H124" s="249" t="s">
        <v>79</v>
      </c>
      <c r="I124" s="251"/>
      <c r="J124" s="248"/>
      <c r="K124" s="248"/>
      <c r="L124" s="252"/>
      <c r="M124" s="253"/>
      <c r="N124" s="254"/>
      <c r="O124" s="254"/>
      <c r="P124" s="254"/>
      <c r="Q124" s="254"/>
      <c r="R124" s="254"/>
      <c r="S124" s="254"/>
      <c r="T124" s="255"/>
      <c r="AT124" s="256" t="s">
        <v>177</v>
      </c>
      <c r="AU124" s="256" t="s">
        <v>91</v>
      </c>
      <c r="AV124" s="15" t="s">
        <v>89</v>
      </c>
      <c r="AW124" s="15" t="s">
        <v>42</v>
      </c>
      <c r="AX124" s="15" t="s">
        <v>81</v>
      </c>
      <c r="AY124" s="256" t="s">
        <v>168</v>
      </c>
    </row>
    <row r="125" spans="2:51" s="13" customFormat="1" ht="12">
      <c r="B125" s="207"/>
      <c r="C125" s="208"/>
      <c r="D125" s="209" t="s">
        <v>177</v>
      </c>
      <c r="E125" s="210" t="s">
        <v>79</v>
      </c>
      <c r="F125" s="211" t="s">
        <v>843</v>
      </c>
      <c r="G125" s="208"/>
      <c r="H125" s="212">
        <v>3.5</v>
      </c>
      <c r="I125" s="213"/>
      <c r="J125" s="208"/>
      <c r="K125" s="208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177</v>
      </c>
      <c r="AU125" s="218" t="s">
        <v>91</v>
      </c>
      <c r="AV125" s="13" t="s">
        <v>91</v>
      </c>
      <c r="AW125" s="13" t="s">
        <v>42</v>
      </c>
      <c r="AX125" s="13" t="s">
        <v>81</v>
      </c>
      <c r="AY125" s="218" t="s">
        <v>168</v>
      </c>
    </row>
    <row r="126" spans="2:51" s="13" customFormat="1" ht="12">
      <c r="B126" s="207"/>
      <c r="C126" s="208"/>
      <c r="D126" s="209" t="s">
        <v>177</v>
      </c>
      <c r="E126" s="210" t="s">
        <v>79</v>
      </c>
      <c r="F126" s="211" t="s">
        <v>844</v>
      </c>
      <c r="G126" s="208"/>
      <c r="H126" s="212">
        <v>74</v>
      </c>
      <c r="I126" s="213"/>
      <c r="J126" s="208"/>
      <c r="K126" s="208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177</v>
      </c>
      <c r="AU126" s="218" t="s">
        <v>91</v>
      </c>
      <c r="AV126" s="13" t="s">
        <v>91</v>
      </c>
      <c r="AW126" s="13" t="s">
        <v>42</v>
      </c>
      <c r="AX126" s="13" t="s">
        <v>81</v>
      </c>
      <c r="AY126" s="218" t="s">
        <v>168</v>
      </c>
    </row>
    <row r="127" spans="2:51" s="13" customFormat="1" ht="12">
      <c r="B127" s="207"/>
      <c r="C127" s="208"/>
      <c r="D127" s="209" t="s">
        <v>177</v>
      </c>
      <c r="E127" s="210" t="s">
        <v>79</v>
      </c>
      <c r="F127" s="211" t="s">
        <v>845</v>
      </c>
      <c r="G127" s="208"/>
      <c r="H127" s="212">
        <v>18.7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177</v>
      </c>
      <c r="AU127" s="218" t="s">
        <v>91</v>
      </c>
      <c r="AV127" s="13" t="s">
        <v>91</v>
      </c>
      <c r="AW127" s="13" t="s">
        <v>42</v>
      </c>
      <c r="AX127" s="13" t="s">
        <v>81</v>
      </c>
      <c r="AY127" s="218" t="s">
        <v>168</v>
      </c>
    </row>
    <row r="128" spans="2:51" s="13" customFormat="1" ht="12">
      <c r="B128" s="207"/>
      <c r="C128" s="208"/>
      <c r="D128" s="209" t="s">
        <v>177</v>
      </c>
      <c r="E128" s="210" t="s">
        <v>79</v>
      </c>
      <c r="F128" s="211" t="s">
        <v>846</v>
      </c>
      <c r="G128" s="208"/>
      <c r="H128" s="212">
        <v>7.5</v>
      </c>
      <c r="I128" s="213"/>
      <c r="J128" s="208"/>
      <c r="K128" s="208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177</v>
      </c>
      <c r="AU128" s="218" t="s">
        <v>91</v>
      </c>
      <c r="AV128" s="13" t="s">
        <v>91</v>
      </c>
      <c r="AW128" s="13" t="s">
        <v>42</v>
      </c>
      <c r="AX128" s="13" t="s">
        <v>81</v>
      </c>
      <c r="AY128" s="218" t="s">
        <v>168</v>
      </c>
    </row>
    <row r="129" spans="2:51" s="13" customFormat="1" ht="12">
      <c r="B129" s="207"/>
      <c r="C129" s="208"/>
      <c r="D129" s="209" t="s">
        <v>177</v>
      </c>
      <c r="E129" s="210" t="s">
        <v>79</v>
      </c>
      <c r="F129" s="211" t="s">
        <v>847</v>
      </c>
      <c r="G129" s="208"/>
      <c r="H129" s="212">
        <v>11.2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177</v>
      </c>
      <c r="AU129" s="218" t="s">
        <v>91</v>
      </c>
      <c r="AV129" s="13" t="s">
        <v>91</v>
      </c>
      <c r="AW129" s="13" t="s">
        <v>42</v>
      </c>
      <c r="AX129" s="13" t="s">
        <v>81</v>
      </c>
      <c r="AY129" s="218" t="s">
        <v>168</v>
      </c>
    </row>
    <row r="130" spans="2:51" s="13" customFormat="1" ht="12">
      <c r="B130" s="207"/>
      <c r="C130" s="208"/>
      <c r="D130" s="209" t="s">
        <v>177</v>
      </c>
      <c r="E130" s="210" t="s">
        <v>79</v>
      </c>
      <c r="F130" s="211" t="s">
        <v>848</v>
      </c>
      <c r="G130" s="208"/>
      <c r="H130" s="212">
        <v>89</v>
      </c>
      <c r="I130" s="213"/>
      <c r="J130" s="208"/>
      <c r="K130" s="208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177</v>
      </c>
      <c r="AU130" s="218" t="s">
        <v>91</v>
      </c>
      <c r="AV130" s="13" t="s">
        <v>91</v>
      </c>
      <c r="AW130" s="13" t="s">
        <v>42</v>
      </c>
      <c r="AX130" s="13" t="s">
        <v>81</v>
      </c>
      <c r="AY130" s="218" t="s">
        <v>168</v>
      </c>
    </row>
    <row r="131" spans="2:51" s="13" customFormat="1" ht="12">
      <c r="B131" s="207"/>
      <c r="C131" s="208"/>
      <c r="D131" s="209" t="s">
        <v>177</v>
      </c>
      <c r="E131" s="210" t="s">
        <v>79</v>
      </c>
      <c r="F131" s="211" t="s">
        <v>849</v>
      </c>
      <c r="G131" s="208"/>
      <c r="H131" s="212">
        <v>52</v>
      </c>
      <c r="I131" s="213"/>
      <c r="J131" s="208"/>
      <c r="K131" s="208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177</v>
      </c>
      <c r="AU131" s="218" t="s">
        <v>91</v>
      </c>
      <c r="AV131" s="13" t="s">
        <v>91</v>
      </c>
      <c r="AW131" s="13" t="s">
        <v>42</v>
      </c>
      <c r="AX131" s="13" t="s">
        <v>81</v>
      </c>
      <c r="AY131" s="218" t="s">
        <v>168</v>
      </c>
    </row>
    <row r="132" spans="2:51" s="14" customFormat="1" ht="12">
      <c r="B132" s="219"/>
      <c r="C132" s="220"/>
      <c r="D132" s="209" t="s">
        <v>177</v>
      </c>
      <c r="E132" s="221" t="s">
        <v>774</v>
      </c>
      <c r="F132" s="222" t="s">
        <v>181</v>
      </c>
      <c r="G132" s="220"/>
      <c r="H132" s="223">
        <v>255.9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177</v>
      </c>
      <c r="AU132" s="229" t="s">
        <v>91</v>
      </c>
      <c r="AV132" s="14" t="s">
        <v>175</v>
      </c>
      <c r="AW132" s="14" t="s">
        <v>42</v>
      </c>
      <c r="AX132" s="14" t="s">
        <v>89</v>
      </c>
      <c r="AY132" s="229" t="s">
        <v>168</v>
      </c>
    </row>
    <row r="133" spans="1:65" s="2" customFormat="1" ht="16.5" customHeight="1">
      <c r="A133" s="36"/>
      <c r="B133" s="37"/>
      <c r="C133" s="194" t="s">
        <v>259</v>
      </c>
      <c r="D133" s="194" t="s">
        <v>170</v>
      </c>
      <c r="E133" s="195" t="s">
        <v>850</v>
      </c>
      <c r="F133" s="196" t="s">
        <v>851</v>
      </c>
      <c r="G133" s="197" t="s">
        <v>346</v>
      </c>
      <c r="H133" s="198">
        <v>16</v>
      </c>
      <c r="I133" s="199"/>
      <c r="J133" s="200">
        <f>ROUND(I133*H133,2)</f>
        <v>0</v>
      </c>
      <c r="K133" s="196" t="s">
        <v>174</v>
      </c>
      <c r="L133" s="41"/>
      <c r="M133" s="201" t="s">
        <v>79</v>
      </c>
      <c r="N133" s="202" t="s">
        <v>51</v>
      </c>
      <c r="O133" s="66"/>
      <c r="P133" s="203">
        <f>O133*H133</f>
        <v>0</v>
      </c>
      <c r="Q133" s="203">
        <v>0.0012</v>
      </c>
      <c r="R133" s="203">
        <f>Q133*H133</f>
        <v>0.0192</v>
      </c>
      <c r="S133" s="203">
        <v>0</v>
      </c>
      <c r="T133" s="204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175</v>
      </c>
      <c r="AT133" s="205" t="s">
        <v>170</v>
      </c>
      <c r="AU133" s="205" t="s">
        <v>91</v>
      </c>
      <c r="AY133" s="18" t="s">
        <v>168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8" t="s">
        <v>89</v>
      </c>
      <c r="BK133" s="206">
        <f>ROUND(I133*H133,2)</f>
        <v>0</v>
      </c>
      <c r="BL133" s="18" t="s">
        <v>175</v>
      </c>
      <c r="BM133" s="205" t="s">
        <v>852</v>
      </c>
    </row>
    <row r="134" spans="2:51" s="13" customFormat="1" ht="12">
      <c r="B134" s="207"/>
      <c r="C134" s="208"/>
      <c r="D134" s="209" t="s">
        <v>177</v>
      </c>
      <c r="E134" s="210" t="s">
        <v>777</v>
      </c>
      <c r="F134" s="211" t="s">
        <v>853</v>
      </c>
      <c r="G134" s="208"/>
      <c r="H134" s="212">
        <v>16</v>
      </c>
      <c r="I134" s="213"/>
      <c r="J134" s="208"/>
      <c r="K134" s="208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177</v>
      </c>
      <c r="AU134" s="218" t="s">
        <v>91</v>
      </c>
      <c r="AV134" s="13" t="s">
        <v>91</v>
      </c>
      <c r="AW134" s="13" t="s">
        <v>42</v>
      </c>
      <c r="AX134" s="13" t="s">
        <v>89</v>
      </c>
      <c r="AY134" s="218" t="s">
        <v>168</v>
      </c>
    </row>
    <row r="135" spans="1:65" s="2" customFormat="1" ht="16.5" customHeight="1">
      <c r="A135" s="36"/>
      <c r="B135" s="37"/>
      <c r="C135" s="194" t="s">
        <v>267</v>
      </c>
      <c r="D135" s="194" t="s">
        <v>170</v>
      </c>
      <c r="E135" s="195" t="s">
        <v>854</v>
      </c>
      <c r="F135" s="196" t="s">
        <v>855</v>
      </c>
      <c r="G135" s="197" t="s">
        <v>252</v>
      </c>
      <c r="H135" s="198">
        <v>943</v>
      </c>
      <c r="I135" s="199"/>
      <c r="J135" s="200">
        <f>ROUND(I135*H135,2)</f>
        <v>0</v>
      </c>
      <c r="K135" s="196" t="s">
        <v>174</v>
      </c>
      <c r="L135" s="41"/>
      <c r="M135" s="201" t="s">
        <v>79</v>
      </c>
      <c r="N135" s="202" t="s">
        <v>51</v>
      </c>
      <c r="O135" s="66"/>
      <c r="P135" s="203">
        <f>O135*H135</f>
        <v>0</v>
      </c>
      <c r="Q135" s="203">
        <v>0.0002</v>
      </c>
      <c r="R135" s="203">
        <f>Q135*H135</f>
        <v>0.18860000000000002</v>
      </c>
      <c r="S135" s="203">
        <v>0</v>
      </c>
      <c r="T135" s="204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5" t="s">
        <v>175</v>
      </c>
      <c r="AT135" s="205" t="s">
        <v>170</v>
      </c>
      <c r="AU135" s="205" t="s">
        <v>91</v>
      </c>
      <c r="AY135" s="18" t="s">
        <v>168</v>
      </c>
      <c r="BE135" s="206">
        <f>IF(N135="základní",J135,0)</f>
        <v>0</v>
      </c>
      <c r="BF135" s="206">
        <f>IF(N135="snížená",J135,0)</f>
        <v>0</v>
      </c>
      <c r="BG135" s="206">
        <f>IF(N135="zákl. přenesená",J135,0)</f>
        <v>0</v>
      </c>
      <c r="BH135" s="206">
        <f>IF(N135="sníž. přenesená",J135,0)</f>
        <v>0</v>
      </c>
      <c r="BI135" s="206">
        <f>IF(N135="nulová",J135,0)</f>
        <v>0</v>
      </c>
      <c r="BJ135" s="18" t="s">
        <v>89</v>
      </c>
      <c r="BK135" s="206">
        <f>ROUND(I135*H135,2)</f>
        <v>0</v>
      </c>
      <c r="BL135" s="18" t="s">
        <v>175</v>
      </c>
      <c r="BM135" s="205" t="s">
        <v>856</v>
      </c>
    </row>
    <row r="136" spans="2:51" s="13" customFormat="1" ht="12">
      <c r="B136" s="207"/>
      <c r="C136" s="208"/>
      <c r="D136" s="209" t="s">
        <v>177</v>
      </c>
      <c r="E136" s="210" t="s">
        <v>79</v>
      </c>
      <c r="F136" s="211" t="s">
        <v>765</v>
      </c>
      <c r="G136" s="208"/>
      <c r="H136" s="212">
        <v>943</v>
      </c>
      <c r="I136" s="213"/>
      <c r="J136" s="208"/>
      <c r="K136" s="208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177</v>
      </c>
      <c r="AU136" s="218" t="s">
        <v>91</v>
      </c>
      <c r="AV136" s="13" t="s">
        <v>91</v>
      </c>
      <c r="AW136" s="13" t="s">
        <v>42</v>
      </c>
      <c r="AX136" s="13" t="s">
        <v>89</v>
      </c>
      <c r="AY136" s="218" t="s">
        <v>168</v>
      </c>
    </row>
    <row r="137" spans="1:65" s="2" customFormat="1" ht="16.5" customHeight="1">
      <c r="A137" s="36"/>
      <c r="B137" s="37"/>
      <c r="C137" s="194" t="s">
        <v>272</v>
      </c>
      <c r="D137" s="194" t="s">
        <v>170</v>
      </c>
      <c r="E137" s="195" t="s">
        <v>857</v>
      </c>
      <c r="F137" s="196" t="s">
        <v>858</v>
      </c>
      <c r="G137" s="197" t="s">
        <v>252</v>
      </c>
      <c r="H137" s="198">
        <v>294</v>
      </c>
      <c r="I137" s="199"/>
      <c r="J137" s="200">
        <f>ROUND(I137*H137,2)</f>
        <v>0</v>
      </c>
      <c r="K137" s="196" t="s">
        <v>174</v>
      </c>
      <c r="L137" s="41"/>
      <c r="M137" s="201" t="s">
        <v>79</v>
      </c>
      <c r="N137" s="202" t="s">
        <v>51</v>
      </c>
      <c r="O137" s="66"/>
      <c r="P137" s="203">
        <f>O137*H137</f>
        <v>0</v>
      </c>
      <c r="Q137" s="203">
        <v>7E-05</v>
      </c>
      <c r="R137" s="203">
        <f>Q137*H137</f>
        <v>0.020579999999999998</v>
      </c>
      <c r="S137" s="203">
        <v>0</v>
      </c>
      <c r="T137" s="204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175</v>
      </c>
      <c r="AT137" s="205" t="s">
        <v>170</v>
      </c>
      <c r="AU137" s="205" t="s">
        <v>91</v>
      </c>
      <c r="AY137" s="18" t="s">
        <v>168</v>
      </c>
      <c r="BE137" s="206">
        <f>IF(N137="základní",J137,0)</f>
        <v>0</v>
      </c>
      <c r="BF137" s="206">
        <f>IF(N137="snížená",J137,0)</f>
        <v>0</v>
      </c>
      <c r="BG137" s="206">
        <f>IF(N137="zákl. přenesená",J137,0)</f>
        <v>0</v>
      </c>
      <c r="BH137" s="206">
        <f>IF(N137="sníž. přenesená",J137,0)</f>
        <v>0</v>
      </c>
      <c r="BI137" s="206">
        <f>IF(N137="nulová",J137,0)</f>
        <v>0</v>
      </c>
      <c r="BJ137" s="18" t="s">
        <v>89</v>
      </c>
      <c r="BK137" s="206">
        <f>ROUND(I137*H137,2)</f>
        <v>0</v>
      </c>
      <c r="BL137" s="18" t="s">
        <v>175</v>
      </c>
      <c r="BM137" s="205" t="s">
        <v>859</v>
      </c>
    </row>
    <row r="138" spans="2:51" s="13" customFormat="1" ht="12">
      <c r="B138" s="207"/>
      <c r="C138" s="208"/>
      <c r="D138" s="209" t="s">
        <v>177</v>
      </c>
      <c r="E138" s="210" t="s">
        <v>79</v>
      </c>
      <c r="F138" s="211" t="s">
        <v>762</v>
      </c>
      <c r="G138" s="208"/>
      <c r="H138" s="212">
        <v>294</v>
      </c>
      <c r="I138" s="213"/>
      <c r="J138" s="208"/>
      <c r="K138" s="208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177</v>
      </c>
      <c r="AU138" s="218" t="s">
        <v>91</v>
      </c>
      <c r="AV138" s="13" t="s">
        <v>91</v>
      </c>
      <c r="AW138" s="13" t="s">
        <v>42</v>
      </c>
      <c r="AX138" s="13" t="s">
        <v>89</v>
      </c>
      <c r="AY138" s="218" t="s">
        <v>168</v>
      </c>
    </row>
    <row r="139" spans="1:65" s="2" customFormat="1" ht="16.5" customHeight="1">
      <c r="A139" s="36"/>
      <c r="B139" s="37"/>
      <c r="C139" s="194" t="s">
        <v>279</v>
      </c>
      <c r="D139" s="194" t="s">
        <v>170</v>
      </c>
      <c r="E139" s="195" t="s">
        <v>860</v>
      </c>
      <c r="F139" s="196" t="s">
        <v>861</v>
      </c>
      <c r="G139" s="197" t="s">
        <v>252</v>
      </c>
      <c r="H139" s="198">
        <v>208</v>
      </c>
      <c r="I139" s="199"/>
      <c r="J139" s="200">
        <f>ROUND(I139*H139,2)</f>
        <v>0</v>
      </c>
      <c r="K139" s="196" t="s">
        <v>174</v>
      </c>
      <c r="L139" s="41"/>
      <c r="M139" s="201" t="s">
        <v>79</v>
      </c>
      <c r="N139" s="202" t="s">
        <v>51</v>
      </c>
      <c r="O139" s="66"/>
      <c r="P139" s="203">
        <f>O139*H139</f>
        <v>0</v>
      </c>
      <c r="Q139" s="203">
        <v>0.0004</v>
      </c>
      <c r="R139" s="203">
        <f>Q139*H139</f>
        <v>0.08320000000000001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175</v>
      </c>
      <c r="AT139" s="205" t="s">
        <v>170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862</v>
      </c>
    </row>
    <row r="140" spans="2:51" s="13" customFormat="1" ht="12">
      <c r="B140" s="207"/>
      <c r="C140" s="208"/>
      <c r="D140" s="209" t="s">
        <v>177</v>
      </c>
      <c r="E140" s="210" t="s">
        <v>79</v>
      </c>
      <c r="F140" s="211" t="s">
        <v>771</v>
      </c>
      <c r="G140" s="208"/>
      <c r="H140" s="212">
        <v>208</v>
      </c>
      <c r="I140" s="213"/>
      <c r="J140" s="208"/>
      <c r="K140" s="208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177</v>
      </c>
      <c r="AU140" s="218" t="s">
        <v>91</v>
      </c>
      <c r="AV140" s="13" t="s">
        <v>91</v>
      </c>
      <c r="AW140" s="13" t="s">
        <v>42</v>
      </c>
      <c r="AX140" s="13" t="s">
        <v>89</v>
      </c>
      <c r="AY140" s="218" t="s">
        <v>168</v>
      </c>
    </row>
    <row r="141" spans="1:65" s="2" customFormat="1" ht="16.5" customHeight="1">
      <c r="A141" s="36"/>
      <c r="B141" s="37"/>
      <c r="C141" s="194" t="s">
        <v>288</v>
      </c>
      <c r="D141" s="194" t="s">
        <v>170</v>
      </c>
      <c r="E141" s="195" t="s">
        <v>863</v>
      </c>
      <c r="F141" s="196" t="s">
        <v>864</v>
      </c>
      <c r="G141" s="197" t="s">
        <v>252</v>
      </c>
      <c r="H141" s="198">
        <v>258</v>
      </c>
      <c r="I141" s="199"/>
      <c r="J141" s="200">
        <f>ROUND(I141*H141,2)</f>
        <v>0</v>
      </c>
      <c r="K141" s="196" t="s">
        <v>174</v>
      </c>
      <c r="L141" s="41"/>
      <c r="M141" s="201" t="s">
        <v>79</v>
      </c>
      <c r="N141" s="202" t="s">
        <v>51</v>
      </c>
      <c r="O141" s="66"/>
      <c r="P141" s="203">
        <f>O141*H141</f>
        <v>0</v>
      </c>
      <c r="Q141" s="203">
        <v>0.00013</v>
      </c>
      <c r="R141" s="203">
        <f>Q141*H141</f>
        <v>0.03354</v>
      </c>
      <c r="S141" s="203">
        <v>0</v>
      </c>
      <c r="T141" s="204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175</v>
      </c>
      <c r="AT141" s="205" t="s">
        <v>170</v>
      </c>
      <c r="AU141" s="205" t="s">
        <v>91</v>
      </c>
      <c r="AY141" s="18" t="s">
        <v>168</v>
      </c>
      <c r="BE141" s="206">
        <f>IF(N141="základní",J141,0)</f>
        <v>0</v>
      </c>
      <c r="BF141" s="206">
        <f>IF(N141="snížená",J141,0)</f>
        <v>0</v>
      </c>
      <c r="BG141" s="206">
        <f>IF(N141="zákl. přenesená",J141,0)</f>
        <v>0</v>
      </c>
      <c r="BH141" s="206">
        <f>IF(N141="sníž. přenesená",J141,0)</f>
        <v>0</v>
      </c>
      <c r="BI141" s="206">
        <f>IF(N141="nulová",J141,0)</f>
        <v>0</v>
      </c>
      <c r="BJ141" s="18" t="s">
        <v>89</v>
      </c>
      <c r="BK141" s="206">
        <f>ROUND(I141*H141,2)</f>
        <v>0</v>
      </c>
      <c r="BL141" s="18" t="s">
        <v>175</v>
      </c>
      <c r="BM141" s="205" t="s">
        <v>865</v>
      </c>
    </row>
    <row r="142" spans="2:51" s="13" customFormat="1" ht="12">
      <c r="B142" s="207"/>
      <c r="C142" s="208"/>
      <c r="D142" s="209" t="s">
        <v>177</v>
      </c>
      <c r="E142" s="210" t="s">
        <v>79</v>
      </c>
      <c r="F142" s="211" t="s">
        <v>768</v>
      </c>
      <c r="G142" s="208"/>
      <c r="H142" s="212">
        <v>258</v>
      </c>
      <c r="I142" s="213"/>
      <c r="J142" s="208"/>
      <c r="K142" s="208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177</v>
      </c>
      <c r="AU142" s="218" t="s">
        <v>91</v>
      </c>
      <c r="AV142" s="13" t="s">
        <v>91</v>
      </c>
      <c r="AW142" s="13" t="s">
        <v>42</v>
      </c>
      <c r="AX142" s="13" t="s">
        <v>89</v>
      </c>
      <c r="AY142" s="218" t="s">
        <v>168</v>
      </c>
    </row>
    <row r="143" spans="1:65" s="2" customFormat="1" ht="16.5" customHeight="1">
      <c r="A143" s="36"/>
      <c r="B143" s="37"/>
      <c r="C143" s="194" t="s">
        <v>7</v>
      </c>
      <c r="D143" s="194" t="s">
        <v>170</v>
      </c>
      <c r="E143" s="195" t="s">
        <v>866</v>
      </c>
      <c r="F143" s="196" t="s">
        <v>867</v>
      </c>
      <c r="G143" s="197" t="s">
        <v>346</v>
      </c>
      <c r="H143" s="198">
        <v>244.7</v>
      </c>
      <c r="I143" s="199"/>
      <c r="J143" s="200">
        <f>ROUND(I143*H143,2)</f>
        <v>0</v>
      </c>
      <c r="K143" s="196" t="s">
        <v>174</v>
      </c>
      <c r="L143" s="41"/>
      <c r="M143" s="201" t="s">
        <v>79</v>
      </c>
      <c r="N143" s="202" t="s">
        <v>51</v>
      </c>
      <c r="O143" s="66"/>
      <c r="P143" s="203">
        <f>O143*H143</f>
        <v>0</v>
      </c>
      <c r="Q143" s="203">
        <v>0.0016</v>
      </c>
      <c r="R143" s="203">
        <f>Q143*H143</f>
        <v>0.39152</v>
      </c>
      <c r="S143" s="203">
        <v>0</v>
      </c>
      <c r="T143" s="204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175</v>
      </c>
      <c r="AT143" s="205" t="s">
        <v>170</v>
      </c>
      <c r="AU143" s="205" t="s">
        <v>91</v>
      </c>
      <c r="AY143" s="18" t="s">
        <v>168</v>
      </c>
      <c r="BE143" s="206">
        <f>IF(N143="základní",J143,0)</f>
        <v>0</v>
      </c>
      <c r="BF143" s="206">
        <f>IF(N143="snížená",J143,0)</f>
        <v>0</v>
      </c>
      <c r="BG143" s="206">
        <f>IF(N143="zákl. přenesená",J143,0)</f>
        <v>0</v>
      </c>
      <c r="BH143" s="206">
        <f>IF(N143="sníž. přenesená",J143,0)</f>
        <v>0</v>
      </c>
      <c r="BI143" s="206">
        <f>IF(N143="nulová",J143,0)</f>
        <v>0</v>
      </c>
      <c r="BJ143" s="18" t="s">
        <v>89</v>
      </c>
      <c r="BK143" s="206">
        <f>ROUND(I143*H143,2)</f>
        <v>0</v>
      </c>
      <c r="BL143" s="18" t="s">
        <v>175</v>
      </c>
      <c r="BM143" s="205" t="s">
        <v>868</v>
      </c>
    </row>
    <row r="144" spans="2:51" s="13" customFormat="1" ht="12">
      <c r="B144" s="207"/>
      <c r="C144" s="208"/>
      <c r="D144" s="209" t="s">
        <v>177</v>
      </c>
      <c r="E144" s="210" t="s">
        <v>79</v>
      </c>
      <c r="F144" s="211" t="s">
        <v>774</v>
      </c>
      <c r="G144" s="208"/>
      <c r="H144" s="212">
        <v>255.9</v>
      </c>
      <c r="I144" s="213"/>
      <c r="J144" s="208"/>
      <c r="K144" s="208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177</v>
      </c>
      <c r="AU144" s="218" t="s">
        <v>91</v>
      </c>
      <c r="AV144" s="13" t="s">
        <v>91</v>
      </c>
      <c r="AW144" s="13" t="s">
        <v>42</v>
      </c>
      <c r="AX144" s="13" t="s">
        <v>81</v>
      </c>
      <c r="AY144" s="218" t="s">
        <v>168</v>
      </c>
    </row>
    <row r="145" spans="2:51" s="13" customFormat="1" ht="12">
      <c r="B145" s="207"/>
      <c r="C145" s="208"/>
      <c r="D145" s="209" t="s">
        <v>177</v>
      </c>
      <c r="E145" s="210" t="s">
        <v>79</v>
      </c>
      <c r="F145" s="211" t="s">
        <v>869</v>
      </c>
      <c r="G145" s="208"/>
      <c r="H145" s="212">
        <v>-11.2</v>
      </c>
      <c r="I145" s="213"/>
      <c r="J145" s="208"/>
      <c r="K145" s="208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177</v>
      </c>
      <c r="AU145" s="218" t="s">
        <v>91</v>
      </c>
      <c r="AV145" s="13" t="s">
        <v>91</v>
      </c>
      <c r="AW145" s="13" t="s">
        <v>42</v>
      </c>
      <c r="AX145" s="13" t="s">
        <v>81</v>
      </c>
      <c r="AY145" s="218" t="s">
        <v>168</v>
      </c>
    </row>
    <row r="146" spans="2:51" s="14" customFormat="1" ht="12">
      <c r="B146" s="219"/>
      <c r="C146" s="220"/>
      <c r="D146" s="209" t="s">
        <v>177</v>
      </c>
      <c r="E146" s="221" t="s">
        <v>79</v>
      </c>
      <c r="F146" s="222" t="s">
        <v>181</v>
      </c>
      <c r="G146" s="220"/>
      <c r="H146" s="223">
        <v>244.7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177</v>
      </c>
      <c r="AU146" s="229" t="s">
        <v>91</v>
      </c>
      <c r="AV146" s="14" t="s">
        <v>175</v>
      </c>
      <c r="AW146" s="14" t="s">
        <v>42</v>
      </c>
      <c r="AX146" s="14" t="s">
        <v>89</v>
      </c>
      <c r="AY146" s="229" t="s">
        <v>168</v>
      </c>
    </row>
    <row r="147" spans="1:65" s="2" customFormat="1" ht="16.5" customHeight="1">
      <c r="A147" s="36"/>
      <c r="B147" s="37"/>
      <c r="C147" s="194" t="s">
        <v>296</v>
      </c>
      <c r="D147" s="194" t="s">
        <v>170</v>
      </c>
      <c r="E147" s="195" t="s">
        <v>870</v>
      </c>
      <c r="F147" s="196" t="s">
        <v>871</v>
      </c>
      <c r="G147" s="197" t="s">
        <v>346</v>
      </c>
      <c r="H147" s="198">
        <v>11.2</v>
      </c>
      <c r="I147" s="199"/>
      <c r="J147" s="200">
        <f>ROUND(I147*H147,2)</f>
        <v>0</v>
      </c>
      <c r="K147" s="196" t="s">
        <v>174</v>
      </c>
      <c r="L147" s="41"/>
      <c r="M147" s="201" t="s">
        <v>79</v>
      </c>
      <c r="N147" s="202" t="s">
        <v>51</v>
      </c>
      <c r="O147" s="66"/>
      <c r="P147" s="203">
        <f>O147*H147</f>
        <v>0</v>
      </c>
      <c r="Q147" s="203">
        <v>0.0026</v>
      </c>
      <c r="R147" s="203">
        <f>Q147*H147</f>
        <v>0.029119999999999997</v>
      </c>
      <c r="S147" s="203">
        <v>0</v>
      </c>
      <c r="T147" s="204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175</v>
      </c>
      <c r="AT147" s="205" t="s">
        <v>170</v>
      </c>
      <c r="AU147" s="205" t="s">
        <v>91</v>
      </c>
      <c r="AY147" s="18" t="s">
        <v>168</v>
      </c>
      <c r="BE147" s="206">
        <f>IF(N147="základní",J147,0)</f>
        <v>0</v>
      </c>
      <c r="BF147" s="206">
        <f>IF(N147="snížená",J147,0)</f>
        <v>0</v>
      </c>
      <c r="BG147" s="206">
        <f>IF(N147="zákl. přenesená",J147,0)</f>
        <v>0</v>
      </c>
      <c r="BH147" s="206">
        <f>IF(N147="sníž. přenesená",J147,0)</f>
        <v>0</v>
      </c>
      <c r="BI147" s="206">
        <f>IF(N147="nulová",J147,0)</f>
        <v>0</v>
      </c>
      <c r="BJ147" s="18" t="s">
        <v>89</v>
      </c>
      <c r="BK147" s="206">
        <f>ROUND(I147*H147,2)</f>
        <v>0</v>
      </c>
      <c r="BL147" s="18" t="s">
        <v>175</v>
      </c>
      <c r="BM147" s="205" t="s">
        <v>872</v>
      </c>
    </row>
    <row r="148" spans="2:51" s="13" customFormat="1" ht="12">
      <c r="B148" s="207"/>
      <c r="C148" s="208"/>
      <c r="D148" s="209" t="s">
        <v>177</v>
      </c>
      <c r="E148" s="210" t="s">
        <v>79</v>
      </c>
      <c r="F148" s="211" t="s">
        <v>847</v>
      </c>
      <c r="G148" s="208"/>
      <c r="H148" s="212">
        <v>11.2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89</v>
      </c>
      <c r="AY148" s="218" t="s">
        <v>168</v>
      </c>
    </row>
    <row r="149" spans="1:65" s="2" customFormat="1" ht="16.5" customHeight="1">
      <c r="A149" s="36"/>
      <c r="B149" s="37"/>
      <c r="C149" s="194" t="s">
        <v>304</v>
      </c>
      <c r="D149" s="194" t="s">
        <v>170</v>
      </c>
      <c r="E149" s="195" t="s">
        <v>873</v>
      </c>
      <c r="F149" s="196" t="s">
        <v>874</v>
      </c>
      <c r="G149" s="197" t="s">
        <v>346</v>
      </c>
      <c r="H149" s="198">
        <v>16</v>
      </c>
      <c r="I149" s="199"/>
      <c r="J149" s="200">
        <f>ROUND(I149*H149,2)</f>
        <v>0</v>
      </c>
      <c r="K149" s="196" t="s">
        <v>174</v>
      </c>
      <c r="L149" s="41"/>
      <c r="M149" s="201" t="s">
        <v>79</v>
      </c>
      <c r="N149" s="202" t="s">
        <v>51</v>
      </c>
      <c r="O149" s="66"/>
      <c r="P149" s="203">
        <f>O149*H149</f>
        <v>0</v>
      </c>
      <c r="Q149" s="203">
        <v>0.0016</v>
      </c>
      <c r="R149" s="203">
        <f>Q149*H149</f>
        <v>0.0256</v>
      </c>
      <c r="S149" s="203">
        <v>0</v>
      </c>
      <c r="T149" s="204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5" t="s">
        <v>175</v>
      </c>
      <c r="AT149" s="205" t="s">
        <v>170</v>
      </c>
      <c r="AU149" s="205" t="s">
        <v>91</v>
      </c>
      <c r="AY149" s="18" t="s">
        <v>168</v>
      </c>
      <c r="BE149" s="206">
        <f>IF(N149="základní",J149,0)</f>
        <v>0</v>
      </c>
      <c r="BF149" s="206">
        <f>IF(N149="snížená",J149,0)</f>
        <v>0</v>
      </c>
      <c r="BG149" s="206">
        <f>IF(N149="zákl. přenesená",J149,0)</f>
        <v>0</v>
      </c>
      <c r="BH149" s="206">
        <f>IF(N149="sníž. přenesená",J149,0)</f>
        <v>0</v>
      </c>
      <c r="BI149" s="206">
        <f>IF(N149="nulová",J149,0)</f>
        <v>0</v>
      </c>
      <c r="BJ149" s="18" t="s">
        <v>89</v>
      </c>
      <c r="BK149" s="206">
        <f>ROUND(I149*H149,2)</f>
        <v>0</v>
      </c>
      <c r="BL149" s="18" t="s">
        <v>175</v>
      </c>
      <c r="BM149" s="205" t="s">
        <v>875</v>
      </c>
    </row>
    <row r="150" spans="2:51" s="13" customFormat="1" ht="12">
      <c r="B150" s="207"/>
      <c r="C150" s="208"/>
      <c r="D150" s="209" t="s">
        <v>177</v>
      </c>
      <c r="E150" s="210" t="s">
        <v>79</v>
      </c>
      <c r="F150" s="211" t="s">
        <v>777</v>
      </c>
      <c r="G150" s="208"/>
      <c r="H150" s="212">
        <v>16</v>
      </c>
      <c r="I150" s="213"/>
      <c r="J150" s="208"/>
      <c r="K150" s="208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177</v>
      </c>
      <c r="AU150" s="218" t="s">
        <v>91</v>
      </c>
      <c r="AV150" s="13" t="s">
        <v>91</v>
      </c>
      <c r="AW150" s="13" t="s">
        <v>42</v>
      </c>
      <c r="AX150" s="13" t="s">
        <v>89</v>
      </c>
      <c r="AY150" s="218" t="s">
        <v>168</v>
      </c>
    </row>
    <row r="151" spans="1:65" s="2" customFormat="1" ht="21.75" customHeight="1">
      <c r="A151" s="36"/>
      <c r="B151" s="37"/>
      <c r="C151" s="194" t="s">
        <v>309</v>
      </c>
      <c r="D151" s="194" t="s">
        <v>170</v>
      </c>
      <c r="E151" s="195" t="s">
        <v>876</v>
      </c>
      <c r="F151" s="196" t="s">
        <v>877</v>
      </c>
      <c r="G151" s="197" t="s">
        <v>252</v>
      </c>
      <c r="H151" s="198">
        <v>1703</v>
      </c>
      <c r="I151" s="199"/>
      <c r="J151" s="200">
        <f>ROUND(I151*H151,2)</f>
        <v>0</v>
      </c>
      <c r="K151" s="196" t="s">
        <v>174</v>
      </c>
      <c r="L151" s="41"/>
      <c r="M151" s="201" t="s">
        <v>79</v>
      </c>
      <c r="N151" s="202" t="s">
        <v>51</v>
      </c>
      <c r="O151" s="66"/>
      <c r="P151" s="203">
        <f>O151*H151</f>
        <v>0</v>
      </c>
      <c r="Q151" s="203">
        <v>0</v>
      </c>
      <c r="R151" s="203">
        <f>Q151*H151</f>
        <v>0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175</v>
      </c>
      <c r="AT151" s="205" t="s">
        <v>170</v>
      </c>
      <c r="AU151" s="205" t="s">
        <v>91</v>
      </c>
      <c r="AY151" s="18" t="s">
        <v>168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8" t="s">
        <v>89</v>
      </c>
      <c r="BK151" s="206">
        <f>ROUND(I151*H151,2)</f>
        <v>0</v>
      </c>
      <c r="BL151" s="18" t="s">
        <v>175</v>
      </c>
      <c r="BM151" s="205" t="s">
        <v>878</v>
      </c>
    </row>
    <row r="152" spans="2:51" s="13" customFormat="1" ht="12">
      <c r="B152" s="207"/>
      <c r="C152" s="208"/>
      <c r="D152" s="209" t="s">
        <v>177</v>
      </c>
      <c r="E152" s="210" t="s">
        <v>79</v>
      </c>
      <c r="F152" s="211" t="s">
        <v>879</v>
      </c>
      <c r="G152" s="208"/>
      <c r="H152" s="212">
        <v>1703</v>
      </c>
      <c r="I152" s="213"/>
      <c r="J152" s="208"/>
      <c r="K152" s="208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177</v>
      </c>
      <c r="AU152" s="218" t="s">
        <v>91</v>
      </c>
      <c r="AV152" s="13" t="s">
        <v>91</v>
      </c>
      <c r="AW152" s="13" t="s">
        <v>42</v>
      </c>
      <c r="AX152" s="13" t="s">
        <v>89</v>
      </c>
      <c r="AY152" s="218" t="s">
        <v>168</v>
      </c>
    </row>
    <row r="153" spans="1:65" s="2" customFormat="1" ht="21.75" customHeight="1">
      <c r="A153" s="36"/>
      <c r="B153" s="37"/>
      <c r="C153" s="194" t="s">
        <v>314</v>
      </c>
      <c r="D153" s="194" t="s">
        <v>170</v>
      </c>
      <c r="E153" s="195" t="s">
        <v>880</v>
      </c>
      <c r="F153" s="196" t="s">
        <v>881</v>
      </c>
      <c r="G153" s="197" t="s">
        <v>346</v>
      </c>
      <c r="H153" s="198">
        <v>271.9</v>
      </c>
      <c r="I153" s="199"/>
      <c r="J153" s="200">
        <f>ROUND(I153*H153,2)</f>
        <v>0</v>
      </c>
      <c r="K153" s="196" t="s">
        <v>174</v>
      </c>
      <c r="L153" s="41"/>
      <c r="M153" s="201" t="s">
        <v>79</v>
      </c>
      <c r="N153" s="202" t="s">
        <v>51</v>
      </c>
      <c r="O153" s="66"/>
      <c r="P153" s="203">
        <f>O153*H153</f>
        <v>0</v>
      </c>
      <c r="Q153" s="203">
        <v>1E-05</v>
      </c>
      <c r="R153" s="203">
        <f>Q153*H153</f>
        <v>0.002719</v>
      </c>
      <c r="S153" s="203">
        <v>0</v>
      </c>
      <c r="T153" s="204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175</v>
      </c>
      <c r="AT153" s="205" t="s">
        <v>170</v>
      </c>
      <c r="AU153" s="205" t="s">
        <v>91</v>
      </c>
      <c r="AY153" s="18" t="s">
        <v>168</v>
      </c>
      <c r="BE153" s="206">
        <f>IF(N153="základní",J153,0)</f>
        <v>0</v>
      </c>
      <c r="BF153" s="206">
        <f>IF(N153="snížená",J153,0)</f>
        <v>0</v>
      </c>
      <c r="BG153" s="206">
        <f>IF(N153="zákl. přenesená",J153,0)</f>
        <v>0</v>
      </c>
      <c r="BH153" s="206">
        <f>IF(N153="sníž. přenesená",J153,0)</f>
        <v>0</v>
      </c>
      <c r="BI153" s="206">
        <f>IF(N153="nulová",J153,0)</f>
        <v>0</v>
      </c>
      <c r="BJ153" s="18" t="s">
        <v>89</v>
      </c>
      <c r="BK153" s="206">
        <f>ROUND(I153*H153,2)</f>
        <v>0</v>
      </c>
      <c r="BL153" s="18" t="s">
        <v>175</v>
      </c>
      <c r="BM153" s="205" t="s">
        <v>882</v>
      </c>
    </row>
    <row r="154" spans="2:51" s="13" customFormat="1" ht="12">
      <c r="B154" s="207"/>
      <c r="C154" s="208"/>
      <c r="D154" s="209" t="s">
        <v>177</v>
      </c>
      <c r="E154" s="210" t="s">
        <v>79</v>
      </c>
      <c r="F154" s="211" t="s">
        <v>883</v>
      </c>
      <c r="G154" s="208"/>
      <c r="H154" s="212">
        <v>271.9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42</v>
      </c>
      <c r="AX154" s="13" t="s">
        <v>89</v>
      </c>
      <c r="AY154" s="218" t="s">
        <v>168</v>
      </c>
    </row>
    <row r="155" spans="1:65" s="2" customFormat="1" ht="21.75" customHeight="1">
      <c r="A155" s="36"/>
      <c r="B155" s="37"/>
      <c r="C155" s="194" t="s">
        <v>319</v>
      </c>
      <c r="D155" s="194" t="s">
        <v>170</v>
      </c>
      <c r="E155" s="195" t="s">
        <v>884</v>
      </c>
      <c r="F155" s="196" t="s">
        <v>885</v>
      </c>
      <c r="G155" s="197" t="s">
        <v>228</v>
      </c>
      <c r="H155" s="198">
        <v>18</v>
      </c>
      <c r="I155" s="199"/>
      <c r="J155" s="200">
        <f>ROUND(I155*H155,2)</f>
        <v>0</v>
      </c>
      <c r="K155" s="196" t="s">
        <v>174</v>
      </c>
      <c r="L155" s="41"/>
      <c r="M155" s="201" t="s">
        <v>79</v>
      </c>
      <c r="N155" s="202" t="s">
        <v>51</v>
      </c>
      <c r="O155" s="66"/>
      <c r="P155" s="203">
        <f>O155*H155</f>
        <v>0</v>
      </c>
      <c r="Q155" s="203">
        <v>0</v>
      </c>
      <c r="R155" s="203">
        <f>Q155*H155</f>
        <v>0</v>
      </c>
      <c r="S155" s="203">
        <v>0.082</v>
      </c>
      <c r="T155" s="204">
        <f>S155*H155</f>
        <v>1.476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5" t="s">
        <v>175</v>
      </c>
      <c r="AT155" s="205" t="s">
        <v>170</v>
      </c>
      <c r="AU155" s="205" t="s">
        <v>91</v>
      </c>
      <c r="AY155" s="18" t="s">
        <v>168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8" t="s">
        <v>89</v>
      </c>
      <c r="BK155" s="206">
        <f>ROUND(I155*H155,2)</f>
        <v>0</v>
      </c>
      <c r="BL155" s="18" t="s">
        <v>175</v>
      </c>
      <c r="BM155" s="205" t="s">
        <v>886</v>
      </c>
    </row>
    <row r="156" spans="2:51" s="13" customFormat="1" ht="12">
      <c r="B156" s="207"/>
      <c r="C156" s="208"/>
      <c r="D156" s="209" t="s">
        <v>177</v>
      </c>
      <c r="E156" s="210" t="s">
        <v>79</v>
      </c>
      <c r="F156" s="211" t="s">
        <v>887</v>
      </c>
      <c r="G156" s="208"/>
      <c r="H156" s="212">
        <v>18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177</v>
      </c>
      <c r="AU156" s="218" t="s">
        <v>91</v>
      </c>
      <c r="AV156" s="13" t="s">
        <v>91</v>
      </c>
      <c r="AW156" s="13" t="s">
        <v>42</v>
      </c>
      <c r="AX156" s="13" t="s">
        <v>89</v>
      </c>
      <c r="AY156" s="218" t="s">
        <v>168</v>
      </c>
    </row>
    <row r="157" spans="1:65" s="2" customFormat="1" ht="21.75" customHeight="1">
      <c r="A157" s="36"/>
      <c r="B157" s="37"/>
      <c r="C157" s="194" t="s">
        <v>325</v>
      </c>
      <c r="D157" s="194" t="s">
        <v>170</v>
      </c>
      <c r="E157" s="195" t="s">
        <v>888</v>
      </c>
      <c r="F157" s="196" t="s">
        <v>889</v>
      </c>
      <c r="G157" s="197" t="s">
        <v>228</v>
      </c>
      <c r="H157" s="198">
        <v>12</v>
      </c>
      <c r="I157" s="199"/>
      <c r="J157" s="200">
        <f>ROUND(I157*H157,2)</f>
        <v>0</v>
      </c>
      <c r="K157" s="196" t="s">
        <v>174</v>
      </c>
      <c r="L157" s="41"/>
      <c r="M157" s="201" t="s">
        <v>79</v>
      </c>
      <c r="N157" s="202" t="s">
        <v>51</v>
      </c>
      <c r="O157" s="66"/>
      <c r="P157" s="203">
        <f>O157*H157</f>
        <v>0</v>
      </c>
      <c r="Q157" s="203">
        <v>0</v>
      </c>
      <c r="R157" s="203">
        <f>Q157*H157</f>
        <v>0</v>
      </c>
      <c r="S157" s="203">
        <v>0.004</v>
      </c>
      <c r="T157" s="204">
        <f>S157*H157</f>
        <v>0.048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5" t="s">
        <v>175</v>
      </c>
      <c r="AT157" s="205" t="s">
        <v>170</v>
      </c>
      <c r="AU157" s="205" t="s">
        <v>91</v>
      </c>
      <c r="AY157" s="18" t="s">
        <v>168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8" t="s">
        <v>89</v>
      </c>
      <c r="BK157" s="206">
        <f>ROUND(I157*H157,2)</f>
        <v>0</v>
      </c>
      <c r="BL157" s="18" t="s">
        <v>175</v>
      </c>
      <c r="BM157" s="205" t="s">
        <v>890</v>
      </c>
    </row>
    <row r="158" spans="2:51" s="13" customFormat="1" ht="12">
      <c r="B158" s="207"/>
      <c r="C158" s="208"/>
      <c r="D158" s="209" t="s">
        <v>177</v>
      </c>
      <c r="E158" s="210" t="s">
        <v>79</v>
      </c>
      <c r="F158" s="211" t="s">
        <v>891</v>
      </c>
      <c r="G158" s="208"/>
      <c r="H158" s="212">
        <v>12</v>
      </c>
      <c r="I158" s="213"/>
      <c r="J158" s="208"/>
      <c r="K158" s="208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177</v>
      </c>
      <c r="AU158" s="218" t="s">
        <v>91</v>
      </c>
      <c r="AV158" s="13" t="s">
        <v>91</v>
      </c>
      <c r="AW158" s="13" t="s">
        <v>42</v>
      </c>
      <c r="AX158" s="13" t="s">
        <v>89</v>
      </c>
      <c r="AY158" s="218" t="s">
        <v>168</v>
      </c>
    </row>
    <row r="159" spans="1:65" s="2" customFormat="1" ht="21.75" customHeight="1">
      <c r="A159" s="36"/>
      <c r="B159" s="37"/>
      <c r="C159" s="194" t="s">
        <v>330</v>
      </c>
      <c r="D159" s="194" t="s">
        <v>170</v>
      </c>
      <c r="E159" s="195" t="s">
        <v>892</v>
      </c>
      <c r="F159" s="196" t="s">
        <v>893</v>
      </c>
      <c r="G159" s="197" t="s">
        <v>228</v>
      </c>
      <c r="H159" s="198">
        <v>2</v>
      </c>
      <c r="I159" s="199"/>
      <c r="J159" s="200">
        <f>ROUND(I159*H159,2)</f>
        <v>0</v>
      </c>
      <c r="K159" s="196" t="s">
        <v>174</v>
      </c>
      <c r="L159" s="41"/>
      <c r="M159" s="201" t="s">
        <v>79</v>
      </c>
      <c r="N159" s="202" t="s">
        <v>51</v>
      </c>
      <c r="O159" s="66"/>
      <c r="P159" s="203">
        <f>O159*H159</f>
        <v>0</v>
      </c>
      <c r="Q159" s="203">
        <v>0</v>
      </c>
      <c r="R159" s="203">
        <f>Q159*H159</f>
        <v>0</v>
      </c>
      <c r="S159" s="203">
        <v>0.002</v>
      </c>
      <c r="T159" s="204">
        <f>S159*H159</f>
        <v>0.004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5" t="s">
        <v>175</v>
      </c>
      <c r="AT159" s="205" t="s">
        <v>170</v>
      </c>
      <c r="AU159" s="205" t="s">
        <v>91</v>
      </c>
      <c r="AY159" s="18" t="s">
        <v>168</v>
      </c>
      <c r="BE159" s="206">
        <f>IF(N159="základní",J159,0)</f>
        <v>0</v>
      </c>
      <c r="BF159" s="206">
        <f>IF(N159="snížená",J159,0)</f>
        <v>0</v>
      </c>
      <c r="BG159" s="206">
        <f>IF(N159="zákl. přenesená",J159,0)</f>
        <v>0</v>
      </c>
      <c r="BH159" s="206">
        <f>IF(N159="sníž. přenesená",J159,0)</f>
        <v>0</v>
      </c>
      <c r="BI159" s="206">
        <f>IF(N159="nulová",J159,0)</f>
        <v>0</v>
      </c>
      <c r="BJ159" s="18" t="s">
        <v>89</v>
      </c>
      <c r="BK159" s="206">
        <f>ROUND(I159*H159,2)</f>
        <v>0</v>
      </c>
      <c r="BL159" s="18" t="s">
        <v>175</v>
      </c>
      <c r="BM159" s="205" t="s">
        <v>894</v>
      </c>
    </row>
    <row r="160" spans="2:51" s="13" customFormat="1" ht="12">
      <c r="B160" s="207"/>
      <c r="C160" s="208"/>
      <c r="D160" s="209" t="s">
        <v>177</v>
      </c>
      <c r="E160" s="210" t="s">
        <v>79</v>
      </c>
      <c r="F160" s="211" t="s">
        <v>895</v>
      </c>
      <c r="G160" s="208"/>
      <c r="H160" s="212">
        <v>2</v>
      </c>
      <c r="I160" s="213"/>
      <c r="J160" s="208"/>
      <c r="K160" s="208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177</v>
      </c>
      <c r="AU160" s="218" t="s">
        <v>91</v>
      </c>
      <c r="AV160" s="13" t="s">
        <v>91</v>
      </c>
      <c r="AW160" s="13" t="s">
        <v>42</v>
      </c>
      <c r="AX160" s="13" t="s">
        <v>89</v>
      </c>
      <c r="AY160" s="218" t="s">
        <v>168</v>
      </c>
    </row>
    <row r="161" spans="2:63" s="12" customFormat="1" ht="22.95" customHeight="1">
      <c r="B161" s="178"/>
      <c r="C161" s="179"/>
      <c r="D161" s="180" t="s">
        <v>80</v>
      </c>
      <c r="E161" s="192" t="s">
        <v>286</v>
      </c>
      <c r="F161" s="192" t="s">
        <v>287</v>
      </c>
      <c r="G161" s="179"/>
      <c r="H161" s="179"/>
      <c r="I161" s="182"/>
      <c r="J161" s="193">
        <f>BK161</f>
        <v>0</v>
      </c>
      <c r="K161" s="179"/>
      <c r="L161" s="184"/>
      <c r="M161" s="185"/>
      <c r="N161" s="186"/>
      <c r="O161" s="186"/>
      <c r="P161" s="187">
        <f>SUM(P162:P165)</f>
        <v>0</v>
      </c>
      <c r="Q161" s="186"/>
      <c r="R161" s="187">
        <f>SUM(R162:R165)</f>
        <v>0</v>
      </c>
      <c r="S161" s="186"/>
      <c r="T161" s="188">
        <f>SUM(T162:T165)</f>
        <v>0</v>
      </c>
      <c r="AR161" s="189" t="s">
        <v>89</v>
      </c>
      <c r="AT161" s="190" t="s">
        <v>80</v>
      </c>
      <c r="AU161" s="190" t="s">
        <v>89</v>
      </c>
      <c r="AY161" s="189" t="s">
        <v>168</v>
      </c>
      <c r="BK161" s="191">
        <f>SUM(BK162:BK165)</f>
        <v>0</v>
      </c>
    </row>
    <row r="162" spans="1:65" s="2" customFormat="1" ht="21.75" customHeight="1">
      <c r="A162" s="36"/>
      <c r="B162" s="37"/>
      <c r="C162" s="194" t="s">
        <v>334</v>
      </c>
      <c r="D162" s="194" t="s">
        <v>170</v>
      </c>
      <c r="E162" s="195" t="s">
        <v>297</v>
      </c>
      <c r="F162" s="196" t="s">
        <v>298</v>
      </c>
      <c r="G162" s="197" t="s">
        <v>208</v>
      </c>
      <c r="H162" s="198">
        <v>1.528</v>
      </c>
      <c r="I162" s="199"/>
      <c r="J162" s="200">
        <f>ROUND(I162*H162,2)</f>
        <v>0</v>
      </c>
      <c r="K162" s="196" t="s">
        <v>174</v>
      </c>
      <c r="L162" s="41"/>
      <c r="M162" s="201" t="s">
        <v>79</v>
      </c>
      <c r="N162" s="202" t="s">
        <v>51</v>
      </c>
      <c r="O162" s="66"/>
      <c r="P162" s="203">
        <f>O162*H162</f>
        <v>0</v>
      </c>
      <c r="Q162" s="203">
        <v>0</v>
      </c>
      <c r="R162" s="203">
        <f>Q162*H162</f>
        <v>0</v>
      </c>
      <c r="S162" s="203">
        <v>0</v>
      </c>
      <c r="T162" s="204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5" t="s">
        <v>175</v>
      </c>
      <c r="AT162" s="205" t="s">
        <v>170</v>
      </c>
      <c r="AU162" s="205" t="s">
        <v>91</v>
      </c>
      <c r="AY162" s="18" t="s">
        <v>168</v>
      </c>
      <c r="BE162" s="206">
        <f>IF(N162="základní",J162,0)</f>
        <v>0</v>
      </c>
      <c r="BF162" s="206">
        <f>IF(N162="snížená",J162,0)</f>
        <v>0</v>
      </c>
      <c r="BG162" s="206">
        <f>IF(N162="zákl. přenesená",J162,0)</f>
        <v>0</v>
      </c>
      <c r="BH162" s="206">
        <f>IF(N162="sníž. přenesená",J162,0)</f>
        <v>0</v>
      </c>
      <c r="BI162" s="206">
        <f>IF(N162="nulová",J162,0)</f>
        <v>0</v>
      </c>
      <c r="BJ162" s="18" t="s">
        <v>89</v>
      </c>
      <c r="BK162" s="206">
        <f>ROUND(I162*H162,2)</f>
        <v>0</v>
      </c>
      <c r="BL162" s="18" t="s">
        <v>175</v>
      </c>
      <c r="BM162" s="205" t="s">
        <v>896</v>
      </c>
    </row>
    <row r="163" spans="1:65" s="2" customFormat="1" ht="21.75" customHeight="1">
      <c r="A163" s="36"/>
      <c r="B163" s="37"/>
      <c r="C163" s="194" t="s">
        <v>339</v>
      </c>
      <c r="D163" s="194" t="s">
        <v>170</v>
      </c>
      <c r="E163" s="195" t="s">
        <v>897</v>
      </c>
      <c r="F163" s="196" t="s">
        <v>898</v>
      </c>
      <c r="G163" s="197" t="s">
        <v>208</v>
      </c>
      <c r="H163" s="198">
        <v>1.528</v>
      </c>
      <c r="I163" s="199"/>
      <c r="J163" s="200">
        <f>ROUND(I163*H163,2)</f>
        <v>0</v>
      </c>
      <c r="K163" s="196" t="s">
        <v>174</v>
      </c>
      <c r="L163" s="41"/>
      <c r="M163" s="201" t="s">
        <v>79</v>
      </c>
      <c r="N163" s="202" t="s">
        <v>51</v>
      </c>
      <c r="O163" s="66"/>
      <c r="P163" s="203">
        <f>O163*H163</f>
        <v>0</v>
      </c>
      <c r="Q163" s="203">
        <v>0</v>
      </c>
      <c r="R163" s="203">
        <f>Q163*H163</f>
        <v>0</v>
      </c>
      <c r="S163" s="203">
        <v>0</v>
      </c>
      <c r="T163" s="204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5" t="s">
        <v>175</v>
      </c>
      <c r="AT163" s="205" t="s">
        <v>170</v>
      </c>
      <c r="AU163" s="205" t="s">
        <v>91</v>
      </c>
      <c r="AY163" s="18" t="s">
        <v>168</v>
      </c>
      <c r="BE163" s="206">
        <f>IF(N163="základní",J163,0)</f>
        <v>0</v>
      </c>
      <c r="BF163" s="206">
        <f>IF(N163="snížená",J163,0)</f>
        <v>0</v>
      </c>
      <c r="BG163" s="206">
        <f>IF(N163="zákl. přenesená",J163,0)</f>
        <v>0</v>
      </c>
      <c r="BH163" s="206">
        <f>IF(N163="sníž. přenesená",J163,0)</f>
        <v>0</v>
      </c>
      <c r="BI163" s="206">
        <f>IF(N163="nulová",J163,0)</f>
        <v>0</v>
      </c>
      <c r="BJ163" s="18" t="s">
        <v>89</v>
      </c>
      <c r="BK163" s="206">
        <f>ROUND(I163*H163,2)</f>
        <v>0</v>
      </c>
      <c r="BL163" s="18" t="s">
        <v>175</v>
      </c>
      <c r="BM163" s="205" t="s">
        <v>899</v>
      </c>
    </row>
    <row r="164" spans="1:65" s="2" customFormat="1" ht="21.75" customHeight="1">
      <c r="A164" s="36"/>
      <c r="B164" s="37"/>
      <c r="C164" s="194" t="s">
        <v>494</v>
      </c>
      <c r="D164" s="194" t="s">
        <v>170</v>
      </c>
      <c r="E164" s="195" t="s">
        <v>900</v>
      </c>
      <c r="F164" s="196" t="s">
        <v>901</v>
      </c>
      <c r="G164" s="197" t="s">
        <v>208</v>
      </c>
      <c r="H164" s="198">
        <v>36.672</v>
      </c>
      <c r="I164" s="199"/>
      <c r="J164" s="200">
        <f>ROUND(I164*H164,2)</f>
        <v>0</v>
      </c>
      <c r="K164" s="196" t="s">
        <v>174</v>
      </c>
      <c r="L164" s="41"/>
      <c r="M164" s="201" t="s">
        <v>79</v>
      </c>
      <c r="N164" s="202" t="s">
        <v>51</v>
      </c>
      <c r="O164" s="66"/>
      <c r="P164" s="203">
        <f>O164*H164</f>
        <v>0</v>
      </c>
      <c r="Q164" s="203">
        <v>0</v>
      </c>
      <c r="R164" s="203">
        <f>Q164*H164</f>
        <v>0</v>
      </c>
      <c r="S164" s="203">
        <v>0</v>
      </c>
      <c r="T164" s="204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5" t="s">
        <v>175</v>
      </c>
      <c r="AT164" s="205" t="s">
        <v>170</v>
      </c>
      <c r="AU164" s="205" t="s">
        <v>91</v>
      </c>
      <c r="AY164" s="18" t="s">
        <v>168</v>
      </c>
      <c r="BE164" s="206">
        <f>IF(N164="základní",J164,0)</f>
        <v>0</v>
      </c>
      <c r="BF164" s="206">
        <f>IF(N164="snížená",J164,0)</f>
        <v>0</v>
      </c>
      <c r="BG164" s="206">
        <f>IF(N164="zákl. přenesená",J164,0)</f>
        <v>0</v>
      </c>
      <c r="BH164" s="206">
        <f>IF(N164="sníž. přenesená",J164,0)</f>
        <v>0</v>
      </c>
      <c r="BI164" s="206">
        <f>IF(N164="nulová",J164,0)</f>
        <v>0</v>
      </c>
      <c r="BJ164" s="18" t="s">
        <v>89</v>
      </c>
      <c r="BK164" s="206">
        <f>ROUND(I164*H164,2)</f>
        <v>0</v>
      </c>
      <c r="BL164" s="18" t="s">
        <v>175</v>
      </c>
      <c r="BM164" s="205" t="s">
        <v>902</v>
      </c>
    </row>
    <row r="165" spans="2:51" s="13" customFormat="1" ht="12">
      <c r="B165" s="207"/>
      <c r="C165" s="208"/>
      <c r="D165" s="209" t="s">
        <v>177</v>
      </c>
      <c r="E165" s="208"/>
      <c r="F165" s="211" t="s">
        <v>903</v>
      </c>
      <c r="G165" s="208"/>
      <c r="H165" s="212">
        <v>36.672</v>
      </c>
      <c r="I165" s="213"/>
      <c r="J165" s="208"/>
      <c r="K165" s="208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177</v>
      </c>
      <c r="AU165" s="218" t="s">
        <v>91</v>
      </c>
      <c r="AV165" s="13" t="s">
        <v>91</v>
      </c>
      <c r="AW165" s="13" t="s">
        <v>4</v>
      </c>
      <c r="AX165" s="13" t="s">
        <v>89</v>
      </c>
      <c r="AY165" s="218" t="s">
        <v>168</v>
      </c>
    </row>
    <row r="166" spans="2:63" s="12" customFormat="1" ht="22.95" customHeight="1">
      <c r="B166" s="178"/>
      <c r="C166" s="179"/>
      <c r="D166" s="180" t="s">
        <v>80</v>
      </c>
      <c r="E166" s="192" t="s">
        <v>735</v>
      </c>
      <c r="F166" s="192" t="s">
        <v>736</v>
      </c>
      <c r="G166" s="179"/>
      <c r="H166" s="179"/>
      <c r="I166" s="182"/>
      <c r="J166" s="193">
        <f>BK166</f>
        <v>0</v>
      </c>
      <c r="K166" s="179"/>
      <c r="L166" s="184"/>
      <c r="M166" s="185"/>
      <c r="N166" s="186"/>
      <c r="O166" s="186"/>
      <c r="P166" s="187">
        <f>SUM(P167:P168)</f>
        <v>0</v>
      </c>
      <c r="Q166" s="186"/>
      <c r="R166" s="187">
        <f>SUM(R167:R168)</f>
        <v>0</v>
      </c>
      <c r="S166" s="186"/>
      <c r="T166" s="188">
        <f>SUM(T167:T168)</f>
        <v>0</v>
      </c>
      <c r="AR166" s="189" t="s">
        <v>89</v>
      </c>
      <c r="AT166" s="190" t="s">
        <v>80</v>
      </c>
      <c r="AU166" s="190" t="s">
        <v>89</v>
      </c>
      <c r="AY166" s="189" t="s">
        <v>168</v>
      </c>
      <c r="BK166" s="191">
        <f>SUM(BK167:BK168)</f>
        <v>0</v>
      </c>
    </row>
    <row r="167" spans="1:65" s="2" customFormat="1" ht="21.75" customHeight="1">
      <c r="A167" s="36"/>
      <c r="B167" s="37"/>
      <c r="C167" s="194" t="s">
        <v>500</v>
      </c>
      <c r="D167" s="194" t="s">
        <v>170</v>
      </c>
      <c r="E167" s="195" t="s">
        <v>738</v>
      </c>
      <c r="F167" s="196" t="s">
        <v>739</v>
      </c>
      <c r="G167" s="197" t="s">
        <v>208</v>
      </c>
      <c r="H167" s="198">
        <v>5.194</v>
      </c>
      <c r="I167" s="199"/>
      <c r="J167" s="200">
        <f>ROUND(I167*H167,2)</f>
        <v>0</v>
      </c>
      <c r="K167" s="196" t="s">
        <v>174</v>
      </c>
      <c r="L167" s="41"/>
      <c r="M167" s="201" t="s">
        <v>79</v>
      </c>
      <c r="N167" s="202" t="s">
        <v>51</v>
      </c>
      <c r="O167" s="66"/>
      <c r="P167" s="203">
        <f>O167*H167</f>
        <v>0</v>
      </c>
      <c r="Q167" s="203">
        <v>0</v>
      </c>
      <c r="R167" s="203">
        <f>Q167*H167</f>
        <v>0</v>
      </c>
      <c r="S167" s="203">
        <v>0</v>
      </c>
      <c r="T167" s="204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5" t="s">
        <v>175</v>
      </c>
      <c r="AT167" s="205" t="s">
        <v>170</v>
      </c>
      <c r="AU167" s="205" t="s">
        <v>91</v>
      </c>
      <c r="AY167" s="18" t="s">
        <v>168</v>
      </c>
      <c r="BE167" s="206">
        <f>IF(N167="základní",J167,0)</f>
        <v>0</v>
      </c>
      <c r="BF167" s="206">
        <f>IF(N167="snížená",J167,0)</f>
        <v>0</v>
      </c>
      <c r="BG167" s="206">
        <f>IF(N167="zákl. přenesená",J167,0)</f>
        <v>0</v>
      </c>
      <c r="BH167" s="206">
        <f>IF(N167="sníž. přenesená",J167,0)</f>
        <v>0</v>
      </c>
      <c r="BI167" s="206">
        <f>IF(N167="nulová",J167,0)</f>
        <v>0</v>
      </c>
      <c r="BJ167" s="18" t="s">
        <v>89</v>
      </c>
      <c r="BK167" s="206">
        <f>ROUND(I167*H167,2)</f>
        <v>0</v>
      </c>
      <c r="BL167" s="18" t="s">
        <v>175</v>
      </c>
      <c r="BM167" s="205" t="s">
        <v>904</v>
      </c>
    </row>
    <row r="168" spans="1:65" s="2" customFormat="1" ht="21.75" customHeight="1">
      <c r="A168" s="36"/>
      <c r="B168" s="37"/>
      <c r="C168" s="194" t="s">
        <v>505</v>
      </c>
      <c r="D168" s="194" t="s">
        <v>170</v>
      </c>
      <c r="E168" s="195" t="s">
        <v>742</v>
      </c>
      <c r="F168" s="196" t="s">
        <v>743</v>
      </c>
      <c r="G168" s="197" t="s">
        <v>208</v>
      </c>
      <c r="H168" s="198">
        <v>5.194</v>
      </c>
      <c r="I168" s="199"/>
      <c r="J168" s="200">
        <f>ROUND(I168*H168,2)</f>
        <v>0</v>
      </c>
      <c r="K168" s="196" t="s">
        <v>174</v>
      </c>
      <c r="L168" s="41"/>
      <c r="M168" s="268" t="s">
        <v>79</v>
      </c>
      <c r="N168" s="269" t="s">
        <v>51</v>
      </c>
      <c r="O168" s="270"/>
      <c r="P168" s="271">
        <f>O168*H168</f>
        <v>0</v>
      </c>
      <c r="Q168" s="271">
        <v>0</v>
      </c>
      <c r="R168" s="271">
        <f>Q168*H168</f>
        <v>0</v>
      </c>
      <c r="S168" s="271">
        <v>0</v>
      </c>
      <c r="T168" s="272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175</v>
      </c>
      <c r="AT168" s="205" t="s">
        <v>170</v>
      </c>
      <c r="AU168" s="205" t="s">
        <v>91</v>
      </c>
      <c r="AY168" s="18" t="s">
        <v>168</v>
      </c>
      <c r="BE168" s="206">
        <f>IF(N168="základní",J168,0)</f>
        <v>0</v>
      </c>
      <c r="BF168" s="206">
        <f>IF(N168="snížená",J168,0)</f>
        <v>0</v>
      </c>
      <c r="BG168" s="206">
        <f>IF(N168="zákl. přenesená",J168,0)</f>
        <v>0</v>
      </c>
      <c r="BH168" s="206">
        <f>IF(N168="sníž. přenesená",J168,0)</f>
        <v>0</v>
      </c>
      <c r="BI168" s="206">
        <f>IF(N168="nulová",J168,0)</f>
        <v>0</v>
      </c>
      <c r="BJ168" s="18" t="s">
        <v>89</v>
      </c>
      <c r="BK168" s="206">
        <f>ROUND(I168*H168,2)</f>
        <v>0</v>
      </c>
      <c r="BL168" s="18" t="s">
        <v>175</v>
      </c>
      <c r="BM168" s="205" t="s">
        <v>905</v>
      </c>
    </row>
    <row r="169" spans="1:31" s="2" customFormat="1" ht="6.9" customHeight="1">
      <c r="A169" s="36"/>
      <c r="B169" s="49"/>
      <c r="C169" s="50"/>
      <c r="D169" s="50"/>
      <c r="E169" s="50"/>
      <c r="F169" s="50"/>
      <c r="G169" s="50"/>
      <c r="H169" s="50"/>
      <c r="I169" s="144"/>
      <c r="J169" s="50"/>
      <c r="K169" s="50"/>
      <c r="L169" s="41"/>
      <c r="M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</row>
  </sheetData>
  <sheetProtection algorithmName="SHA-512" hashValue="JPPB2/YvxSnYb7Gy8jcEFjmE8aQcs0sP9LUYegcL0/G8WHjCyXqmRBNWwgn5bb0qK6ScskZZCVOctU91b32g6A==" saltValue="80MIorFht5QsJ064MU47ShzAQ2XUQ7RKVkm6uVGD15XUWIALHjtnIYKR9k98AkLA4ir6T4oUg0Q6DdHSfvj1kw==" spinCount="100000" sheet="1" objects="1" scenarios="1" formatColumns="0" formatRows="0" autoFilter="0"/>
  <autoFilter ref="C82:K168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8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103</v>
      </c>
      <c r="AZ2" s="246" t="s">
        <v>906</v>
      </c>
      <c r="BA2" s="246" t="s">
        <v>79</v>
      </c>
      <c r="BB2" s="246" t="s">
        <v>79</v>
      </c>
      <c r="BC2" s="246" t="s">
        <v>907</v>
      </c>
      <c r="BD2" s="246" t="s">
        <v>91</v>
      </c>
    </row>
    <row r="3" spans="2:5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  <c r="AZ3" s="246" t="s">
        <v>908</v>
      </c>
      <c r="BA3" s="246" t="s">
        <v>79</v>
      </c>
      <c r="BB3" s="246" t="s">
        <v>79</v>
      </c>
      <c r="BC3" s="246" t="s">
        <v>909</v>
      </c>
      <c r="BD3" s="246" t="s">
        <v>91</v>
      </c>
    </row>
    <row r="4" spans="2:5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  <c r="AZ4" s="246" t="s">
        <v>910</v>
      </c>
      <c r="BA4" s="246" t="s">
        <v>79</v>
      </c>
      <c r="BB4" s="246" t="s">
        <v>79</v>
      </c>
      <c r="BC4" s="246" t="s">
        <v>911</v>
      </c>
      <c r="BD4" s="246" t="s">
        <v>91</v>
      </c>
    </row>
    <row r="5" spans="2:56" s="1" customFormat="1" ht="6.9" customHeight="1">
      <c r="B5" s="21"/>
      <c r="I5" s="110"/>
      <c r="L5" s="21"/>
      <c r="AZ5" s="246" t="s">
        <v>912</v>
      </c>
      <c r="BA5" s="246" t="s">
        <v>79</v>
      </c>
      <c r="BB5" s="246" t="s">
        <v>79</v>
      </c>
      <c r="BC5" s="246" t="s">
        <v>913</v>
      </c>
      <c r="BD5" s="246" t="s">
        <v>91</v>
      </c>
    </row>
    <row r="6" spans="2:56" s="1" customFormat="1" ht="12" customHeight="1">
      <c r="B6" s="21"/>
      <c r="D6" s="116" t="s">
        <v>16</v>
      </c>
      <c r="I6" s="110"/>
      <c r="L6" s="21"/>
      <c r="AZ6" s="246" t="s">
        <v>914</v>
      </c>
      <c r="BA6" s="246" t="s">
        <v>79</v>
      </c>
      <c r="BB6" s="246" t="s">
        <v>79</v>
      </c>
      <c r="BC6" s="246" t="s">
        <v>915</v>
      </c>
      <c r="BD6" s="246" t="s">
        <v>91</v>
      </c>
    </row>
    <row r="7" spans="2:56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  <c r="AZ7" s="246" t="s">
        <v>916</v>
      </c>
      <c r="BA7" s="246" t="s">
        <v>79</v>
      </c>
      <c r="BB7" s="246" t="s">
        <v>79</v>
      </c>
      <c r="BC7" s="246" t="s">
        <v>917</v>
      </c>
      <c r="BD7" s="246" t="s">
        <v>91</v>
      </c>
    </row>
    <row r="8" spans="1:56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Z8" s="246" t="s">
        <v>918</v>
      </c>
      <c r="BA8" s="246" t="s">
        <v>79</v>
      </c>
      <c r="BB8" s="246" t="s">
        <v>79</v>
      </c>
      <c r="BC8" s="246" t="s">
        <v>919</v>
      </c>
      <c r="BD8" s="246" t="s">
        <v>91</v>
      </c>
    </row>
    <row r="9" spans="1:56" s="2" customFormat="1" ht="16.5" customHeight="1">
      <c r="A9" s="36"/>
      <c r="B9" s="41"/>
      <c r="C9" s="36"/>
      <c r="D9" s="36"/>
      <c r="E9" s="339" t="s">
        <v>920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Z9" s="246" t="s">
        <v>921</v>
      </c>
      <c r="BA9" s="246" t="s">
        <v>79</v>
      </c>
      <c r="BB9" s="246" t="s">
        <v>79</v>
      </c>
      <c r="BC9" s="246" t="s">
        <v>922</v>
      </c>
      <c r="BD9" s="246" t="s">
        <v>91</v>
      </c>
    </row>
    <row r="10" spans="1:56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Z10" s="246" t="s">
        <v>923</v>
      </c>
      <c r="BA10" s="246" t="s">
        <v>79</v>
      </c>
      <c r="BB10" s="246" t="s">
        <v>79</v>
      </c>
      <c r="BC10" s="246" t="s">
        <v>924</v>
      </c>
      <c r="BD10" s="246" t="s">
        <v>91</v>
      </c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79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925</v>
      </c>
      <c r="F21" s="36"/>
      <c r="G21" s="36"/>
      <c r="H21" s="36"/>
      <c r="I21" s="119" t="s">
        <v>34</v>
      </c>
      <c r="J21" s="105" t="s">
        <v>79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79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925</v>
      </c>
      <c r="F24" s="36"/>
      <c r="G24" s="36"/>
      <c r="H24" s="36"/>
      <c r="I24" s="119" t="s">
        <v>34</v>
      </c>
      <c r="J24" s="105" t="s">
        <v>79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ROUND(J86,2)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ROUND((SUM(BE86:BE281)),2)</f>
        <v>0</v>
      </c>
      <c r="G33" s="36"/>
      <c r="H33" s="36"/>
      <c r="I33" s="133">
        <v>0.21</v>
      </c>
      <c r="J33" s="132">
        <f>ROUND(((SUM(BE86:BE281))*I33),2)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ROUND((SUM(BF86:BF281)),2)</f>
        <v>0</v>
      </c>
      <c r="G34" s="36"/>
      <c r="H34" s="36"/>
      <c r="I34" s="133">
        <v>0.15</v>
      </c>
      <c r="J34" s="132">
        <f>ROUND(((SUM(BF86:BF281))*I34),2)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ROUND((SUM(BG86:BG281)),2)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ROUND((SUM(BH86:BH281)),2)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ROUND((SUM(BI86:BI281)),2)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301 - Odvodnění dopravního terminálu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Tomáš Pešek (Vodopro)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Tomáš Pešek (Vodopro)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J86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149</v>
      </c>
      <c r="E60" s="156"/>
      <c r="F60" s="156"/>
      <c r="G60" s="156"/>
      <c r="H60" s="156"/>
      <c r="I60" s="157"/>
      <c r="J60" s="158">
        <f>J87</f>
        <v>0</v>
      </c>
      <c r="K60" s="154"/>
      <c r="L60" s="159"/>
    </row>
    <row r="61" spans="2:12" s="10" customFormat="1" ht="19.95" customHeight="1">
      <c r="B61" s="160"/>
      <c r="C61" s="99"/>
      <c r="D61" s="161" t="s">
        <v>150</v>
      </c>
      <c r="E61" s="162"/>
      <c r="F61" s="162"/>
      <c r="G61" s="162"/>
      <c r="H61" s="162"/>
      <c r="I61" s="163"/>
      <c r="J61" s="164">
        <f>J88</f>
        <v>0</v>
      </c>
      <c r="K61" s="99"/>
      <c r="L61" s="165"/>
    </row>
    <row r="62" spans="2:12" s="10" customFormat="1" ht="19.95" customHeight="1">
      <c r="B62" s="160"/>
      <c r="C62" s="99"/>
      <c r="D62" s="161" t="s">
        <v>368</v>
      </c>
      <c r="E62" s="162"/>
      <c r="F62" s="162"/>
      <c r="G62" s="162"/>
      <c r="H62" s="162"/>
      <c r="I62" s="163"/>
      <c r="J62" s="164">
        <f>J168</f>
        <v>0</v>
      </c>
      <c r="K62" s="99"/>
      <c r="L62" s="165"/>
    </row>
    <row r="63" spans="2:12" s="10" customFormat="1" ht="19.95" customHeight="1">
      <c r="B63" s="160"/>
      <c r="C63" s="99"/>
      <c r="D63" s="161" t="s">
        <v>369</v>
      </c>
      <c r="E63" s="162"/>
      <c r="F63" s="162"/>
      <c r="G63" s="162"/>
      <c r="H63" s="162"/>
      <c r="I63" s="163"/>
      <c r="J63" s="164">
        <f>J177</f>
        <v>0</v>
      </c>
      <c r="K63" s="99"/>
      <c r="L63" s="165"/>
    </row>
    <row r="64" spans="2:12" s="10" customFormat="1" ht="19.95" customHeight="1">
      <c r="B64" s="160"/>
      <c r="C64" s="99"/>
      <c r="D64" s="161" t="s">
        <v>371</v>
      </c>
      <c r="E64" s="162"/>
      <c r="F64" s="162"/>
      <c r="G64" s="162"/>
      <c r="H64" s="162"/>
      <c r="I64" s="163"/>
      <c r="J64" s="164">
        <f>J189</f>
        <v>0</v>
      </c>
      <c r="K64" s="99"/>
      <c r="L64" s="165"/>
    </row>
    <row r="65" spans="2:12" s="10" customFormat="1" ht="19.95" customHeight="1">
      <c r="B65" s="160"/>
      <c r="C65" s="99"/>
      <c r="D65" s="161" t="s">
        <v>152</v>
      </c>
      <c r="E65" s="162"/>
      <c r="F65" s="162"/>
      <c r="G65" s="162"/>
      <c r="H65" s="162"/>
      <c r="I65" s="163"/>
      <c r="J65" s="164">
        <f>J274</f>
        <v>0</v>
      </c>
      <c r="K65" s="99"/>
      <c r="L65" s="165"/>
    </row>
    <row r="66" spans="2:12" s="10" customFormat="1" ht="19.95" customHeight="1">
      <c r="B66" s="160"/>
      <c r="C66" s="99"/>
      <c r="D66" s="161" t="s">
        <v>372</v>
      </c>
      <c r="E66" s="162"/>
      <c r="F66" s="162"/>
      <c r="G66" s="162"/>
      <c r="H66" s="162"/>
      <c r="I66" s="163"/>
      <c r="J66" s="164">
        <f>J279</f>
        <v>0</v>
      </c>
      <c r="K66" s="99"/>
      <c r="L66" s="165"/>
    </row>
    <row r="67" spans="1:31" s="2" customFormat="1" ht="21.75" customHeight="1">
      <c r="A67" s="36"/>
      <c r="B67" s="37"/>
      <c r="C67" s="38"/>
      <c r="D67" s="38"/>
      <c r="E67" s="38"/>
      <c r="F67" s="38"/>
      <c r="G67" s="38"/>
      <c r="H67" s="38"/>
      <c r="I67" s="117"/>
      <c r="J67" s="38"/>
      <c r="K67" s="38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6.9" customHeight="1">
      <c r="A68" s="36"/>
      <c r="B68" s="49"/>
      <c r="C68" s="50"/>
      <c r="D68" s="50"/>
      <c r="E68" s="50"/>
      <c r="F68" s="50"/>
      <c r="G68" s="50"/>
      <c r="H68" s="50"/>
      <c r="I68" s="144"/>
      <c r="J68" s="50"/>
      <c r="K68" s="50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72" spans="1:31" s="2" customFormat="1" ht="6.9" customHeight="1">
      <c r="A72" s="36"/>
      <c r="B72" s="51"/>
      <c r="C72" s="52"/>
      <c r="D72" s="52"/>
      <c r="E72" s="52"/>
      <c r="F72" s="52"/>
      <c r="G72" s="52"/>
      <c r="H72" s="52"/>
      <c r="I72" s="147"/>
      <c r="J72" s="52"/>
      <c r="K72" s="52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24.9" customHeight="1">
      <c r="A73" s="36"/>
      <c r="B73" s="37"/>
      <c r="C73" s="24" t="s">
        <v>153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16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35" t="str">
        <f>E7</f>
        <v>Výstavba dopravního terminálu města Litvínov</v>
      </c>
      <c r="F76" s="336"/>
      <c r="G76" s="336"/>
      <c r="H76" s="336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143</v>
      </c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30" t="str">
        <f>E9</f>
        <v>SO 301 - Odvodnění dopravního terminálu</v>
      </c>
      <c r="F78" s="334"/>
      <c r="G78" s="334"/>
      <c r="H78" s="334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0" t="s">
        <v>22</v>
      </c>
      <c r="D80" s="38"/>
      <c r="E80" s="38"/>
      <c r="F80" s="28" t="str">
        <f>F12</f>
        <v>Litvínov</v>
      </c>
      <c r="G80" s="38"/>
      <c r="H80" s="38"/>
      <c r="I80" s="119" t="s">
        <v>24</v>
      </c>
      <c r="J80" s="61" t="str">
        <f>IF(J12="","",J12)</f>
        <v>10. 3. 2020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5.65" customHeight="1">
      <c r="A82" s="36"/>
      <c r="B82" s="37"/>
      <c r="C82" s="30" t="s">
        <v>30</v>
      </c>
      <c r="D82" s="38"/>
      <c r="E82" s="38"/>
      <c r="F82" s="28" t="str">
        <f>E15</f>
        <v>Město Litvínov</v>
      </c>
      <c r="G82" s="38"/>
      <c r="H82" s="38"/>
      <c r="I82" s="119" t="s">
        <v>38</v>
      </c>
      <c r="J82" s="34" t="str">
        <f>E21</f>
        <v>Tomáš Pešek (Vodopro)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25.65" customHeight="1">
      <c r="A83" s="36"/>
      <c r="B83" s="37"/>
      <c r="C83" s="30" t="s">
        <v>36</v>
      </c>
      <c r="D83" s="38"/>
      <c r="E83" s="38"/>
      <c r="F83" s="28" t="str">
        <f>IF(E18="","",E18)</f>
        <v>Vyplň údaj</v>
      </c>
      <c r="G83" s="38"/>
      <c r="H83" s="38"/>
      <c r="I83" s="119" t="s">
        <v>43</v>
      </c>
      <c r="J83" s="34" t="str">
        <f>E24</f>
        <v>Tomáš Pešek (Vodopro)</v>
      </c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0.35" customHeight="1">
      <c r="A84" s="36"/>
      <c r="B84" s="37"/>
      <c r="C84" s="38"/>
      <c r="D84" s="38"/>
      <c r="E84" s="38"/>
      <c r="F84" s="38"/>
      <c r="G84" s="38"/>
      <c r="H84" s="38"/>
      <c r="I84" s="117"/>
      <c r="J84" s="38"/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11" customFormat="1" ht="29.25" customHeight="1">
      <c r="A85" s="166"/>
      <c r="B85" s="167"/>
      <c r="C85" s="168" t="s">
        <v>154</v>
      </c>
      <c r="D85" s="169" t="s">
        <v>65</v>
      </c>
      <c r="E85" s="169" t="s">
        <v>61</v>
      </c>
      <c r="F85" s="169" t="s">
        <v>62</v>
      </c>
      <c r="G85" s="169" t="s">
        <v>155</v>
      </c>
      <c r="H85" s="169" t="s">
        <v>156</v>
      </c>
      <c r="I85" s="170" t="s">
        <v>157</v>
      </c>
      <c r="J85" s="169" t="s">
        <v>147</v>
      </c>
      <c r="K85" s="171" t="s">
        <v>158</v>
      </c>
      <c r="L85" s="172"/>
      <c r="M85" s="70" t="s">
        <v>79</v>
      </c>
      <c r="N85" s="71" t="s">
        <v>50</v>
      </c>
      <c r="O85" s="71" t="s">
        <v>159</v>
      </c>
      <c r="P85" s="71" t="s">
        <v>160</v>
      </c>
      <c r="Q85" s="71" t="s">
        <v>161</v>
      </c>
      <c r="R85" s="71" t="s">
        <v>162</v>
      </c>
      <c r="S85" s="71" t="s">
        <v>163</v>
      </c>
      <c r="T85" s="72" t="s">
        <v>164</v>
      </c>
      <c r="U85" s="166"/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</row>
    <row r="86" spans="1:63" s="2" customFormat="1" ht="22.95" customHeight="1">
      <c r="A86" s="36"/>
      <c r="B86" s="37"/>
      <c r="C86" s="77" t="s">
        <v>165</v>
      </c>
      <c r="D86" s="38"/>
      <c r="E86" s="38"/>
      <c r="F86" s="38"/>
      <c r="G86" s="38"/>
      <c r="H86" s="38"/>
      <c r="I86" s="117"/>
      <c r="J86" s="173">
        <f>BK86</f>
        <v>0</v>
      </c>
      <c r="K86" s="38"/>
      <c r="L86" s="41"/>
      <c r="M86" s="73"/>
      <c r="N86" s="174"/>
      <c r="O86" s="74"/>
      <c r="P86" s="175">
        <f>P87</f>
        <v>0</v>
      </c>
      <c r="Q86" s="74"/>
      <c r="R86" s="175">
        <f>R87</f>
        <v>106.76599999999998</v>
      </c>
      <c r="S86" s="74"/>
      <c r="T86" s="176">
        <f>T87</f>
        <v>23.625800000000005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T86" s="18" t="s">
        <v>80</v>
      </c>
      <c r="AU86" s="18" t="s">
        <v>148</v>
      </c>
      <c r="BK86" s="177">
        <f>BK87</f>
        <v>0</v>
      </c>
    </row>
    <row r="87" spans="2:63" s="12" customFormat="1" ht="25.95" customHeight="1">
      <c r="B87" s="178"/>
      <c r="C87" s="179"/>
      <c r="D87" s="180" t="s">
        <v>80</v>
      </c>
      <c r="E87" s="181" t="s">
        <v>166</v>
      </c>
      <c r="F87" s="181" t="s">
        <v>167</v>
      </c>
      <c r="G87" s="179"/>
      <c r="H87" s="179"/>
      <c r="I87" s="182"/>
      <c r="J87" s="183">
        <f>BK87</f>
        <v>0</v>
      </c>
      <c r="K87" s="179"/>
      <c r="L87" s="184"/>
      <c r="M87" s="185"/>
      <c r="N87" s="186"/>
      <c r="O87" s="186"/>
      <c r="P87" s="187">
        <f>P88+P168+P177+P189+P274+P279</f>
        <v>0</v>
      </c>
      <c r="Q87" s="186"/>
      <c r="R87" s="187">
        <f>R88+R168+R177+R189+R274+R279</f>
        <v>106.76599999999998</v>
      </c>
      <c r="S87" s="186"/>
      <c r="T87" s="188">
        <f>T88+T168+T177+T189+T274+T279</f>
        <v>23.625800000000005</v>
      </c>
      <c r="AR87" s="189" t="s">
        <v>89</v>
      </c>
      <c r="AT87" s="190" t="s">
        <v>80</v>
      </c>
      <c r="AU87" s="190" t="s">
        <v>81</v>
      </c>
      <c r="AY87" s="189" t="s">
        <v>168</v>
      </c>
      <c r="BK87" s="191">
        <f>BK88+BK168+BK177+BK189+BK274+BK279</f>
        <v>0</v>
      </c>
    </row>
    <row r="88" spans="2:63" s="12" customFormat="1" ht="22.95" customHeight="1">
      <c r="B88" s="178"/>
      <c r="C88" s="179"/>
      <c r="D88" s="180" t="s">
        <v>80</v>
      </c>
      <c r="E88" s="192" t="s">
        <v>89</v>
      </c>
      <c r="F88" s="192" t="s">
        <v>169</v>
      </c>
      <c r="G88" s="179"/>
      <c r="H88" s="179"/>
      <c r="I88" s="182"/>
      <c r="J88" s="193">
        <f>BK88</f>
        <v>0</v>
      </c>
      <c r="K88" s="179"/>
      <c r="L88" s="184"/>
      <c r="M88" s="185"/>
      <c r="N88" s="186"/>
      <c r="O88" s="186"/>
      <c r="P88" s="187">
        <f>SUM(P89:P167)</f>
        <v>0</v>
      </c>
      <c r="Q88" s="186"/>
      <c r="R88" s="187">
        <f>SUM(R89:R167)</f>
        <v>3.55521</v>
      </c>
      <c r="S88" s="186"/>
      <c r="T88" s="188">
        <f>SUM(T89:T167)</f>
        <v>0</v>
      </c>
      <c r="AR88" s="189" t="s">
        <v>89</v>
      </c>
      <c r="AT88" s="190" t="s">
        <v>80</v>
      </c>
      <c r="AU88" s="190" t="s">
        <v>89</v>
      </c>
      <c r="AY88" s="189" t="s">
        <v>168</v>
      </c>
      <c r="BK88" s="191">
        <f>SUM(BK89:BK167)</f>
        <v>0</v>
      </c>
    </row>
    <row r="89" spans="1:65" s="2" customFormat="1" ht="21.75" customHeight="1">
      <c r="A89" s="36"/>
      <c r="B89" s="37"/>
      <c r="C89" s="194" t="s">
        <v>89</v>
      </c>
      <c r="D89" s="194" t="s">
        <v>170</v>
      </c>
      <c r="E89" s="195" t="s">
        <v>926</v>
      </c>
      <c r="F89" s="196" t="s">
        <v>927</v>
      </c>
      <c r="G89" s="197" t="s">
        <v>173</v>
      </c>
      <c r="H89" s="198">
        <v>363</v>
      </c>
      <c r="I89" s="199"/>
      <c r="J89" s="200">
        <f>ROUND(I89*H89,2)</f>
        <v>0</v>
      </c>
      <c r="K89" s="196" t="s">
        <v>174</v>
      </c>
      <c r="L89" s="41"/>
      <c r="M89" s="201" t="s">
        <v>79</v>
      </c>
      <c r="N89" s="202" t="s">
        <v>51</v>
      </c>
      <c r="O89" s="66"/>
      <c r="P89" s="203">
        <f>O89*H89</f>
        <v>0</v>
      </c>
      <c r="Q89" s="203">
        <v>0</v>
      </c>
      <c r="R89" s="203">
        <f>Q89*H89</f>
        <v>0</v>
      </c>
      <c r="S89" s="203">
        <v>0</v>
      </c>
      <c r="T89" s="204">
        <f>S89*H89</f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175</v>
      </c>
      <c r="AT89" s="205" t="s">
        <v>170</v>
      </c>
      <c r="AU89" s="205" t="s">
        <v>91</v>
      </c>
      <c r="AY89" s="18" t="s">
        <v>168</v>
      </c>
      <c r="BE89" s="206">
        <f>IF(N89="základní",J89,0)</f>
        <v>0</v>
      </c>
      <c r="BF89" s="206">
        <f>IF(N89="snížená",J89,0)</f>
        <v>0</v>
      </c>
      <c r="BG89" s="206">
        <f>IF(N89="zákl. přenesená",J89,0)</f>
        <v>0</v>
      </c>
      <c r="BH89" s="206">
        <f>IF(N89="sníž. přenesená",J89,0)</f>
        <v>0</v>
      </c>
      <c r="BI89" s="206">
        <f>IF(N89="nulová",J89,0)</f>
        <v>0</v>
      </c>
      <c r="BJ89" s="18" t="s">
        <v>89</v>
      </c>
      <c r="BK89" s="206">
        <f>ROUND(I89*H89,2)</f>
        <v>0</v>
      </c>
      <c r="BL89" s="18" t="s">
        <v>175</v>
      </c>
      <c r="BM89" s="205" t="s">
        <v>928</v>
      </c>
    </row>
    <row r="90" spans="2:51" s="13" customFormat="1" ht="12">
      <c r="B90" s="207"/>
      <c r="C90" s="208"/>
      <c r="D90" s="209" t="s">
        <v>177</v>
      </c>
      <c r="E90" s="210" t="s">
        <v>910</v>
      </c>
      <c r="F90" s="211" t="s">
        <v>929</v>
      </c>
      <c r="G90" s="208"/>
      <c r="H90" s="212">
        <v>363</v>
      </c>
      <c r="I90" s="213"/>
      <c r="J90" s="208"/>
      <c r="K90" s="208"/>
      <c r="L90" s="214"/>
      <c r="M90" s="215"/>
      <c r="N90" s="216"/>
      <c r="O90" s="216"/>
      <c r="P90" s="216"/>
      <c r="Q90" s="216"/>
      <c r="R90" s="216"/>
      <c r="S90" s="216"/>
      <c r="T90" s="217"/>
      <c r="AT90" s="218" t="s">
        <v>177</v>
      </c>
      <c r="AU90" s="218" t="s">
        <v>91</v>
      </c>
      <c r="AV90" s="13" t="s">
        <v>91</v>
      </c>
      <c r="AW90" s="13" t="s">
        <v>42</v>
      </c>
      <c r="AX90" s="13" t="s">
        <v>89</v>
      </c>
      <c r="AY90" s="218" t="s">
        <v>168</v>
      </c>
    </row>
    <row r="91" spans="1:65" s="2" customFormat="1" ht="21.75" customHeight="1">
      <c r="A91" s="36"/>
      <c r="B91" s="37"/>
      <c r="C91" s="194" t="s">
        <v>91</v>
      </c>
      <c r="D91" s="194" t="s">
        <v>170</v>
      </c>
      <c r="E91" s="195" t="s">
        <v>930</v>
      </c>
      <c r="F91" s="196" t="s">
        <v>931</v>
      </c>
      <c r="G91" s="197" t="s">
        <v>173</v>
      </c>
      <c r="H91" s="198">
        <v>108.9</v>
      </c>
      <c r="I91" s="199"/>
      <c r="J91" s="200">
        <f>ROUND(I91*H91,2)</f>
        <v>0</v>
      </c>
      <c r="K91" s="196" t="s">
        <v>174</v>
      </c>
      <c r="L91" s="41"/>
      <c r="M91" s="201" t="s">
        <v>79</v>
      </c>
      <c r="N91" s="202" t="s">
        <v>51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8" t="s">
        <v>89</v>
      </c>
      <c r="BK91" s="206">
        <f>ROUND(I91*H91,2)</f>
        <v>0</v>
      </c>
      <c r="BL91" s="18" t="s">
        <v>175</v>
      </c>
      <c r="BM91" s="205" t="s">
        <v>932</v>
      </c>
    </row>
    <row r="92" spans="2:51" s="15" customFormat="1" ht="12">
      <c r="B92" s="247"/>
      <c r="C92" s="248"/>
      <c r="D92" s="209" t="s">
        <v>177</v>
      </c>
      <c r="E92" s="249" t="s">
        <v>79</v>
      </c>
      <c r="F92" s="250" t="s">
        <v>933</v>
      </c>
      <c r="G92" s="248"/>
      <c r="H92" s="249" t="s">
        <v>79</v>
      </c>
      <c r="I92" s="251"/>
      <c r="J92" s="248"/>
      <c r="K92" s="248"/>
      <c r="L92" s="252"/>
      <c r="M92" s="253"/>
      <c r="N92" s="254"/>
      <c r="O92" s="254"/>
      <c r="P92" s="254"/>
      <c r="Q92" s="254"/>
      <c r="R92" s="254"/>
      <c r="S92" s="254"/>
      <c r="T92" s="255"/>
      <c r="AT92" s="256" t="s">
        <v>177</v>
      </c>
      <c r="AU92" s="256" t="s">
        <v>91</v>
      </c>
      <c r="AV92" s="15" t="s">
        <v>89</v>
      </c>
      <c r="AW92" s="15" t="s">
        <v>42</v>
      </c>
      <c r="AX92" s="15" t="s">
        <v>81</v>
      </c>
      <c r="AY92" s="256" t="s">
        <v>168</v>
      </c>
    </row>
    <row r="93" spans="2:51" s="13" customFormat="1" ht="12">
      <c r="B93" s="207"/>
      <c r="C93" s="208"/>
      <c r="D93" s="209" t="s">
        <v>177</v>
      </c>
      <c r="E93" s="210" t="s">
        <v>79</v>
      </c>
      <c r="F93" s="211" t="s">
        <v>910</v>
      </c>
      <c r="G93" s="208"/>
      <c r="H93" s="212">
        <v>363</v>
      </c>
      <c r="I93" s="213"/>
      <c r="J93" s="208"/>
      <c r="K93" s="208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177</v>
      </c>
      <c r="AU93" s="218" t="s">
        <v>91</v>
      </c>
      <c r="AV93" s="13" t="s">
        <v>91</v>
      </c>
      <c r="AW93" s="13" t="s">
        <v>42</v>
      </c>
      <c r="AX93" s="13" t="s">
        <v>89</v>
      </c>
      <c r="AY93" s="218" t="s">
        <v>168</v>
      </c>
    </row>
    <row r="94" spans="2:51" s="13" customFormat="1" ht="12">
      <c r="B94" s="207"/>
      <c r="C94" s="208"/>
      <c r="D94" s="209" t="s">
        <v>177</v>
      </c>
      <c r="E94" s="208"/>
      <c r="F94" s="211" t="s">
        <v>934</v>
      </c>
      <c r="G94" s="208"/>
      <c r="H94" s="212">
        <v>108.9</v>
      </c>
      <c r="I94" s="213"/>
      <c r="J94" s="208"/>
      <c r="K94" s="208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177</v>
      </c>
      <c r="AU94" s="218" t="s">
        <v>91</v>
      </c>
      <c r="AV94" s="13" t="s">
        <v>91</v>
      </c>
      <c r="AW94" s="13" t="s">
        <v>4</v>
      </c>
      <c r="AX94" s="13" t="s">
        <v>89</v>
      </c>
      <c r="AY94" s="218" t="s">
        <v>168</v>
      </c>
    </row>
    <row r="95" spans="1:65" s="2" customFormat="1" ht="21.75" customHeight="1">
      <c r="A95" s="36"/>
      <c r="B95" s="37"/>
      <c r="C95" s="194" t="s">
        <v>186</v>
      </c>
      <c r="D95" s="194" t="s">
        <v>170</v>
      </c>
      <c r="E95" s="195" t="s">
        <v>935</v>
      </c>
      <c r="F95" s="196" t="s">
        <v>936</v>
      </c>
      <c r="G95" s="197" t="s">
        <v>173</v>
      </c>
      <c r="H95" s="198">
        <v>2927.82</v>
      </c>
      <c r="I95" s="199"/>
      <c r="J95" s="200">
        <f>ROUND(I95*H95,2)</f>
        <v>0</v>
      </c>
      <c r="K95" s="196" t="s">
        <v>174</v>
      </c>
      <c r="L95" s="41"/>
      <c r="M95" s="201" t="s">
        <v>79</v>
      </c>
      <c r="N95" s="202" t="s">
        <v>51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175</v>
      </c>
      <c r="AT95" s="205" t="s">
        <v>170</v>
      </c>
      <c r="AU95" s="205" t="s">
        <v>91</v>
      </c>
      <c r="AY95" s="18" t="s">
        <v>168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8" t="s">
        <v>89</v>
      </c>
      <c r="BK95" s="206">
        <f>ROUND(I95*H95,2)</f>
        <v>0</v>
      </c>
      <c r="BL95" s="18" t="s">
        <v>175</v>
      </c>
      <c r="BM95" s="205" t="s">
        <v>937</v>
      </c>
    </row>
    <row r="96" spans="2:51" s="15" customFormat="1" ht="12">
      <c r="B96" s="247"/>
      <c r="C96" s="248"/>
      <c r="D96" s="209" t="s">
        <v>177</v>
      </c>
      <c r="E96" s="249" t="s">
        <v>79</v>
      </c>
      <c r="F96" s="250" t="s">
        <v>938</v>
      </c>
      <c r="G96" s="248"/>
      <c r="H96" s="249" t="s">
        <v>79</v>
      </c>
      <c r="I96" s="251"/>
      <c r="J96" s="248"/>
      <c r="K96" s="248"/>
      <c r="L96" s="252"/>
      <c r="M96" s="253"/>
      <c r="N96" s="254"/>
      <c r="O96" s="254"/>
      <c r="P96" s="254"/>
      <c r="Q96" s="254"/>
      <c r="R96" s="254"/>
      <c r="S96" s="254"/>
      <c r="T96" s="255"/>
      <c r="AT96" s="256" t="s">
        <v>177</v>
      </c>
      <c r="AU96" s="256" t="s">
        <v>91</v>
      </c>
      <c r="AV96" s="15" t="s">
        <v>89</v>
      </c>
      <c r="AW96" s="15" t="s">
        <v>42</v>
      </c>
      <c r="AX96" s="15" t="s">
        <v>81</v>
      </c>
      <c r="AY96" s="256" t="s">
        <v>168</v>
      </c>
    </row>
    <row r="97" spans="2:51" s="13" customFormat="1" ht="12">
      <c r="B97" s="207"/>
      <c r="C97" s="208"/>
      <c r="D97" s="209" t="s">
        <v>177</v>
      </c>
      <c r="E97" s="210" t="s">
        <v>79</v>
      </c>
      <c r="F97" s="211" t="s">
        <v>939</v>
      </c>
      <c r="G97" s="208"/>
      <c r="H97" s="212">
        <v>191.52</v>
      </c>
      <c r="I97" s="213"/>
      <c r="J97" s="208"/>
      <c r="K97" s="208"/>
      <c r="L97" s="214"/>
      <c r="M97" s="215"/>
      <c r="N97" s="216"/>
      <c r="O97" s="216"/>
      <c r="P97" s="216"/>
      <c r="Q97" s="216"/>
      <c r="R97" s="216"/>
      <c r="S97" s="216"/>
      <c r="T97" s="217"/>
      <c r="AT97" s="218" t="s">
        <v>177</v>
      </c>
      <c r="AU97" s="218" t="s">
        <v>91</v>
      </c>
      <c r="AV97" s="13" t="s">
        <v>91</v>
      </c>
      <c r="AW97" s="13" t="s">
        <v>42</v>
      </c>
      <c r="AX97" s="13" t="s">
        <v>81</v>
      </c>
      <c r="AY97" s="218" t="s">
        <v>168</v>
      </c>
    </row>
    <row r="98" spans="2:51" s="15" customFormat="1" ht="12">
      <c r="B98" s="247"/>
      <c r="C98" s="248"/>
      <c r="D98" s="209" t="s">
        <v>177</v>
      </c>
      <c r="E98" s="249" t="s">
        <v>79</v>
      </c>
      <c r="F98" s="250" t="s">
        <v>940</v>
      </c>
      <c r="G98" s="248"/>
      <c r="H98" s="249" t="s">
        <v>79</v>
      </c>
      <c r="I98" s="251"/>
      <c r="J98" s="248"/>
      <c r="K98" s="248"/>
      <c r="L98" s="252"/>
      <c r="M98" s="253"/>
      <c r="N98" s="254"/>
      <c r="O98" s="254"/>
      <c r="P98" s="254"/>
      <c r="Q98" s="254"/>
      <c r="R98" s="254"/>
      <c r="S98" s="254"/>
      <c r="T98" s="255"/>
      <c r="AT98" s="256" t="s">
        <v>177</v>
      </c>
      <c r="AU98" s="256" t="s">
        <v>91</v>
      </c>
      <c r="AV98" s="15" t="s">
        <v>89</v>
      </c>
      <c r="AW98" s="15" t="s">
        <v>42</v>
      </c>
      <c r="AX98" s="15" t="s">
        <v>81</v>
      </c>
      <c r="AY98" s="256" t="s">
        <v>168</v>
      </c>
    </row>
    <row r="99" spans="2:51" s="13" customFormat="1" ht="12">
      <c r="B99" s="207"/>
      <c r="C99" s="208"/>
      <c r="D99" s="209" t="s">
        <v>177</v>
      </c>
      <c r="E99" s="210" t="s">
        <v>79</v>
      </c>
      <c r="F99" s="211" t="s">
        <v>941</v>
      </c>
      <c r="G99" s="208"/>
      <c r="H99" s="212">
        <v>216.72</v>
      </c>
      <c r="I99" s="213"/>
      <c r="J99" s="208"/>
      <c r="K99" s="208"/>
      <c r="L99" s="214"/>
      <c r="M99" s="215"/>
      <c r="N99" s="216"/>
      <c r="O99" s="216"/>
      <c r="P99" s="216"/>
      <c r="Q99" s="216"/>
      <c r="R99" s="216"/>
      <c r="S99" s="216"/>
      <c r="T99" s="217"/>
      <c r="AT99" s="218" t="s">
        <v>177</v>
      </c>
      <c r="AU99" s="218" t="s">
        <v>91</v>
      </c>
      <c r="AV99" s="13" t="s">
        <v>91</v>
      </c>
      <c r="AW99" s="13" t="s">
        <v>42</v>
      </c>
      <c r="AX99" s="13" t="s">
        <v>81</v>
      </c>
      <c r="AY99" s="218" t="s">
        <v>168</v>
      </c>
    </row>
    <row r="100" spans="2:51" s="15" customFormat="1" ht="12">
      <c r="B100" s="247"/>
      <c r="C100" s="248"/>
      <c r="D100" s="209" t="s">
        <v>177</v>
      </c>
      <c r="E100" s="249" t="s">
        <v>79</v>
      </c>
      <c r="F100" s="250" t="s">
        <v>942</v>
      </c>
      <c r="G100" s="248"/>
      <c r="H100" s="249" t="s">
        <v>79</v>
      </c>
      <c r="I100" s="251"/>
      <c r="J100" s="248"/>
      <c r="K100" s="248"/>
      <c r="L100" s="252"/>
      <c r="M100" s="253"/>
      <c r="N100" s="254"/>
      <c r="O100" s="254"/>
      <c r="P100" s="254"/>
      <c r="Q100" s="254"/>
      <c r="R100" s="254"/>
      <c r="S100" s="254"/>
      <c r="T100" s="255"/>
      <c r="AT100" s="256" t="s">
        <v>177</v>
      </c>
      <c r="AU100" s="256" t="s">
        <v>91</v>
      </c>
      <c r="AV100" s="15" t="s">
        <v>89</v>
      </c>
      <c r="AW100" s="15" t="s">
        <v>42</v>
      </c>
      <c r="AX100" s="15" t="s">
        <v>81</v>
      </c>
      <c r="AY100" s="256" t="s">
        <v>168</v>
      </c>
    </row>
    <row r="101" spans="2:51" s="13" customFormat="1" ht="12">
      <c r="B101" s="207"/>
      <c r="C101" s="208"/>
      <c r="D101" s="209" t="s">
        <v>177</v>
      </c>
      <c r="E101" s="210" t="s">
        <v>79</v>
      </c>
      <c r="F101" s="211" t="s">
        <v>943</v>
      </c>
      <c r="G101" s="208"/>
      <c r="H101" s="212">
        <v>661.64</v>
      </c>
      <c r="I101" s="213"/>
      <c r="J101" s="208"/>
      <c r="K101" s="208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177</v>
      </c>
      <c r="AU101" s="218" t="s">
        <v>91</v>
      </c>
      <c r="AV101" s="13" t="s">
        <v>91</v>
      </c>
      <c r="AW101" s="13" t="s">
        <v>42</v>
      </c>
      <c r="AX101" s="13" t="s">
        <v>81</v>
      </c>
      <c r="AY101" s="218" t="s">
        <v>168</v>
      </c>
    </row>
    <row r="102" spans="2:51" s="15" customFormat="1" ht="12">
      <c r="B102" s="247"/>
      <c r="C102" s="248"/>
      <c r="D102" s="209" t="s">
        <v>177</v>
      </c>
      <c r="E102" s="249" t="s">
        <v>79</v>
      </c>
      <c r="F102" s="250" t="s">
        <v>944</v>
      </c>
      <c r="G102" s="248"/>
      <c r="H102" s="249" t="s">
        <v>79</v>
      </c>
      <c r="I102" s="251"/>
      <c r="J102" s="248"/>
      <c r="K102" s="248"/>
      <c r="L102" s="252"/>
      <c r="M102" s="253"/>
      <c r="N102" s="254"/>
      <c r="O102" s="254"/>
      <c r="P102" s="254"/>
      <c r="Q102" s="254"/>
      <c r="R102" s="254"/>
      <c r="S102" s="254"/>
      <c r="T102" s="255"/>
      <c r="AT102" s="256" t="s">
        <v>177</v>
      </c>
      <c r="AU102" s="256" t="s">
        <v>91</v>
      </c>
      <c r="AV102" s="15" t="s">
        <v>89</v>
      </c>
      <c r="AW102" s="15" t="s">
        <v>42</v>
      </c>
      <c r="AX102" s="15" t="s">
        <v>81</v>
      </c>
      <c r="AY102" s="256" t="s">
        <v>168</v>
      </c>
    </row>
    <row r="103" spans="2:51" s="13" customFormat="1" ht="12">
      <c r="B103" s="207"/>
      <c r="C103" s="208"/>
      <c r="D103" s="209" t="s">
        <v>177</v>
      </c>
      <c r="E103" s="210" t="s">
        <v>79</v>
      </c>
      <c r="F103" s="211" t="s">
        <v>945</v>
      </c>
      <c r="G103" s="208"/>
      <c r="H103" s="212">
        <v>1274</v>
      </c>
      <c r="I103" s="213"/>
      <c r="J103" s="208"/>
      <c r="K103" s="208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177</v>
      </c>
      <c r="AU103" s="218" t="s">
        <v>91</v>
      </c>
      <c r="AV103" s="13" t="s">
        <v>91</v>
      </c>
      <c r="AW103" s="13" t="s">
        <v>42</v>
      </c>
      <c r="AX103" s="13" t="s">
        <v>81</v>
      </c>
      <c r="AY103" s="218" t="s">
        <v>168</v>
      </c>
    </row>
    <row r="104" spans="2:51" s="15" customFormat="1" ht="12">
      <c r="B104" s="247"/>
      <c r="C104" s="248"/>
      <c r="D104" s="209" t="s">
        <v>177</v>
      </c>
      <c r="E104" s="249" t="s">
        <v>79</v>
      </c>
      <c r="F104" s="250" t="s">
        <v>946</v>
      </c>
      <c r="G104" s="248"/>
      <c r="H104" s="249" t="s">
        <v>79</v>
      </c>
      <c r="I104" s="251"/>
      <c r="J104" s="248"/>
      <c r="K104" s="248"/>
      <c r="L104" s="252"/>
      <c r="M104" s="253"/>
      <c r="N104" s="254"/>
      <c r="O104" s="254"/>
      <c r="P104" s="254"/>
      <c r="Q104" s="254"/>
      <c r="R104" s="254"/>
      <c r="S104" s="254"/>
      <c r="T104" s="255"/>
      <c r="AT104" s="256" t="s">
        <v>177</v>
      </c>
      <c r="AU104" s="256" t="s">
        <v>91</v>
      </c>
      <c r="AV104" s="15" t="s">
        <v>89</v>
      </c>
      <c r="AW104" s="15" t="s">
        <v>42</v>
      </c>
      <c r="AX104" s="15" t="s">
        <v>81</v>
      </c>
      <c r="AY104" s="256" t="s">
        <v>168</v>
      </c>
    </row>
    <row r="105" spans="2:51" s="13" customFormat="1" ht="12">
      <c r="B105" s="207"/>
      <c r="C105" s="208"/>
      <c r="D105" s="209" t="s">
        <v>177</v>
      </c>
      <c r="E105" s="210" t="s">
        <v>79</v>
      </c>
      <c r="F105" s="211" t="s">
        <v>947</v>
      </c>
      <c r="G105" s="208"/>
      <c r="H105" s="212">
        <v>398.72</v>
      </c>
      <c r="I105" s="213"/>
      <c r="J105" s="208"/>
      <c r="K105" s="208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177</v>
      </c>
      <c r="AU105" s="218" t="s">
        <v>91</v>
      </c>
      <c r="AV105" s="13" t="s">
        <v>91</v>
      </c>
      <c r="AW105" s="13" t="s">
        <v>42</v>
      </c>
      <c r="AX105" s="13" t="s">
        <v>81</v>
      </c>
      <c r="AY105" s="218" t="s">
        <v>168</v>
      </c>
    </row>
    <row r="106" spans="2:51" s="15" customFormat="1" ht="12">
      <c r="B106" s="247"/>
      <c r="C106" s="248"/>
      <c r="D106" s="209" t="s">
        <v>177</v>
      </c>
      <c r="E106" s="249" t="s">
        <v>79</v>
      </c>
      <c r="F106" s="250" t="s">
        <v>948</v>
      </c>
      <c r="G106" s="248"/>
      <c r="H106" s="249" t="s">
        <v>79</v>
      </c>
      <c r="I106" s="251"/>
      <c r="J106" s="248"/>
      <c r="K106" s="248"/>
      <c r="L106" s="252"/>
      <c r="M106" s="253"/>
      <c r="N106" s="254"/>
      <c r="O106" s="254"/>
      <c r="P106" s="254"/>
      <c r="Q106" s="254"/>
      <c r="R106" s="254"/>
      <c r="S106" s="254"/>
      <c r="T106" s="255"/>
      <c r="AT106" s="256" t="s">
        <v>177</v>
      </c>
      <c r="AU106" s="256" t="s">
        <v>91</v>
      </c>
      <c r="AV106" s="15" t="s">
        <v>89</v>
      </c>
      <c r="AW106" s="15" t="s">
        <v>42</v>
      </c>
      <c r="AX106" s="15" t="s">
        <v>81</v>
      </c>
      <c r="AY106" s="256" t="s">
        <v>168</v>
      </c>
    </row>
    <row r="107" spans="2:51" s="13" customFormat="1" ht="12">
      <c r="B107" s="207"/>
      <c r="C107" s="208"/>
      <c r="D107" s="209" t="s">
        <v>177</v>
      </c>
      <c r="E107" s="210" t="s">
        <v>79</v>
      </c>
      <c r="F107" s="211" t="s">
        <v>949</v>
      </c>
      <c r="G107" s="208"/>
      <c r="H107" s="212">
        <v>132.3</v>
      </c>
      <c r="I107" s="213"/>
      <c r="J107" s="208"/>
      <c r="K107" s="208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177</v>
      </c>
      <c r="AU107" s="218" t="s">
        <v>91</v>
      </c>
      <c r="AV107" s="13" t="s">
        <v>91</v>
      </c>
      <c r="AW107" s="13" t="s">
        <v>42</v>
      </c>
      <c r="AX107" s="13" t="s">
        <v>81</v>
      </c>
      <c r="AY107" s="218" t="s">
        <v>168</v>
      </c>
    </row>
    <row r="108" spans="2:51" s="15" customFormat="1" ht="12">
      <c r="B108" s="247"/>
      <c r="C108" s="248"/>
      <c r="D108" s="209" t="s">
        <v>177</v>
      </c>
      <c r="E108" s="249" t="s">
        <v>79</v>
      </c>
      <c r="F108" s="250" t="s">
        <v>950</v>
      </c>
      <c r="G108" s="248"/>
      <c r="H108" s="249" t="s">
        <v>79</v>
      </c>
      <c r="I108" s="251"/>
      <c r="J108" s="248"/>
      <c r="K108" s="248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177</v>
      </c>
      <c r="AU108" s="256" t="s">
        <v>91</v>
      </c>
      <c r="AV108" s="15" t="s">
        <v>89</v>
      </c>
      <c r="AW108" s="15" t="s">
        <v>42</v>
      </c>
      <c r="AX108" s="15" t="s">
        <v>81</v>
      </c>
      <c r="AY108" s="256" t="s">
        <v>168</v>
      </c>
    </row>
    <row r="109" spans="2:51" s="13" customFormat="1" ht="12">
      <c r="B109" s="207"/>
      <c r="C109" s="208"/>
      <c r="D109" s="209" t="s">
        <v>177</v>
      </c>
      <c r="E109" s="210" t="s">
        <v>79</v>
      </c>
      <c r="F109" s="211" t="s">
        <v>951</v>
      </c>
      <c r="G109" s="208"/>
      <c r="H109" s="212">
        <v>52.92</v>
      </c>
      <c r="I109" s="213"/>
      <c r="J109" s="208"/>
      <c r="K109" s="208"/>
      <c r="L109" s="214"/>
      <c r="M109" s="215"/>
      <c r="N109" s="216"/>
      <c r="O109" s="216"/>
      <c r="P109" s="216"/>
      <c r="Q109" s="216"/>
      <c r="R109" s="216"/>
      <c r="S109" s="216"/>
      <c r="T109" s="217"/>
      <c r="AT109" s="218" t="s">
        <v>177</v>
      </c>
      <c r="AU109" s="218" t="s">
        <v>91</v>
      </c>
      <c r="AV109" s="13" t="s">
        <v>91</v>
      </c>
      <c r="AW109" s="13" t="s">
        <v>42</v>
      </c>
      <c r="AX109" s="13" t="s">
        <v>81</v>
      </c>
      <c r="AY109" s="218" t="s">
        <v>168</v>
      </c>
    </row>
    <row r="110" spans="2:51" s="14" customFormat="1" ht="12">
      <c r="B110" s="219"/>
      <c r="C110" s="220"/>
      <c r="D110" s="209" t="s">
        <v>177</v>
      </c>
      <c r="E110" s="221" t="s">
        <v>908</v>
      </c>
      <c r="F110" s="222" t="s">
        <v>181</v>
      </c>
      <c r="G110" s="220"/>
      <c r="H110" s="223">
        <v>2927.82</v>
      </c>
      <c r="I110" s="224"/>
      <c r="J110" s="220"/>
      <c r="K110" s="220"/>
      <c r="L110" s="225"/>
      <c r="M110" s="226"/>
      <c r="N110" s="227"/>
      <c r="O110" s="227"/>
      <c r="P110" s="227"/>
      <c r="Q110" s="227"/>
      <c r="R110" s="227"/>
      <c r="S110" s="227"/>
      <c r="T110" s="228"/>
      <c r="AT110" s="229" t="s">
        <v>177</v>
      </c>
      <c r="AU110" s="229" t="s">
        <v>91</v>
      </c>
      <c r="AV110" s="14" t="s">
        <v>175</v>
      </c>
      <c r="AW110" s="14" t="s">
        <v>42</v>
      </c>
      <c r="AX110" s="14" t="s">
        <v>89</v>
      </c>
      <c r="AY110" s="229" t="s">
        <v>168</v>
      </c>
    </row>
    <row r="111" spans="1:65" s="2" customFormat="1" ht="21.75" customHeight="1">
      <c r="A111" s="36"/>
      <c r="B111" s="37"/>
      <c r="C111" s="194" t="s">
        <v>175</v>
      </c>
      <c r="D111" s="194" t="s">
        <v>170</v>
      </c>
      <c r="E111" s="195" t="s">
        <v>952</v>
      </c>
      <c r="F111" s="196" t="s">
        <v>953</v>
      </c>
      <c r="G111" s="197" t="s">
        <v>173</v>
      </c>
      <c r="H111" s="198">
        <v>878.346</v>
      </c>
      <c r="I111" s="199"/>
      <c r="J111" s="200">
        <f>ROUND(I111*H111,2)</f>
        <v>0</v>
      </c>
      <c r="K111" s="196" t="s">
        <v>174</v>
      </c>
      <c r="L111" s="41"/>
      <c r="M111" s="201" t="s">
        <v>79</v>
      </c>
      <c r="N111" s="202" t="s">
        <v>51</v>
      </c>
      <c r="O111" s="66"/>
      <c r="P111" s="203">
        <f>O111*H111</f>
        <v>0</v>
      </c>
      <c r="Q111" s="203">
        <v>0</v>
      </c>
      <c r="R111" s="203">
        <f>Q111*H111</f>
        <v>0</v>
      </c>
      <c r="S111" s="203">
        <v>0</v>
      </c>
      <c r="T111" s="204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175</v>
      </c>
      <c r="AT111" s="205" t="s">
        <v>170</v>
      </c>
      <c r="AU111" s="205" t="s">
        <v>91</v>
      </c>
      <c r="AY111" s="18" t="s">
        <v>168</v>
      </c>
      <c r="BE111" s="206">
        <f>IF(N111="základní",J111,0)</f>
        <v>0</v>
      </c>
      <c r="BF111" s="206">
        <f>IF(N111="snížená",J111,0)</f>
        <v>0</v>
      </c>
      <c r="BG111" s="206">
        <f>IF(N111="zákl. přenesená",J111,0)</f>
        <v>0</v>
      </c>
      <c r="BH111" s="206">
        <f>IF(N111="sníž. přenesená",J111,0)</f>
        <v>0</v>
      </c>
      <c r="BI111" s="206">
        <f>IF(N111="nulová",J111,0)</f>
        <v>0</v>
      </c>
      <c r="BJ111" s="18" t="s">
        <v>89</v>
      </c>
      <c r="BK111" s="206">
        <f>ROUND(I111*H111,2)</f>
        <v>0</v>
      </c>
      <c r="BL111" s="18" t="s">
        <v>175</v>
      </c>
      <c r="BM111" s="205" t="s">
        <v>954</v>
      </c>
    </row>
    <row r="112" spans="2:51" s="15" customFormat="1" ht="12">
      <c r="B112" s="247"/>
      <c r="C112" s="248"/>
      <c r="D112" s="209" t="s">
        <v>177</v>
      </c>
      <c r="E112" s="249" t="s">
        <v>79</v>
      </c>
      <c r="F112" s="250" t="s">
        <v>933</v>
      </c>
      <c r="G112" s="248"/>
      <c r="H112" s="249" t="s">
        <v>79</v>
      </c>
      <c r="I112" s="251"/>
      <c r="J112" s="248"/>
      <c r="K112" s="248"/>
      <c r="L112" s="252"/>
      <c r="M112" s="253"/>
      <c r="N112" s="254"/>
      <c r="O112" s="254"/>
      <c r="P112" s="254"/>
      <c r="Q112" s="254"/>
      <c r="R112" s="254"/>
      <c r="S112" s="254"/>
      <c r="T112" s="255"/>
      <c r="AT112" s="256" t="s">
        <v>177</v>
      </c>
      <c r="AU112" s="256" t="s">
        <v>91</v>
      </c>
      <c r="AV112" s="15" t="s">
        <v>89</v>
      </c>
      <c r="AW112" s="15" t="s">
        <v>42</v>
      </c>
      <c r="AX112" s="15" t="s">
        <v>81</v>
      </c>
      <c r="AY112" s="256" t="s">
        <v>168</v>
      </c>
    </row>
    <row r="113" spans="2:51" s="13" customFormat="1" ht="12">
      <c r="B113" s="207"/>
      <c r="C113" s="208"/>
      <c r="D113" s="209" t="s">
        <v>177</v>
      </c>
      <c r="E113" s="210" t="s">
        <v>79</v>
      </c>
      <c r="F113" s="211" t="s">
        <v>908</v>
      </c>
      <c r="G113" s="208"/>
      <c r="H113" s="212">
        <v>2927.82</v>
      </c>
      <c r="I113" s="213"/>
      <c r="J113" s="208"/>
      <c r="K113" s="208"/>
      <c r="L113" s="214"/>
      <c r="M113" s="215"/>
      <c r="N113" s="216"/>
      <c r="O113" s="216"/>
      <c r="P113" s="216"/>
      <c r="Q113" s="216"/>
      <c r="R113" s="216"/>
      <c r="S113" s="216"/>
      <c r="T113" s="217"/>
      <c r="AT113" s="218" t="s">
        <v>177</v>
      </c>
      <c r="AU113" s="218" t="s">
        <v>91</v>
      </c>
      <c r="AV113" s="13" t="s">
        <v>91</v>
      </c>
      <c r="AW113" s="13" t="s">
        <v>42</v>
      </c>
      <c r="AX113" s="13" t="s">
        <v>89</v>
      </c>
      <c r="AY113" s="218" t="s">
        <v>168</v>
      </c>
    </row>
    <row r="114" spans="2:51" s="13" customFormat="1" ht="12">
      <c r="B114" s="207"/>
      <c r="C114" s="208"/>
      <c r="D114" s="209" t="s">
        <v>177</v>
      </c>
      <c r="E114" s="208"/>
      <c r="F114" s="211" t="s">
        <v>955</v>
      </c>
      <c r="G114" s="208"/>
      <c r="H114" s="212">
        <v>878.346</v>
      </c>
      <c r="I114" s="213"/>
      <c r="J114" s="208"/>
      <c r="K114" s="208"/>
      <c r="L114" s="214"/>
      <c r="M114" s="215"/>
      <c r="N114" s="216"/>
      <c r="O114" s="216"/>
      <c r="P114" s="216"/>
      <c r="Q114" s="216"/>
      <c r="R114" s="216"/>
      <c r="S114" s="216"/>
      <c r="T114" s="217"/>
      <c r="AT114" s="218" t="s">
        <v>177</v>
      </c>
      <c r="AU114" s="218" t="s">
        <v>91</v>
      </c>
      <c r="AV114" s="13" t="s">
        <v>91</v>
      </c>
      <c r="AW114" s="13" t="s">
        <v>4</v>
      </c>
      <c r="AX114" s="13" t="s">
        <v>89</v>
      </c>
      <c r="AY114" s="218" t="s">
        <v>168</v>
      </c>
    </row>
    <row r="115" spans="1:65" s="2" customFormat="1" ht="21.75" customHeight="1">
      <c r="A115" s="36"/>
      <c r="B115" s="37"/>
      <c r="C115" s="194" t="s">
        <v>195</v>
      </c>
      <c r="D115" s="194" t="s">
        <v>170</v>
      </c>
      <c r="E115" s="195" t="s">
        <v>956</v>
      </c>
      <c r="F115" s="196" t="s">
        <v>957</v>
      </c>
      <c r="G115" s="197" t="s">
        <v>346</v>
      </c>
      <c r="H115" s="198">
        <v>4182.6</v>
      </c>
      <c r="I115" s="199"/>
      <c r="J115" s="200">
        <f>ROUND(I115*H115,2)</f>
        <v>0</v>
      </c>
      <c r="K115" s="196" t="s">
        <v>174</v>
      </c>
      <c r="L115" s="41"/>
      <c r="M115" s="201" t="s">
        <v>79</v>
      </c>
      <c r="N115" s="202" t="s">
        <v>51</v>
      </c>
      <c r="O115" s="66"/>
      <c r="P115" s="203">
        <f>O115*H115</f>
        <v>0</v>
      </c>
      <c r="Q115" s="203">
        <v>0.00085</v>
      </c>
      <c r="R115" s="203">
        <f>Q115*H115</f>
        <v>3.55521</v>
      </c>
      <c r="S115" s="203">
        <v>0</v>
      </c>
      <c r="T115" s="204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175</v>
      </c>
      <c r="AT115" s="205" t="s">
        <v>170</v>
      </c>
      <c r="AU115" s="205" t="s">
        <v>91</v>
      </c>
      <c r="AY115" s="18" t="s">
        <v>168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8" t="s">
        <v>89</v>
      </c>
      <c r="BK115" s="206">
        <f>ROUND(I115*H115,2)</f>
        <v>0</v>
      </c>
      <c r="BL115" s="18" t="s">
        <v>175</v>
      </c>
      <c r="BM115" s="205" t="s">
        <v>958</v>
      </c>
    </row>
    <row r="116" spans="2:51" s="15" customFormat="1" ht="12">
      <c r="B116" s="247"/>
      <c r="C116" s="248"/>
      <c r="D116" s="209" t="s">
        <v>177</v>
      </c>
      <c r="E116" s="249" t="s">
        <v>79</v>
      </c>
      <c r="F116" s="250" t="s">
        <v>938</v>
      </c>
      <c r="G116" s="248"/>
      <c r="H116" s="249" t="s">
        <v>79</v>
      </c>
      <c r="I116" s="251"/>
      <c r="J116" s="248"/>
      <c r="K116" s="248"/>
      <c r="L116" s="252"/>
      <c r="M116" s="253"/>
      <c r="N116" s="254"/>
      <c r="O116" s="254"/>
      <c r="P116" s="254"/>
      <c r="Q116" s="254"/>
      <c r="R116" s="254"/>
      <c r="S116" s="254"/>
      <c r="T116" s="255"/>
      <c r="AT116" s="256" t="s">
        <v>177</v>
      </c>
      <c r="AU116" s="256" t="s">
        <v>91</v>
      </c>
      <c r="AV116" s="15" t="s">
        <v>89</v>
      </c>
      <c r="AW116" s="15" t="s">
        <v>42</v>
      </c>
      <c r="AX116" s="15" t="s">
        <v>81</v>
      </c>
      <c r="AY116" s="256" t="s">
        <v>168</v>
      </c>
    </row>
    <row r="117" spans="2:51" s="13" customFormat="1" ht="12">
      <c r="B117" s="207"/>
      <c r="C117" s="208"/>
      <c r="D117" s="209" t="s">
        <v>177</v>
      </c>
      <c r="E117" s="210" t="s">
        <v>79</v>
      </c>
      <c r="F117" s="211" t="s">
        <v>959</v>
      </c>
      <c r="G117" s="208"/>
      <c r="H117" s="212">
        <v>273.6</v>
      </c>
      <c r="I117" s="213"/>
      <c r="J117" s="208"/>
      <c r="K117" s="208"/>
      <c r="L117" s="214"/>
      <c r="M117" s="215"/>
      <c r="N117" s="216"/>
      <c r="O117" s="216"/>
      <c r="P117" s="216"/>
      <c r="Q117" s="216"/>
      <c r="R117" s="216"/>
      <c r="S117" s="216"/>
      <c r="T117" s="217"/>
      <c r="AT117" s="218" t="s">
        <v>177</v>
      </c>
      <c r="AU117" s="218" t="s">
        <v>91</v>
      </c>
      <c r="AV117" s="13" t="s">
        <v>91</v>
      </c>
      <c r="AW117" s="13" t="s">
        <v>42</v>
      </c>
      <c r="AX117" s="13" t="s">
        <v>81</v>
      </c>
      <c r="AY117" s="218" t="s">
        <v>168</v>
      </c>
    </row>
    <row r="118" spans="2:51" s="15" customFormat="1" ht="12">
      <c r="B118" s="247"/>
      <c r="C118" s="248"/>
      <c r="D118" s="209" t="s">
        <v>177</v>
      </c>
      <c r="E118" s="249" t="s">
        <v>79</v>
      </c>
      <c r="F118" s="250" t="s">
        <v>940</v>
      </c>
      <c r="G118" s="248"/>
      <c r="H118" s="249" t="s">
        <v>79</v>
      </c>
      <c r="I118" s="251"/>
      <c r="J118" s="248"/>
      <c r="K118" s="248"/>
      <c r="L118" s="252"/>
      <c r="M118" s="253"/>
      <c r="N118" s="254"/>
      <c r="O118" s="254"/>
      <c r="P118" s="254"/>
      <c r="Q118" s="254"/>
      <c r="R118" s="254"/>
      <c r="S118" s="254"/>
      <c r="T118" s="255"/>
      <c r="AT118" s="256" t="s">
        <v>177</v>
      </c>
      <c r="AU118" s="256" t="s">
        <v>91</v>
      </c>
      <c r="AV118" s="15" t="s">
        <v>89</v>
      </c>
      <c r="AW118" s="15" t="s">
        <v>42</v>
      </c>
      <c r="AX118" s="15" t="s">
        <v>81</v>
      </c>
      <c r="AY118" s="256" t="s">
        <v>168</v>
      </c>
    </row>
    <row r="119" spans="2:51" s="13" customFormat="1" ht="12">
      <c r="B119" s="207"/>
      <c r="C119" s="208"/>
      <c r="D119" s="209" t="s">
        <v>177</v>
      </c>
      <c r="E119" s="210" t="s">
        <v>79</v>
      </c>
      <c r="F119" s="211" t="s">
        <v>960</v>
      </c>
      <c r="G119" s="208"/>
      <c r="H119" s="212">
        <v>309.6</v>
      </c>
      <c r="I119" s="213"/>
      <c r="J119" s="208"/>
      <c r="K119" s="208"/>
      <c r="L119" s="214"/>
      <c r="M119" s="215"/>
      <c r="N119" s="216"/>
      <c r="O119" s="216"/>
      <c r="P119" s="216"/>
      <c r="Q119" s="216"/>
      <c r="R119" s="216"/>
      <c r="S119" s="216"/>
      <c r="T119" s="217"/>
      <c r="AT119" s="218" t="s">
        <v>177</v>
      </c>
      <c r="AU119" s="218" t="s">
        <v>91</v>
      </c>
      <c r="AV119" s="13" t="s">
        <v>91</v>
      </c>
      <c r="AW119" s="13" t="s">
        <v>42</v>
      </c>
      <c r="AX119" s="13" t="s">
        <v>81</v>
      </c>
      <c r="AY119" s="218" t="s">
        <v>168</v>
      </c>
    </row>
    <row r="120" spans="2:51" s="15" customFormat="1" ht="12">
      <c r="B120" s="247"/>
      <c r="C120" s="248"/>
      <c r="D120" s="209" t="s">
        <v>177</v>
      </c>
      <c r="E120" s="249" t="s">
        <v>79</v>
      </c>
      <c r="F120" s="250" t="s">
        <v>942</v>
      </c>
      <c r="G120" s="248"/>
      <c r="H120" s="249" t="s">
        <v>79</v>
      </c>
      <c r="I120" s="251"/>
      <c r="J120" s="248"/>
      <c r="K120" s="248"/>
      <c r="L120" s="252"/>
      <c r="M120" s="253"/>
      <c r="N120" s="254"/>
      <c r="O120" s="254"/>
      <c r="P120" s="254"/>
      <c r="Q120" s="254"/>
      <c r="R120" s="254"/>
      <c r="S120" s="254"/>
      <c r="T120" s="255"/>
      <c r="AT120" s="256" t="s">
        <v>177</v>
      </c>
      <c r="AU120" s="256" t="s">
        <v>91</v>
      </c>
      <c r="AV120" s="15" t="s">
        <v>89</v>
      </c>
      <c r="AW120" s="15" t="s">
        <v>42</v>
      </c>
      <c r="AX120" s="15" t="s">
        <v>81</v>
      </c>
      <c r="AY120" s="256" t="s">
        <v>168</v>
      </c>
    </row>
    <row r="121" spans="2:51" s="13" customFormat="1" ht="12">
      <c r="B121" s="207"/>
      <c r="C121" s="208"/>
      <c r="D121" s="209" t="s">
        <v>177</v>
      </c>
      <c r="E121" s="210" t="s">
        <v>79</v>
      </c>
      <c r="F121" s="211" t="s">
        <v>961</v>
      </c>
      <c r="G121" s="208"/>
      <c r="H121" s="212">
        <v>945.2</v>
      </c>
      <c r="I121" s="213"/>
      <c r="J121" s="208"/>
      <c r="K121" s="208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177</v>
      </c>
      <c r="AU121" s="218" t="s">
        <v>91</v>
      </c>
      <c r="AV121" s="13" t="s">
        <v>91</v>
      </c>
      <c r="AW121" s="13" t="s">
        <v>42</v>
      </c>
      <c r="AX121" s="13" t="s">
        <v>81</v>
      </c>
      <c r="AY121" s="218" t="s">
        <v>168</v>
      </c>
    </row>
    <row r="122" spans="2:51" s="15" customFormat="1" ht="12">
      <c r="B122" s="247"/>
      <c r="C122" s="248"/>
      <c r="D122" s="209" t="s">
        <v>177</v>
      </c>
      <c r="E122" s="249" t="s">
        <v>79</v>
      </c>
      <c r="F122" s="250" t="s">
        <v>944</v>
      </c>
      <c r="G122" s="248"/>
      <c r="H122" s="249" t="s">
        <v>79</v>
      </c>
      <c r="I122" s="251"/>
      <c r="J122" s="248"/>
      <c r="K122" s="248"/>
      <c r="L122" s="252"/>
      <c r="M122" s="253"/>
      <c r="N122" s="254"/>
      <c r="O122" s="254"/>
      <c r="P122" s="254"/>
      <c r="Q122" s="254"/>
      <c r="R122" s="254"/>
      <c r="S122" s="254"/>
      <c r="T122" s="255"/>
      <c r="AT122" s="256" t="s">
        <v>177</v>
      </c>
      <c r="AU122" s="256" t="s">
        <v>91</v>
      </c>
      <c r="AV122" s="15" t="s">
        <v>89</v>
      </c>
      <c r="AW122" s="15" t="s">
        <v>42</v>
      </c>
      <c r="AX122" s="15" t="s">
        <v>81</v>
      </c>
      <c r="AY122" s="256" t="s">
        <v>168</v>
      </c>
    </row>
    <row r="123" spans="2:51" s="13" customFormat="1" ht="12">
      <c r="B123" s="207"/>
      <c r="C123" s="208"/>
      <c r="D123" s="209" t="s">
        <v>177</v>
      </c>
      <c r="E123" s="210" t="s">
        <v>79</v>
      </c>
      <c r="F123" s="211" t="s">
        <v>962</v>
      </c>
      <c r="G123" s="208"/>
      <c r="H123" s="212">
        <v>1820</v>
      </c>
      <c r="I123" s="213"/>
      <c r="J123" s="208"/>
      <c r="K123" s="208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177</v>
      </c>
      <c r="AU123" s="218" t="s">
        <v>91</v>
      </c>
      <c r="AV123" s="13" t="s">
        <v>91</v>
      </c>
      <c r="AW123" s="13" t="s">
        <v>42</v>
      </c>
      <c r="AX123" s="13" t="s">
        <v>81</v>
      </c>
      <c r="AY123" s="218" t="s">
        <v>168</v>
      </c>
    </row>
    <row r="124" spans="2:51" s="15" customFormat="1" ht="12">
      <c r="B124" s="247"/>
      <c r="C124" s="248"/>
      <c r="D124" s="209" t="s">
        <v>177</v>
      </c>
      <c r="E124" s="249" t="s">
        <v>79</v>
      </c>
      <c r="F124" s="250" t="s">
        <v>946</v>
      </c>
      <c r="G124" s="248"/>
      <c r="H124" s="249" t="s">
        <v>79</v>
      </c>
      <c r="I124" s="251"/>
      <c r="J124" s="248"/>
      <c r="K124" s="248"/>
      <c r="L124" s="252"/>
      <c r="M124" s="253"/>
      <c r="N124" s="254"/>
      <c r="O124" s="254"/>
      <c r="P124" s="254"/>
      <c r="Q124" s="254"/>
      <c r="R124" s="254"/>
      <c r="S124" s="254"/>
      <c r="T124" s="255"/>
      <c r="AT124" s="256" t="s">
        <v>177</v>
      </c>
      <c r="AU124" s="256" t="s">
        <v>91</v>
      </c>
      <c r="AV124" s="15" t="s">
        <v>89</v>
      </c>
      <c r="AW124" s="15" t="s">
        <v>42</v>
      </c>
      <c r="AX124" s="15" t="s">
        <v>81</v>
      </c>
      <c r="AY124" s="256" t="s">
        <v>168</v>
      </c>
    </row>
    <row r="125" spans="2:51" s="13" customFormat="1" ht="12">
      <c r="B125" s="207"/>
      <c r="C125" s="208"/>
      <c r="D125" s="209" t="s">
        <v>177</v>
      </c>
      <c r="E125" s="210" t="s">
        <v>79</v>
      </c>
      <c r="F125" s="211" t="s">
        <v>963</v>
      </c>
      <c r="G125" s="208"/>
      <c r="H125" s="212">
        <v>569.6</v>
      </c>
      <c r="I125" s="213"/>
      <c r="J125" s="208"/>
      <c r="K125" s="208"/>
      <c r="L125" s="214"/>
      <c r="M125" s="215"/>
      <c r="N125" s="216"/>
      <c r="O125" s="216"/>
      <c r="P125" s="216"/>
      <c r="Q125" s="216"/>
      <c r="R125" s="216"/>
      <c r="S125" s="216"/>
      <c r="T125" s="217"/>
      <c r="AT125" s="218" t="s">
        <v>177</v>
      </c>
      <c r="AU125" s="218" t="s">
        <v>91</v>
      </c>
      <c r="AV125" s="13" t="s">
        <v>91</v>
      </c>
      <c r="AW125" s="13" t="s">
        <v>42</v>
      </c>
      <c r="AX125" s="13" t="s">
        <v>81</v>
      </c>
      <c r="AY125" s="218" t="s">
        <v>168</v>
      </c>
    </row>
    <row r="126" spans="2:51" s="15" customFormat="1" ht="12">
      <c r="B126" s="247"/>
      <c r="C126" s="248"/>
      <c r="D126" s="209" t="s">
        <v>177</v>
      </c>
      <c r="E126" s="249" t="s">
        <v>79</v>
      </c>
      <c r="F126" s="250" t="s">
        <v>948</v>
      </c>
      <c r="G126" s="248"/>
      <c r="H126" s="249" t="s">
        <v>79</v>
      </c>
      <c r="I126" s="251"/>
      <c r="J126" s="248"/>
      <c r="K126" s="248"/>
      <c r="L126" s="252"/>
      <c r="M126" s="253"/>
      <c r="N126" s="254"/>
      <c r="O126" s="254"/>
      <c r="P126" s="254"/>
      <c r="Q126" s="254"/>
      <c r="R126" s="254"/>
      <c r="S126" s="254"/>
      <c r="T126" s="255"/>
      <c r="AT126" s="256" t="s">
        <v>177</v>
      </c>
      <c r="AU126" s="256" t="s">
        <v>91</v>
      </c>
      <c r="AV126" s="15" t="s">
        <v>89</v>
      </c>
      <c r="AW126" s="15" t="s">
        <v>42</v>
      </c>
      <c r="AX126" s="15" t="s">
        <v>81</v>
      </c>
      <c r="AY126" s="256" t="s">
        <v>168</v>
      </c>
    </row>
    <row r="127" spans="2:51" s="13" customFormat="1" ht="12">
      <c r="B127" s="207"/>
      <c r="C127" s="208"/>
      <c r="D127" s="209" t="s">
        <v>177</v>
      </c>
      <c r="E127" s="210" t="s">
        <v>79</v>
      </c>
      <c r="F127" s="211" t="s">
        <v>964</v>
      </c>
      <c r="G127" s="208"/>
      <c r="H127" s="212">
        <v>189</v>
      </c>
      <c r="I127" s="213"/>
      <c r="J127" s="208"/>
      <c r="K127" s="208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177</v>
      </c>
      <c r="AU127" s="218" t="s">
        <v>91</v>
      </c>
      <c r="AV127" s="13" t="s">
        <v>91</v>
      </c>
      <c r="AW127" s="13" t="s">
        <v>42</v>
      </c>
      <c r="AX127" s="13" t="s">
        <v>81</v>
      </c>
      <c r="AY127" s="218" t="s">
        <v>168</v>
      </c>
    </row>
    <row r="128" spans="2:51" s="15" customFormat="1" ht="12">
      <c r="B128" s="247"/>
      <c r="C128" s="248"/>
      <c r="D128" s="209" t="s">
        <v>177</v>
      </c>
      <c r="E128" s="249" t="s">
        <v>79</v>
      </c>
      <c r="F128" s="250" t="s">
        <v>950</v>
      </c>
      <c r="G128" s="248"/>
      <c r="H128" s="249" t="s">
        <v>79</v>
      </c>
      <c r="I128" s="251"/>
      <c r="J128" s="248"/>
      <c r="K128" s="248"/>
      <c r="L128" s="252"/>
      <c r="M128" s="253"/>
      <c r="N128" s="254"/>
      <c r="O128" s="254"/>
      <c r="P128" s="254"/>
      <c r="Q128" s="254"/>
      <c r="R128" s="254"/>
      <c r="S128" s="254"/>
      <c r="T128" s="255"/>
      <c r="AT128" s="256" t="s">
        <v>177</v>
      </c>
      <c r="AU128" s="256" t="s">
        <v>91</v>
      </c>
      <c r="AV128" s="15" t="s">
        <v>89</v>
      </c>
      <c r="AW128" s="15" t="s">
        <v>42</v>
      </c>
      <c r="AX128" s="15" t="s">
        <v>81</v>
      </c>
      <c r="AY128" s="256" t="s">
        <v>168</v>
      </c>
    </row>
    <row r="129" spans="2:51" s="13" customFormat="1" ht="12">
      <c r="B129" s="207"/>
      <c r="C129" s="208"/>
      <c r="D129" s="209" t="s">
        <v>177</v>
      </c>
      <c r="E129" s="210" t="s">
        <v>79</v>
      </c>
      <c r="F129" s="211" t="s">
        <v>965</v>
      </c>
      <c r="G129" s="208"/>
      <c r="H129" s="212">
        <v>75.6</v>
      </c>
      <c r="I129" s="213"/>
      <c r="J129" s="208"/>
      <c r="K129" s="208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177</v>
      </c>
      <c r="AU129" s="218" t="s">
        <v>91</v>
      </c>
      <c r="AV129" s="13" t="s">
        <v>91</v>
      </c>
      <c r="AW129" s="13" t="s">
        <v>42</v>
      </c>
      <c r="AX129" s="13" t="s">
        <v>81</v>
      </c>
      <c r="AY129" s="218" t="s">
        <v>168</v>
      </c>
    </row>
    <row r="130" spans="2:51" s="14" customFormat="1" ht="12">
      <c r="B130" s="219"/>
      <c r="C130" s="220"/>
      <c r="D130" s="209" t="s">
        <v>177</v>
      </c>
      <c r="E130" s="221" t="s">
        <v>914</v>
      </c>
      <c r="F130" s="222" t="s">
        <v>181</v>
      </c>
      <c r="G130" s="220"/>
      <c r="H130" s="223">
        <v>4182.6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177</v>
      </c>
      <c r="AU130" s="229" t="s">
        <v>91</v>
      </c>
      <c r="AV130" s="14" t="s">
        <v>175</v>
      </c>
      <c r="AW130" s="14" t="s">
        <v>42</v>
      </c>
      <c r="AX130" s="14" t="s">
        <v>89</v>
      </c>
      <c r="AY130" s="229" t="s">
        <v>168</v>
      </c>
    </row>
    <row r="131" spans="1:65" s="2" customFormat="1" ht="21.75" customHeight="1">
      <c r="A131" s="36"/>
      <c r="B131" s="37"/>
      <c r="C131" s="194" t="s">
        <v>200</v>
      </c>
      <c r="D131" s="194" t="s">
        <v>170</v>
      </c>
      <c r="E131" s="195" t="s">
        <v>966</v>
      </c>
      <c r="F131" s="196" t="s">
        <v>967</v>
      </c>
      <c r="G131" s="197" t="s">
        <v>346</v>
      </c>
      <c r="H131" s="198">
        <v>4182.6</v>
      </c>
      <c r="I131" s="199"/>
      <c r="J131" s="200">
        <f>ROUND(I131*H131,2)</f>
        <v>0</v>
      </c>
      <c r="K131" s="196" t="s">
        <v>174</v>
      </c>
      <c r="L131" s="41"/>
      <c r="M131" s="201" t="s">
        <v>79</v>
      </c>
      <c r="N131" s="202" t="s">
        <v>51</v>
      </c>
      <c r="O131" s="66"/>
      <c r="P131" s="203">
        <f>O131*H131</f>
        <v>0</v>
      </c>
      <c r="Q131" s="203">
        <v>0</v>
      </c>
      <c r="R131" s="203">
        <f>Q131*H131</f>
        <v>0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175</v>
      </c>
      <c r="AT131" s="205" t="s">
        <v>170</v>
      </c>
      <c r="AU131" s="205" t="s">
        <v>91</v>
      </c>
      <c r="AY131" s="18" t="s">
        <v>168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8" t="s">
        <v>89</v>
      </c>
      <c r="BK131" s="206">
        <f>ROUND(I131*H131,2)</f>
        <v>0</v>
      </c>
      <c r="BL131" s="18" t="s">
        <v>175</v>
      </c>
      <c r="BM131" s="205" t="s">
        <v>968</v>
      </c>
    </row>
    <row r="132" spans="2:51" s="13" customFormat="1" ht="12">
      <c r="B132" s="207"/>
      <c r="C132" s="208"/>
      <c r="D132" s="209" t="s">
        <v>177</v>
      </c>
      <c r="E132" s="210" t="s">
        <v>79</v>
      </c>
      <c r="F132" s="211" t="s">
        <v>914</v>
      </c>
      <c r="G132" s="208"/>
      <c r="H132" s="212">
        <v>4182.6</v>
      </c>
      <c r="I132" s="213"/>
      <c r="J132" s="208"/>
      <c r="K132" s="208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177</v>
      </c>
      <c r="AU132" s="218" t="s">
        <v>91</v>
      </c>
      <c r="AV132" s="13" t="s">
        <v>91</v>
      </c>
      <c r="AW132" s="13" t="s">
        <v>42</v>
      </c>
      <c r="AX132" s="13" t="s">
        <v>89</v>
      </c>
      <c r="AY132" s="218" t="s">
        <v>168</v>
      </c>
    </row>
    <row r="133" spans="1:65" s="2" customFormat="1" ht="21.75" customHeight="1">
      <c r="A133" s="36"/>
      <c r="B133" s="37"/>
      <c r="C133" s="194" t="s">
        <v>205</v>
      </c>
      <c r="D133" s="194" t="s">
        <v>170</v>
      </c>
      <c r="E133" s="195" t="s">
        <v>182</v>
      </c>
      <c r="F133" s="196" t="s">
        <v>183</v>
      </c>
      <c r="G133" s="197" t="s">
        <v>173</v>
      </c>
      <c r="H133" s="198">
        <v>4737.588</v>
      </c>
      <c r="I133" s="199"/>
      <c r="J133" s="200">
        <f>ROUND(I133*H133,2)</f>
        <v>0</v>
      </c>
      <c r="K133" s="196" t="s">
        <v>174</v>
      </c>
      <c r="L133" s="41"/>
      <c r="M133" s="201" t="s">
        <v>79</v>
      </c>
      <c r="N133" s="202" t="s">
        <v>51</v>
      </c>
      <c r="O133" s="66"/>
      <c r="P133" s="203">
        <f>O133*H133</f>
        <v>0</v>
      </c>
      <c r="Q133" s="203">
        <v>0</v>
      </c>
      <c r="R133" s="203">
        <f>Q133*H133</f>
        <v>0</v>
      </c>
      <c r="S133" s="203">
        <v>0</v>
      </c>
      <c r="T133" s="204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175</v>
      </c>
      <c r="AT133" s="205" t="s">
        <v>170</v>
      </c>
      <c r="AU133" s="205" t="s">
        <v>91</v>
      </c>
      <c r="AY133" s="18" t="s">
        <v>168</v>
      </c>
      <c r="BE133" s="206">
        <f>IF(N133="základní",J133,0)</f>
        <v>0</v>
      </c>
      <c r="BF133" s="206">
        <f>IF(N133="snížená",J133,0)</f>
        <v>0</v>
      </c>
      <c r="BG133" s="206">
        <f>IF(N133="zákl. přenesená",J133,0)</f>
        <v>0</v>
      </c>
      <c r="BH133" s="206">
        <f>IF(N133="sníž. přenesená",J133,0)</f>
        <v>0</v>
      </c>
      <c r="BI133" s="206">
        <f>IF(N133="nulová",J133,0)</f>
        <v>0</v>
      </c>
      <c r="BJ133" s="18" t="s">
        <v>89</v>
      </c>
      <c r="BK133" s="206">
        <f>ROUND(I133*H133,2)</f>
        <v>0</v>
      </c>
      <c r="BL133" s="18" t="s">
        <v>175</v>
      </c>
      <c r="BM133" s="205" t="s">
        <v>969</v>
      </c>
    </row>
    <row r="134" spans="2:51" s="15" customFormat="1" ht="12">
      <c r="B134" s="247"/>
      <c r="C134" s="248"/>
      <c r="D134" s="209" t="s">
        <v>177</v>
      </c>
      <c r="E134" s="249" t="s">
        <v>79</v>
      </c>
      <c r="F134" s="250" t="s">
        <v>970</v>
      </c>
      <c r="G134" s="248"/>
      <c r="H134" s="249" t="s">
        <v>79</v>
      </c>
      <c r="I134" s="251"/>
      <c r="J134" s="248"/>
      <c r="K134" s="248"/>
      <c r="L134" s="252"/>
      <c r="M134" s="253"/>
      <c r="N134" s="254"/>
      <c r="O134" s="254"/>
      <c r="P134" s="254"/>
      <c r="Q134" s="254"/>
      <c r="R134" s="254"/>
      <c r="S134" s="254"/>
      <c r="T134" s="255"/>
      <c r="AT134" s="256" t="s">
        <v>177</v>
      </c>
      <c r="AU134" s="256" t="s">
        <v>91</v>
      </c>
      <c r="AV134" s="15" t="s">
        <v>89</v>
      </c>
      <c r="AW134" s="15" t="s">
        <v>42</v>
      </c>
      <c r="AX134" s="15" t="s">
        <v>81</v>
      </c>
      <c r="AY134" s="256" t="s">
        <v>168</v>
      </c>
    </row>
    <row r="135" spans="2:51" s="13" customFormat="1" ht="12">
      <c r="B135" s="207"/>
      <c r="C135" s="208"/>
      <c r="D135" s="209" t="s">
        <v>177</v>
      </c>
      <c r="E135" s="210" t="s">
        <v>79</v>
      </c>
      <c r="F135" s="211" t="s">
        <v>916</v>
      </c>
      <c r="G135" s="208"/>
      <c r="H135" s="212">
        <v>2368.794</v>
      </c>
      <c r="I135" s="213"/>
      <c r="J135" s="208"/>
      <c r="K135" s="208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177</v>
      </c>
      <c r="AU135" s="218" t="s">
        <v>91</v>
      </c>
      <c r="AV135" s="13" t="s">
        <v>91</v>
      </c>
      <c r="AW135" s="13" t="s">
        <v>42</v>
      </c>
      <c r="AX135" s="13" t="s">
        <v>81</v>
      </c>
      <c r="AY135" s="218" t="s">
        <v>168</v>
      </c>
    </row>
    <row r="136" spans="2:51" s="15" customFormat="1" ht="12">
      <c r="B136" s="247"/>
      <c r="C136" s="248"/>
      <c r="D136" s="209" t="s">
        <v>177</v>
      </c>
      <c r="E136" s="249" t="s">
        <v>79</v>
      </c>
      <c r="F136" s="250" t="s">
        <v>971</v>
      </c>
      <c r="G136" s="248"/>
      <c r="H136" s="249" t="s">
        <v>79</v>
      </c>
      <c r="I136" s="251"/>
      <c r="J136" s="248"/>
      <c r="K136" s="248"/>
      <c r="L136" s="252"/>
      <c r="M136" s="253"/>
      <c r="N136" s="254"/>
      <c r="O136" s="254"/>
      <c r="P136" s="254"/>
      <c r="Q136" s="254"/>
      <c r="R136" s="254"/>
      <c r="S136" s="254"/>
      <c r="T136" s="255"/>
      <c r="AT136" s="256" t="s">
        <v>177</v>
      </c>
      <c r="AU136" s="256" t="s">
        <v>91</v>
      </c>
      <c r="AV136" s="15" t="s">
        <v>89</v>
      </c>
      <c r="AW136" s="15" t="s">
        <v>42</v>
      </c>
      <c r="AX136" s="15" t="s">
        <v>81</v>
      </c>
      <c r="AY136" s="256" t="s">
        <v>168</v>
      </c>
    </row>
    <row r="137" spans="2:51" s="13" customFormat="1" ht="12">
      <c r="B137" s="207"/>
      <c r="C137" s="208"/>
      <c r="D137" s="209" t="s">
        <v>177</v>
      </c>
      <c r="E137" s="210" t="s">
        <v>79</v>
      </c>
      <c r="F137" s="211" t="s">
        <v>916</v>
      </c>
      <c r="G137" s="208"/>
      <c r="H137" s="212">
        <v>2368.794</v>
      </c>
      <c r="I137" s="213"/>
      <c r="J137" s="208"/>
      <c r="K137" s="208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177</v>
      </c>
      <c r="AU137" s="218" t="s">
        <v>91</v>
      </c>
      <c r="AV137" s="13" t="s">
        <v>91</v>
      </c>
      <c r="AW137" s="13" t="s">
        <v>42</v>
      </c>
      <c r="AX137" s="13" t="s">
        <v>81</v>
      </c>
      <c r="AY137" s="218" t="s">
        <v>168</v>
      </c>
    </row>
    <row r="138" spans="2:51" s="14" customFormat="1" ht="12">
      <c r="B138" s="219"/>
      <c r="C138" s="220"/>
      <c r="D138" s="209" t="s">
        <v>177</v>
      </c>
      <c r="E138" s="221" t="s">
        <v>79</v>
      </c>
      <c r="F138" s="222" t="s">
        <v>181</v>
      </c>
      <c r="G138" s="220"/>
      <c r="H138" s="223">
        <v>4737.588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177</v>
      </c>
      <c r="AU138" s="229" t="s">
        <v>91</v>
      </c>
      <c r="AV138" s="14" t="s">
        <v>175</v>
      </c>
      <c r="AW138" s="14" t="s">
        <v>42</v>
      </c>
      <c r="AX138" s="14" t="s">
        <v>89</v>
      </c>
      <c r="AY138" s="229" t="s">
        <v>168</v>
      </c>
    </row>
    <row r="139" spans="1:65" s="2" customFormat="1" ht="21.75" customHeight="1">
      <c r="A139" s="36"/>
      <c r="B139" s="37"/>
      <c r="C139" s="194" t="s">
        <v>211</v>
      </c>
      <c r="D139" s="194" t="s">
        <v>170</v>
      </c>
      <c r="E139" s="195" t="s">
        <v>187</v>
      </c>
      <c r="F139" s="196" t="s">
        <v>188</v>
      </c>
      <c r="G139" s="197" t="s">
        <v>173</v>
      </c>
      <c r="H139" s="198">
        <v>922.026</v>
      </c>
      <c r="I139" s="199"/>
      <c r="J139" s="200">
        <f>ROUND(I139*H139,2)</f>
        <v>0</v>
      </c>
      <c r="K139" s="196" t="s">
        <v>174</v>
      </c>
      <c r="L139" s="41"/>
      <c r="M139" s="201" t="s">
        <v>79</v>
      </c>
      <c r="N139" s="202" t="s">
        <v>51</v>
      </c>
      <c r="O139" s="66"/>
      <c r="P139" s="203">
        <f>O139*H139</f>
        <v>0</v>
      </c>
      <c r="Q139" s="203">
        <v>0</v>
      </c>
      <c r="R139" s="203">
        <f>Q139*H139</f>
        <v>0</v>
      </c>
      <c r="S139" s="203">
        <v>0</v>
      </c>
      <c r="T139" s="204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175</v>
      </c>
      <c r="AT139" s="205" t="s">
        <v>170</v>
      </c>
      <c r="AU139" s="205" t="s">
        <v>91</v>
      </c>
      <c r="AY139" s="18" t="s">
        <v>168</v>
      </c>
      <c r="BE139" s="206">
        <f>IF(N139="základní",J139,0)</f>
        <v>0</v>
      </c>
      <c r="BF139" s="206">
        <f>IF(N139="snížená",J139,0)</f>
        <v>0</v>
      </c>
      <c r="BG139" s="206">
        <f>IF(N139="zákl. přenesená",J139,0)</f>
        <v>0</v>
      </c>
      <c r="BH139" s="206">
        <f>IF(N139="sníž. přenesená",J139,0)</f>
        <v>0</v>
      </c>
      <c r="BI139" s="206">
        <f>IF(N139="nulová",J139,0)</f>
        <v>0</v>
      </c>
      <c r="BJ139" s="18" t="s">
        <v>89</v>
      </c>
      <c r="BK139" s="206">
        <f>ROUND(I139*H139,2)</f>
        <v>0</v>
      </c>
      <c r="BL139" s="18" t="s">
        <v>175</v>
      </c>
      <c r="BM139" s="205" t="s">
        <v>972</v>
      </c>
    </row>
    <row r="140" spans="2:51" s="15" customFormat="1" ht="12">
      <c r="B140" s="247"/>
      <c r="C140" s="248"/>
      <c r="D140" s="209" t="s">
        <v>177</v>
      </c>
      <c r="E140" s="249" t="s">
        <v>79</v>
      </c>
      <c r="F140" s="250" t="s">
        <v>973</v>
      </c>
      <c r="G140" s="248"/>
      <c r="H140" s="249" t="s">
        <v>79</v>
      </c>
      <c r="I140" s="251"/>
      <c r="J140" s="248"/>
      <c r="K140" s="248"/>
      <c r="L140" s="252"/>
      <c r="M140" s="253"/>
      <c r="N140" s="254"/>
      <c r="O140" s="254"/>
      <c r="P140" s="254"/>
      <c r="Q140" s="254"/>
      <c r="R140" s="254"/>
      <c r="S140" s="254"/>
      <c r="T140" s="255"/>
      <c r="AT140" s="256" t="s">
        <v>177</v>
      </c>
      <c r="AU140" s="256" t="s">
        <v>91</v>
      </c>
      <c r="AV140" s="15" t="s">
        <v>89</v>
      </c>
      <c r="AW140" s="15" t="s">
        <v>42</v>
      </c>
      <c r="AX140" s="15" t="s">
        <v>81</v>
      </c>
      <c r="AY140" s="256" t="s">
        <v>168</v>
      </c>
    </row>
    <row r="141" spans="2:51" s="13" customFormat="1" ht="12">
      <c r="B141" s="207"/>
      <c r="C141" s="208"/>
      <c r="D141" s="209" t="s">
        <v>177</v>
      </c>
      <c r="E141" s="210" t="s">
        <v>918</v>
      </c>
      <c r="F141" s="211" t="s">
        <v>974</v>
      </c>
      <c r="G141" s="208"/>
      <c r="H141" s="212">
        <v>922.026</v>
      </c>
      <c r="I141" s="213"/>
      <c r="J141" s="208"/>
      <c r="K141" s="208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177</v>
      </c>
      <c r="AU141" s="218" t="s">
        <v>91</v>
      </c>
      <c r="AV141" s="13" t="s">
        <v>91</v>
      </c>
      <c r="AW141" s="13" t="s">
        <v>42</v>
      </c>
      <c r="AX141" s="13" t="s">
        <v>89</v>
      </c>
      <c r="AY141" s="218" t="s">
        <v>168</v>
      </c>
    </row>
    <row r="142" spans="1:65" s="2" customFormat="1" ht="33" customHeight="1">
      <c r="A142" s="36"/>
      <c r="B142" s="37"/>
      <c r="C142" s="194" t="s">
        <v>218</v>
      </c>
      <c r="D142" s="194" t="s">
        <v>170</v>
      </c>
      <c r="E142" s="195" t="s">
        <v>191</v>
      </c>
      <c r="F142" s="196" t="s">
        <v>192</v>
      </c>
      <c r="G142" s="197" t="s">
        <v>173</v>
      </c>
      <c r="H142" s="198">
        <v>13830.39</v>
      </c>
      <c r="I142" s="199"/>
      <c r="J142" s="200">
        <f>ROUND(I142*H142,2)</f>
        <v>0</v>
      </c>
      <c r="K142" s="196" t="s">
        <v>174</v>
      </c>
      <c r="L142" s="41"/>
      <c r="M142" s="201" t="s">
        <v>79</v>
      </c>
      <c r="N142" s="202" t="s">
        <v>51</v>
      </c>
      <c r="O142" s="66"/>
      <c r="P142" s="203">
        <f>O142*H142</f>
        <v>0</v>
      </c>
      <c r="Q142" s="203">
        <v>0</v>
      </c>
      <c r="R142" s="203">
        <f>Q142*H142</f>
        <v>0</v>
      </c>
      <c r="S142" s="203">
        <v>0</v>
      </c>
      <c r="T142" s="204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175</v>
      </c>
      <c r="AT142" s="205" t="s">
        <v>170</v>
      </c>
      <c r="AU142" s="205" t="s">
        <v>91</v>
      </c>
      <c r="AY142" s="18" t="s">
        <v>168</v>
      </c>
      <c r="BE142" s="206">
        <f>IF(N142="základní",J142,0)</f>
        <v>0</v>
      </c>
      <c r="BF142" s="206">
        <f>IF(N142="snížená",J142,0)</f>
        <v>0</v>
      </c>
      <c r="BG142" s="206">
        <f>IF(N142="zákl. přenesená",J142,0)</f>
        <v>0</v>
      </c>
      <c r="BH142" s="206">
        <f>IF(N142="sníž. přenesená",J142,0)</f>
        <v>0</v>
      </c>
      <c r="BI142" s="206">
        <f>IF(N142="nulová",J142,0)</f>
        <v>0</v>
      </c>
      <c r="BJ142" s="18" t="s">
        <v>89</v>
      </c>
      <c r="BK142" s="206">
        <f>ROUND(I142*H142,2)</f>
        <v>0</v>
      </c>
      <c r="BL142" s="18" t="s">
        <v>175</v>
      </c>
      <c r="BM142" s="205" t="s">
        <v>975</v>
      </c>
    </row>
    <row r="143" spans="2:51" s="13" customFormat="1" ht="12">
      <c r="B143" s="207"/>
      <c r="C143" s="208"/>
      <c r="D143" s="209" t="s">
        <v>177</v>
      </c>
      <c r="E143" s="208"/>
      <c r="F143" s="211" t="s">
        <v>976</v>
      </c>
      <c r="G143" s="208"/>
      <c r="H143" s="212">
        <v>13830.39</v>
      </c>
      <c r="I143" s="213"/>
      <c r="J143" s="208"/>
      <c r="K143" s="208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177</v>
      </c>
      <c r="AU143" s="218" t="s">
        <v>91</v>
      </c>
      <c r="AV143" s="13" t="s">
        <v>91</v>
      </c>
      <c r="AW143" s="13" t="s">
        <v>4</v>
      </c>
      <c r="AX143" s="13" t="s">
        <v>89</v>
      </c>
      <c r="AY143" s="218" t="s">
        <v>168</v>
      </c>
    </row>
    <row r="144" spans="1:65" s="2" customFormat="1" ht="21.75" customHeight="1">
      <c r="A144" s="36"/>
      <c r="B144" s="37"/>
      <c r="C144" s="194" t="s">
        <v>225</v>
      </c>
      <c r="D144" s="194" t="s">
        <v>170</v>
      </c>
      <c r="E144" s="195" t="s">
        <v>196</v>
      </c>
      <c r="F144" s="196" t="s">
        <v>197</v>
      </c>
      <c r="G144" s="197" t="s">
        <v>173</v>
      </c>
      <c r="H144" s="198">
        <v>3290.82</v>
      </c>
      <c r="I144" s="199"/>
      <c r="J144" s="200">
        <f>ROUND(I144*H144,2)</f>
        <v>0</v>
      </c>
      <c r="K144" s="196" t="s">
        <v>174</v>
      </c>
      <c r="L144" s="41"/>
      <c r="M144" s="201" t="s">
        <v>79</v>
      </c>
      <c r="N144" s="202" t="s">
        <v>51</v>
      </c>
      <c r="O144" s="66"/>
      <c r="P144" s="203">
        <f>O144*H144</f>
        <v>0</v>
      </c>
      <c r="Q144" s="203">
        <v>0</v>
      </c>
      <c r="R144" s="203">
        <f>Q144*H144</f>
        <v>0</v>
      </c>
      <c r="S144" s="203">
        <v>0</v>
      </c>
      <c r="T144" s="204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175</v>
      </c>
      <c r="AT144" s="205" t="s">
        <v>170</v>
      </c>
      <c r="AU144" s="205" t="s">
        <v>91</v>
      </c>
      <c r="AY144" s="18" t="s">
        <v>168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8" t="s">
        <v>89</v>
      </c>
      <c r="BK144" s="206">
        <f>ROUND(I144*H144,2)</f>
        <v>0</v>
      </c>
      <c r="BL144" s="18" t="s">
        <v>175</v>
      </c>
      <c r="BM144" s="205" t="s">
        <v>977</v>
      </c>
    </row>
    <row r="145" spans="2:51" s="15" customFormat="1" ht="12">
      <c r="B145" s="247"/>
      <c r="C145" s="248"/>
      <c r="D145" s="209" t="s">
        <v>177</v>
      </c>
      <c r="E145" s="249" t="s">
        <v>79</v>
      </c>
      <c r="F145" s="250" t="s">
        <v>978</v>
      </c>
      <c r="G145" s="248"/>
      <c r="H145" s="249" t="s">
        <v>79</v>
      </c>
      <c r="I145" s="251"/>
      <c r="J145" s="248"/>
      <c r="K145" s="248"/>
      <c r="L145" s="252"/>
      <c r="M145" s="253"/>
      <c r="N145" s="254"/>
      <c r="O145" s="254"/>
      <c r="P145" s="254"/>
      <c r="Q145" s="254"/>
      <c r="R145" s="254"/>
      <c r="S145" s="254"/>
      <c r="T145" s="255"/>
      <c r="AT145" s="256" t="s">
        <v>177</v>
      </c>
      <c r="AU145" s="256" t="s">
        <v>91</v>
      </c>
      <c r="AV145" s="15" t="s">
        <v>89</v>
      </c>
      <c r="AW145" s="15" t="s">
        <v>42</v>
      </c>
      <c r="AX145" s="15" t="s">
        <v>81</v>
      </c>
      <c r="AY145" s="256" t="s">
        <v>168</v>
      </c>
    </row>
    <row r="146" spans="2:51" s="13" customFormat="1" ht="12">
      <c r="B146" s="207"/>
      <c r="C146" s="208"/>
      <c r="D146" s="209" t="s">
        <v>177</v>
      </c>
      <c r="E146" s="210" t="s">
        <v>79</v>
      </c>
      <c r="F146" s="211" t="s">
        <v>918</v>
      </c>
      <c r="G146" s="208"/>
      <c r="H146" s="212">
        <v>922.026</v>
      </c>
      <c r="I146" s="213"/>
      <c r="J146" s="208"/>
      <c r="K146" s="208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177</v>
      </c>
      <c r="AU146" s="218" t="s">
        <v>91</v>
      </c>
      <c r="AV146" s="13" t="s">
        <v>91</v>
      </c>
      <c r="AW146" s="13" t="s">
        <v>42</v>
      </c>
      <c r="AX146" s="13" t="s">
        <v>81</v>
      </c>
      <c r="AY146" s="218" t="s">
        <v>168</v>
      </c>
    </row>
    <row r="147" spans="2:51" s="15" customFormat="1" ht="12">
      <c r="B147" s="247"/>
      <c r="C147" s="248"/>
      <c r="D147" s="209" t="s">
        <v>177</v>
      </c>
      <c r="E147" s="249" t="s">
        <v>79</v>
      </c>
      <c r="F147" s="250" t="s">
        <v>979</v>
      </c>
      <c r="G147" s="248"/>
      <c r="H147" s="249" t="s">
        <v>79</v>
      </c>
      <c r="I147" s="251"/>
      <c r="J147" s="248"/>
      <c r="K147" s="248"/>
      <c r="L147" s="252"/>
      <c r="M147" s="253"/>
      <c r="N147" s="254"/>
      <c r="O147" s="254"/>
      <c r="P147" s="254"/>
      <c r="Q147" s="254"/>
      <c r="R147" s="254"/>
      <c r="S147" s="254"/>
      <c r="T147" s="255"/>
      <c r="AT147" s="256" t="s">
        <v>177</v>
      </c>
      <c r="AU147" s="256" t="s">
        <v>91</v>
      </c>
      <c r="AV147" s="15" t="s">
        <v>89</v>
      </c>
      <c r="AW147" s="15" t="s">
        <v>42</v>
      </c>
      <c r="AX147" s="15" t="s">
        <v>81</v>
      </c>
      <c r="AY147" s="256" t="s">
        <v>168</v>
      </c>
    </row>
    <row r="148" spans="2:51" s="13" customFormat="1" ht="12">
      <c r="B148" s="207"/>
      <c r="C148" s="208"/>
      <c r="D148" s="209" t="s">
        <v>177</v>
      </c>
      <c r="E148" s="210" t="s">
        <v>79</v>
      </c>
      <c r="F148" s="211" t="s">
        <v>916</v>
      </c>
      <c r="G148" s="208"/>
      <c r="H148" s="212">
        <v>2368.794</v>
      </c>
      <c r="I148" s="213"/>
      <c r="J148" s="208"/>
      <c r="K148" s="208"/>
      <c r="L148" s="214"/>
      <c r="M148" s="215"/>
      <c r="N148" s="216"/>
      <c r="O148" s="216"/>
      <c r="P148" s="216"/>
      <c r="Q148" s="216"/>
      <c r="R148" s="216"/>
      <c r="S148" s="216"/>
      <c r="T148" s="217"/>
      <c r="AT148" s="218" t="s">
        <v>177</v>
      </c>
      <c r="AU148" s="218" t="s">
        <v>91</v>
      </c>
      <c r="AV148" s="13" t="s">
        <v>91</v>
      </c>
      <c r="AW148" s="13" t="s">
        <v>42</v>
      </c>
      <c r="AX148" s="13" t="s">
        <v>81</v>
      </c>
      <c r="AY148" s="218" t="s">
        <v>168</v>
      </c>
    </row>
    <row r="149" spans="2:51" s="14" customFormat="1" ht="12">
      <c r="B149" s="219"/>
      <c r="C149" s="220"/>
      <c r="D149" s="209" t="s">
        <v>177</v>
      </c>
      <c r="E149" s="221" t="s">
        <v>79</v>
      </c>
      <c r="F149" s="222" t="s">
        <v>181</v>
      </c>
      <c r="G149" s="220"/>
      <c r="H149" s="223">
        <v>3290.82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177</v>
      </c>
      <c r="AU149" s="229" t="s">
        <v>91</v>
      </c>
      <c r="AV149" s="14" t="s">
        <v>175</v>
      </c>
      <c r="AW149" s="14" t="s">
        <v>42</v>
      </c>
      <c r="AX149" s="14" t="s">
        <v>89</v>
      </c>
      <c r="AY149" s="229" t="s">
        <v>168</v>
      </c>
    </row>
    <row r="150" spans="1:65" s="2" customFormat="1" ht="16.5" customHeight="1">
      <c r="A150" s="36"/>
      <c r="B150" s="37"/>
      <c r="C150" s="194" t="s">
        <v>231</v>
      </c>
      <c r="D150" s="194" t="s">
        <v>170</v>
      </c>
      <c r="E150" s="195" t="s">
        <v>201</v>
      </c>
      <c r="F150" s="196" t="s">
        <v>202</v>
      </c>
      <c r="G150" s="197" t="s">
        <v>173</v>
      </c>
      <c r="H150" s="198">
        <v>922.026</v>
      </c>
      <c r="I150" s="199"/>
      <c r="J150" s="200">
        <f>ROUND(I150*H150,2)</f>
        <v>0</v>
      </c>
      <c r="K150" s="196" t="s">
        <v>174</v>
      </c>
      <c r="L150" s="41"/>
      <c r="M150" s="201" t="s">
        <v>79</v>
      </c>
      <c r="N150" s="202" t="s">
        <v>51</v>
      </c>
      <c r="O150" s="66"/>
      <c r="P150" s="203">
        <f>O150*H150</f>
        <v>0</v>
      </c>
      <c r="Q150" s="203">
        <v>0</v>
      </c>
      <c r="R150" s="203">
        <f>Q150*H150</f>
        <v>0</v>
      </c>
      <c r="S150" s="203">
        <v>0</v>
      </c>
      <c r="T150" s="204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175</v>
      </c>
      <c r="AT150" s="205" t="s">
        <v>170</v>
      </c>
      <c r="AU150" s="205" t="s">
        <v>91</v>
      </c>
      <c r="AY150" s="18" t="s">
        <v>168</v>
      </c>
      <c r="BE150" s="206">
        <f>IF(N150="základní",J150,0)</f>
        <v>0</v>
      </c>
      <c r="BF150" s="206">
        <f>IF(N150="snížená",J150,0)</f>
        <v>0</v>
      </c>
      <c r="BG150" s="206">
        <f>IF(N150="zákl. přenesená",J150,0)</f>
        <v>0</v>
      </c>
      <c r="BH150" s="206">
        <f>IF(N150="sníž. přenesená",J150,0)</f>
        <v>0</v>
      </c>
      <c r="BI150" s="206">
        <f>IF(N150="nulová",J150,0)</f>
        <v>0</v>
      </c>
      <c r="BJ150" s="18" t="s">
        <v>89</v>
      </c>
      <c r="BK150" s="206">
        <f>ROUND(I150*H150,2)</f>
        <v>0</v>
      </c>
      <c r="BL150" s="18" t="s">
        <v>175</v>
      </c>
      <c r="BM150" s="205" t="s">
        <v>980</v>
      </c>
    </row>
    <row r="151" spans="2:51" s="13" customFormat="1" ht="12">
      <c r="B151" s="207"/>
      <c r="C151" s="208"/>
      <c r="D151" s="209" t="s">
        <v>177</v>
      </c>
      <c r="E151" s="210" t="s">
        <v>79</v>
      </c>
      <c r="F151" s="211" t="s">
        <v>918</v>
      </c>
      <c r="G151" s="208"/>
      <c r="H151" s="212">
        <v>922.026</v>
      </c>
      <c r="I151" s="213"/>
      <c r="J151" s="208"/>
      <c r="K151" s="208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177</v>
      </c>
      <c r="AU151" s="218" t="s">
        <v>91</v>
      </c>
      <c r="AV151" s="13" t="s">
        <v>91</v>
      </c>
      <c r="AW151" s="13" t="s">
        <v>42</v>
      </c>
      <c r="AX151" s="13" t="s">
        <v>89</v>
      </c>
      <c r="AY151" s="218" t="s">
        <v>168</v>
      </c>
    </row>
    <row r="152" spans="1:65" s="2" customFormat="1" ht="21.75" customHeight="1">
      <c r="A152" s="36"/>
      <c r="B152" s="37"/>
      <c r="C152" s="194" t="s">
        <v>239</v>
      </c>
      <c r="D152" s="194" t="s">
        <v>170</v>
      </c>
      <c r="E152" s="195" t="s">
        <v>206</v>
      </c>
      <c r="F152" s="196" t="s">
        <v>207</v>
      </c>
      <c r="G152" s="197" t="s">
        <v>208</v>
      </c>
      <c r="H152" s="198">
        <v>1844.052</v>
      </c>
      <c r="I152" s="199"/>
      <c r="J152" s="200">
        <f>ROUND(I152*H152,2)</f>
        <v>0</v>
      </c>
      <c r="K152" s="196" t="s">
        <v>174</v>
      </c>
      <c r="L152" s="41"/>
      <c r="M152" s="201" t="s">
        <v>79</v>
      </c>
      <c r="N152" s="202" t="s">
        <v>51</v>
      </c>
      <c r="O152" s="66"/>
      <c r="P152" s="203">
        <f>O152*H152</f>
        <v>0</v>
      </c>
      <c r="Q152" s="203">
        <v>0</v>
      </c>
      <c r="R152" s="203">
        <f>Q152*H152</f>
        <v>0</v>
      </c>
      <c r="S152" s="203">
        <v>0</v>
      </c>
      <c r="T152" s="204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5" t="s">
        <v>175</v>
      </c>
      <c r="AT152" s="205" t="s">
        <v>170</v>
      </c>
      <c r="AU152" s="205" t="s">
        <v>91</v>
      </c>
      <c r="AY152" s="18" t="s">
        <v>168</v>
      </c>
      <c r="BE152" s="206">
        <f>IF(N152="základní",J152,0)</f>
        <v>0</v>
      </c>
      <c r="BF152" s="206">
        <f>IF(N152="snížená",J152,0)</f>
        <v>0</v>
      </c>
      <c r="BG152" s="206">
        <f>IF(N152="zákl. přenesená",J152,0)</f>
        <v>0</v>
      </c>
      <c r="BH152" s="206">
        <f>IF(N152="sníž. přenesená",J152,0)</f>
        <v>0</v>
      </c>
      <c r="BI152" s="206">
        <f>IF(N152="nulová",J152,0)</f>
        <v>0</v>
      </c>
      <c r="BJ152" s="18" t="s">
        <v>89</v>
      </c>
      <c r="BK152" s="206">
        <f>ROUND(I152*H152,2)</f>
        <v>0</v>
      </c>
      <c r="BL152" s="18" t="s">
        <v>175</v>
      </c>
      <c r="BM152" s="205" t="s">
        <v>981</v>
      </c>
    </row>
    <row r="153" spans="2:51" s="13" customFormat="1" ht="12">
      <c r="B153" s="207"/>
      <c r="C153" s="208"/>
      <c r="D153" s="209" t="s">
        <v>177</v>
      </c>
      <c r="E153" s="210" t="s">
        <v>79</v>
      </c>
      <c r="F153" s="211" t="s">
        <v>918</v>
      </c>
      <c r="G153" s="208"/>
      <c r="H153" s="212">
        <v>922.026</v>
      </c>
      <c r="I153" s="213"/>
      <c r="J153" s="208"/>
      <c r="K153" s="208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177</v>
      </c>
      <c r="AU153" s="218" t="s">
        <v>91</v>
      </c>
      <c r="AV153" s="13" t="s">
        <v>91</v>
      </c>
      <c r="AW153" s="13" t="s">
        <v>42</v>
      </c>
      <c r="AX153" s="13" t="s">
        <v>89</v>
      </c>
      <c r="AY153" s="218" t="s">
        <v>168</v>
      </c>
    </row>
    <row r="154" spans="2:51" s="13" customFormat="1" ht="12">
      <c r="B154" s="207"/>
      <c r="C154" s="208"/>
      <c r="D154" s="209" t="s">
        <v>177</v>
      </c>
      <c r="E154" s="208"/>
      <c r="F154" s="211" t="s">
        <v>982</v>
      </c>
      <c r="G154" s="208"/>
      <c r="H154" s="212">
        <v>1844.052</v>
      </c>
      <c r="I154" s="213"/>
      <c r="J154" s="208"/>
      <c r="K154" s="208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177</v>
      </c>
      <c r="AU154" s="218" t="s">
        <v>91</v>
      </c>
      <c r="AV154" s="13" t="s">
        <v>91</v>
      </c>
      <c r="AW154" s="13" t="s">
        <v>4</v>
      </c>
      <c r="AX154" s="13" t="s">
        <v>89</v>
      </c>
      <c r="AY154" s="218" t="s">
        <v>168</v>
      </c>
    </row>
    <row r="155" spans="1:65" s="2" customFormat="1" ht="21.75" customHeight="1">
      <c r="A155" s="36"/>
      <c r="B155" s="37"/>
      <c r="C155" s="194" t="s">
        <v>244</v>
      </c>
      <c r="D155" s="194" t="s">
        <v>170</v>
      </c>
      <c r="E155" s="195" t="s">
        <v>212</v>
      </c>
      <c r="F155" s="196" t="s">
        <v>213</v>
      </c>
      <c r="G155" s="197" t="s">
        <v>173</v>
      </c>
      <c r="H155" s="198">
        <v>2368.794</v>
      </c>
      <c r="I155" s="199"/>
      <c r="J155" s="200">
        <f>ROUND(I155*H155,2)</f>
        <v>0</v>
      </c>
      <c r="K155" s="196" t="s">
        <v>174</v>
      </c>
      <c r="L155" s="41"/>
      <c r="M155" s="201" t="s">
        <v>79</v>
      </c>
      <c r="N155" s="202" t="s">
        <v>51</v>
      </c>
      <c r="O155" s="66"/>
      <c r="P155" s="203">
        <f>O155*H155</f>
        <v>0</v>
      </c>
      <c r="Q155" s="203">
        <v>0</v>
      </c>
      <c r="R155" s="203">
        <f>Q155*H155</f>
        <v>0</v>
      </c>
      <c r="S155" s="203">
        <v>0</v>
      </c>
      <c r="T155" s="204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5" t="s">
        <v>175</v>
      </c>
      <c r="AT155" s="205" t="s">
        <v>170</v>
      </c>
      <c r="AU155" s="205" t="s">
        <v>91</v>
      </c>
      <c r="AY155" s="18" t="s">
        <v>168</v>
      </c>
      <c r="BE155" s="206">
        <f>IF(N155="základní",J155,0)</f>
        <v>0</v>
      </c>
      <c r="BF155" s="206">
        <f>IF(N155="snížená",J155,0)</f>
        <v>0</v>
      </c>
      <c r="BG155" s="206">
        <f>IF(N155="zákl. přenesená",J155,0)</f>
        <v>0</v>
      </c>
      <c r="BH155" s="206">
        <f>IF(N155="sníž. přenesená",J155,0)</f>
        <v>0</v>
      </c>
      <c r="BI155" s="206">
        <f>IF(N155="nulová",J155,0)</f>
        <v>0</v>
      </c>
      <c r="BJ155" s="18" t="s">
        <v>89</v>
      </c>
      <c r="BK155" s="206">
        <f>ROUND(I155*H155,2)</f>
        <v>0</v>
      </c>
      <c r="BL155" s="18" t="s">
        <v>175</v>
      </c>
      <c r="BM155" s="205" t="s">
        <v>983</v>
      </c>
    </row>
    <row r="156" spans="2:51" s="13" customFormat="1" ht="12">
      <c r="B156" s="207"/>
      <c r="C156" s="208"/>
      <c r="D156" s="209" t="s">
        <v>177</v>
      </c>
      <c r="E156" s="210" t="s">
        <v>916</v>
      </c>
      <c r="F156" s="211" t="s">
        <v>984</v>
      </c>
      <c r="G156" s="208"/>
      <c r="H156" s="212">
        <v>2368.794</v>
      </c>
      <c r="I156" s="213"/>
      <c r="J156" s="208"/>
      <c r="K156" s="208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177</v>
      </c>
      <c r="AU156" s="218" t="s">
        <v>91</v>
      </c>
      <c r="AV156" s="13" t="s">
        <v>91</v>
      </c>
      <c r="AW156" s="13" t="s">
        <v>42</v>
      </c>
      <c r="AX156" s="13" t="s">
        <v>89</v>
      </c>
      <c r="AY156" s="218" t="s">
        <v>168</v>
      </c>
    </row>
    <row r="157" spans="1:65" s="2" customFormat="1" ht="21.75" customHeight="1">
      <c r="A157" s="36"/>
      <c r="B157" s="37"/>
      <c r="C157" s="194" t="s">
        <v>249</v>
      </c>
      <c r="D157" s="194" t="s">
        <v>170</v>
      </c>
      <c r="E157" s="195" t="s">
        <v>985</v>
      </c>
      <c r="F157" s="196" t="s">
        <v>986</v>
      </c>
      <c r="G157" s="197" t="s">
        <v>173</v>
      </c>
      <c r="H157" s="198">
        <v>752.48</v>
      </c>
      <c r="I157" s="199"/>
      <c r="J157" s="200">
        <f>ROUND(I157*H157,2)</f>
        <v>0</v>
      </c>
      <c r="K157" s="196" t="s">
        <v>174</v>
      </c>
      <c r="L157" s="41"/>
      <c r="M157" s="201" t="s">
        <v>79</v>
      </c>
      <c r="N157" s="202" t="s">
        <v>51</v>
      </c>
      <c r="O157" s="66"/>
      <c r="P157" s="203">
        <f>O157*H157</f>
        <v>0</v>
      </c>
      <c r="Q157" s="203">
        <v>0</v>
      </c>
      <c r="R157" s="203">
        <f>Q157*H157</f>
        <v>0</v>
      </c>
      <c r="S157" s="203">
        <v>0</v>
      </c>
      <c r="T157" s="204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5" t="s">
        <v>175</v>
      </c>
      <c r="AT157" s="205" t="s">
        <v>170</v>
      </c>
      <c r="AU157" s="205" t="s">
        <v>91</v>
      </c>
      <c r="AY157" s="18" t="s">
        <v>168</v>
      </c>
      <c r="BE157" s="206">
        <f>IF(N157="základní",J157,0)</f>
        <v>0</v>
      </c>
      <c r="BF157" s="206">
        <f>IF(N157="snížená",J157,0)</f>
        <v>0</v>
      </c>
      <c r="BG157" s="206">
        <f>IF(N157="zákl. přenesená",J157,0)</f>
        <v>0</v>
      </c>
      <c r="BH157" s="206">
        <f>IF(N157="sníž. přenesená",J157,0)</f>
        <v>0</v>
      </c>
      <c r="BI157" s="206">
        <f>IF(N157="nulová",J157,0)</f>
        <v>0</v>
      </c>
      <c r="BJ157" s="18" t="s">
        <v>89</v>
      </c>
      <c r="BK157" s="206">
        <f>ROUND(I157*H157,2)</f>
        <v>0</v>
      </c>
      <c r="BL157" s="18" t="s">
        <v>175</v>
      </c>
      <c r="BM157" s="205" t="s">
        <v>987</v>
      </c>
    </row>
    <row r="158" spans="2:51" s="15" customFormat="1" ht="12">
      <c r="B158" s="247"/>
      <c r="C158" s="248"/>
      <c r="D158" s="209" t="s">
        <v>177</v>
      </c>
      <c r="E158" s="249" t="s">
        <v>79</v>
      </c>
      <c r="F158" s="250" t="s">
        <v>938</v>
      </c>
      <c r="G158" s="248"/>
      <c r="H158" s="249" t="s">
        <v>79</v>
      </c>
      <c r="I158" s="251"/>
      <c r="J158" s="248"/>
      <c r="K158" s="248"/>
      <c r="L158" s="252"/>
      <c r="M158" s="253"/>
      <c r="N158" s="254"/>
      <c r="O158" s="254"/>
      <c r="P158" s="254"/>
      <c r="Q158" s="254"/>
      <c r="R158" s="254"/>
      <c r="S158" s="254"/>
      <c r="T158" s="255"/>
      <c r="AT158" s="256" t="s">
        <v>177</v>
      </c>
      <c r="AU158" s="256" t="s">
        <v>91</v>
      </c>
      <c r="AV158" s="15" t="s">
        <v>89</v>
      </c>
      <c r="AW158" s="15" t="s">
        <v>42</v>
      </c>
      <c r="AX158" s="15" t="s">
        <v>81</v>
      </c>
      <c r="AY158" s="256" t="s">
        <v>168</v>
      </c>
    </row>
    <row r="159" spans="2:51" s="13" customFormat="1" ht="12">
      <c r="B159" s="207"/>
      <c r="C159" s="208"/>
      <c r="D159" s="209" t="s">
        <v>177</v>
      </c>
      <c r="E159" s="210" t="s">
        <v>79</v>
      </c>
      <c r="F159" s="211" t="s">
        <v>988</v>
      </c>
      <c r="G159" s="208"/>
      <c r="H159" s="212">
        <v>47.88</v>
      </c>
      <c r="I159" s="213"/>
      <c r="J159" s="208"/>
      <c r="K159" s="208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177</v>
      </c>
      <c r="AU159" s="218" t="s">
        <v>91</v>
      </c>
      <c r="AV159" s="13" t="s">
        <v>91</v>
      </c>
      <c r="AW159" s="13" t="s">
        <v>42</v>
      </c>
      <c r="AX159" s="13" t="s">
        <v>81</v>
      </c>
      <c r="AY159" s="218" t="s">
        <v>168</v>
      </c>
    </row>
    <row r="160" spans="2:51" s="15" customFormat="1" ht="12">
      <c r="B160" s="247"/>
      <c r="C160" s="248"/>
      <c r="D160" s="209" t="s">
        <v>177</v>
      </c>
      <c r="E160" s="249" t="s">
        <v>79</v>
      </c>
      <c r="F160" s="250" t="s">
        <v>989</v>
      </c>
      <c r="G160" s="248"/>
      <c r="H160" s="249" t="s">
        <v>79</v>
      </c>
      <c r="I160" s="251"/>
      <c r="J160" s="248"/>
      <c r="K160" s="248"/>
      <c r="L160" s="252"/>
      <c r="M160" s="253"/>
      <c r="N160" s="254"/>
      <c r="O160" s="254"/>
      <c r="P160" s="254"/>
      <c r="Q160" s="254"/>
      <c r="R160" s="254"/>
      <c r="S160" s="254"/>
      <c r="T160" s="255"/>
      <c r="AT160" s="256" t="s">
        <v>177</v>
      </c>
      <c r="AU160" s="256" t="s">
        <v>91</v>
      </c>
      <c r="AV160" s="15" t="s">
        <v>89</v>
      </c>
      <c r="AW160" s="15" t="s">
        <v>42</v>
      </c>
      <c r="AX160" s="15" t="s">
        <v>81</v>
      </c>
      <c r="AY160" s="256" t="s">
        <v>168</v>
      </c>
    </row>
    <row r="161" spans="2:51" s="13" customFormat="1" ht="12">
      <c r="B161" s="207"/>
      <c r="C161" s="208"/>
      <c r="D161" s="209" t="s">
        <v>177</v>
      </c>
      <c r="E161" s="210" t="s">
        <v>79</v>
      </c>
      <c r="F161" s="211" t="s">
        <v>990</v>
      </c>
      <c r="G161" s="208"/>
      <c r="H161" s="212">
        <v>649.6</v>
      </c>
      <c r="I161" s="213"/>
      <c r="J161" s="208"/>
      <c r="K161" s="208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177</v>
      </c>
      <c r="AU161" s="218" t="s">
        <v>91</v>
      </c>
      <c r="AV161" s="13" t="s">
        <v>91</v>
      </c>
      <c r="AW161" s="13" t="s">
        <v>42</v>
      </c>
      <c r="AX161" s="13" t="s">
        <v>81</v>
      </c>
      <c r="AY161" s="218" t="s">
        <v>168</v>
      </c>
    </row>
    <row r="162" spans="2:51" s="15" customFormat="1" ht="12">
      <c r="B162" s="247"/>
      <c r="C162" s="248"/>
      <c r="D162" s="209" t="s">
        <v>177</v>
      </c>
      <c r="E162" s="249" t="s">
        <v>79</v>
      </c>
      <c r="F162" s="250" t="s">
        <v>991</v>
      </c>
      <c r="G162" s="248"/>
      <c r="H162" s="249" t="s">
        <v>79</v>
      </c>
      <c r="I162" s="251"/>
      <c r="J162" s="248"/>
      <c r="K162" s="248"/>
      <c r="L162" s="252"/>
      <c r="M162" s="253"/>
      <c r="N162" s="254"/>
      <c r="O162" s="254"/>
      <c r="P162" s="254"/>
      <c r="Q162" s="254"/>
      <c r="R162" s="254"/>
      <c r="S162" s="254"/>
      <c r="T162" s="255"/>
      <c r="AT162" s="256" t="s">
        <v>177</v>
      </c>
      <c r="AU162" s="256" t="s">
        <v>91</v>
      </c>
      <c r="AV162" s="15" t="s">
        <v>89</v>
      </c>
      <c r="AW162" s="15" t="s">
        <v>42</v>
      </c>
      <c r="AX162" s="15" t="s">
        <v>81</v>
      </c>
      <c r="AY162" s="256" t="s">
        <v>168</v>
      </c>
    </row>
    <row r="163" spans="2:51" s="13" customFormat="1" ht="12">
      <c r="B163" s="207"/>
      <c r="C163" s="208"/>
      <c r="D163" s="209" t="s">
        <v>177</v>
      </c>
      <c r="E163" s="210" t="s">
        <v>79</v>
      </c>
      <c r="F163" s="211" t="s">
        <v>992</v>
      </c>
      <c r="G163" s="208"/>
      <c r="H163" s="212">
        <v>55</v>
      </c>
      <c r="I163" s="213"/>
      <c r="J163" s="208"/>
      <c r="K163" s="208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177</v>
      </c>
      <c r="AU163" s="218" t="s">
        <v>91</v>
      </c>
      <c r="AV163" s="13" t="s">
        <v>91</v>
      </c>
      <c r="AW163" s="13" t="s">
        <v>42</v>
      </c>
      <c r="AX163" s="13" t="s">
        <v>81</v>
      </c>
      <c r="AY163" s="218" t="s">
        <v>168</v>
      </c>
    </row>
    <row r="164" spans="2:51" s="14" customFormat="1" ht="12">
      <c r="B164" s="219"/>
      <c r="C164" s="220"/>
      <c r="D164" s="209" t="s">
        <v>177</v>
      </c>
      <c r="E164" s="221" t="s">
        <v>912</v>
      </c>
      <c r="F164" s="222" t="s">
        <v>181</v>
      </c>
      <c r="G164" s="220"/>
      <c r="H164" s="223">
        <v>752.48</v>
      </c>
      <c r="I164" s="224"/>
      <c r="J164" s="220"/>
      <c r="K164" s="220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177</v>
      </c>
      <c r="AU164" s="229" t="s">
        <v>91</v>
      </c>
      <c r="AV164" s="14" t="s">
        <v>175</v>
      </c>
      <c r="AW164" s="14" t="s">
        <v>42</v>
      </c>
      <c r="AX164" s="14" t="s">
        <v>89</v>
      </c>
      <c r="AY164" s="229" t="s">
        <v>168</v>
      </c>
    </row>
    <row r="165" spans="1:65" s="2" customFormat="1" ht="16.5" customHeight="1">
      <c r="A165" s="36"/>
      <c r="B165" s="37"/>
      <c r="C165" s="230" t="s">
        <v>8</v>
      </c>
      <c r="D165" s="230" t="s">
        <v>219</v>
      </c>
      <c r="E165" s="231" t="s">
        <v>993</v>
      </c>
      <c r="F165" s="232" t="s">
        <v>994</v>
      </c>
      <c r="G165" s="233" t="s">
        <v>208</v>
      </c>
      <c r="H165" s="234">
        <v>1504.96</v>
      </c>
      <c r="I165" s="235"/>
      <c r="J165" s="236">
        <f>ROUND(I165*H165,2)</f>
        <v>0</v>
      </c>
      <c r="K165" s="232" t="s">
        <v>174</v>
      </c>
      <c r="L165" s="237"/>
      <c r="M165" s="238" t="s">
        <v>79</v>
      </c>
      <c r="N165" s="239" t="s">
        <v>51</v>
      </c>
      <c r="O165" s="66"/>
      <c r="P165" s="203">
        <f>O165*H165</f>
        <v>0</v>
      </c>
      <c r="Q165" s="203">
        <v>0</v>
      </c>
      <c r="R165" s="203">
        <f>Q165*H165</f>
        <v>0</v>
      </c>
      <c r="S165" s="203">
        <v>0</v>
      </c>
      <c r="T165" s="204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5" t="s">
        <v>211</v>
      </c>
      <c r="AT165" s="205" t="s">
        <v>219</v>
      </c>
      <c r="AU165" s="205" t="s">
        <v>91</v>
      </c>
      <c r="AY165" s="18" t="s">
        <v>168</v>
      </c>
      <c r="BE165" s="206">
        <f>IF(N165="základní",J165,0)</f>
        <v>0</v>
      </c>
      <c r="BF165" s="206">
        <f>IF(N165="snížená",J165,0)</f>
        <v>0</v>
      </c>
      <c r="BG165" s="206">
        <f>IF(N165="zákl. přenesená",J165,0)</f>
        <v>0</v>
      </c>
      <c r="BH165" s="206">
        <f>IF(N165="sníž. přenesená",J165,0)</f>
        <v>0</v>
      </c>
      <c r="BI165" s="206">
        <f>IF(N165="nulová",J165,0)</f>
        <v>0</v>
      </c>
      <c r="BJ165" s="18" t="s">
        <v>89</v>
      </c>
      <c r="BK165" s="206">
        <f>ROUND(I165*H165,2)</f>
        <v>0</v>
      </c>
      <c r="BL165" s="18" t="s">
        <v>175</v>
      </c>
      <c r="BM165" s="205" t="s">
        <v>995</v>
      </c>
    </row>
    <row r="166" spans="2:51" s="13" customFormat="1" ht="12">
      <c r="B166" s="207"/>
      <c r="C166" s="208"/>
      <c r="D166" s="209" t="s">
        <v>177</v>
      </c>
      <c r="E166" s="210" t="s">
        <v>79</v>
      </c>
      <c r="F166" s="211" t="s">
        <v>912</v>
      </c>
      <c r="G166" s="208"/>
      <c r="H166" s="212">
        <v>752.48</v>
      </c>
      <c r="I166" s="213"/>
      <c r="J166" s="208"/>
      <c r="K166" s="208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177</v>
      </c>
      <c r="AU166" s="218" t="s">
        <v>91</v>
      </c>
      <c r="AV166" s="13" t="s">
        <v>91</v>
      </c>
      <c r="AW166" s="13" t="s">
        <v>42</v>
      </c>
      <c r="AX166" s="13" t="s">
        <v>89</v>
      </c>
      <c r="AY166" s="218" t="s">
        <v>168</v>
      </c>
    </row>
    <row r="167" spans="2:51" s="13" customFormat="1" ht="12">
      <c r="B167" s="207"/>
      <c r="C167" s="208"/>
      <c r="D167" s="209" t="s">
        <v>177</v>
      </c>
      <c r="E167" s="208"/>
      <c r="F167" s="211" t="s">
        <v>996</v>
      </c>
      <c r="G167" s="208"/>
      <c r="H167" s="212">
        <v>1504.96</v>
      </c>
      <c r="I167" s="213"/>
      <c r="J167" s="208"/>
      <c r="K167" s="208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177</v>
      </c>
      <c r="AU167" s="218" t="s">
        <v>91</v>
      </c>
      <c r="AV167" s="13" t="s">
        <v>91</v>
      </c>
      <c r="AW167" s="13" t="s">
        <v>4</v>
      </c>
      <c r="AX167" s="13" t="s">
        <v>89</v>
      </c>
      <c r="AY167" s="218" t="s">
        <v>168</v>
      </c>
    </row>
    <row r="168" spans="2:63" s="12" customFormat="1" ht="22.95" customHeight="1">
      <c r="B168" s="178"/>
      <c r="C168" s="179"/>
      <c r="D168" s="180" t="s">
        <v>80</v>
      </c>
      <c r="E168" s="192" t="s">
        <v>186</v>
      </c>
      <c r="F168" s="192" t="s">
        <v>447</v>
      </c>
      <c r="G168" s="179"/>
      <c r="H168" s="179"/>
      <c r="I168" s="182"/>
      <c r="J168" s="193">
        <f>BK168</f>
        <v>0</v>
      </c>
      <c r="K168" s="179"/>
      <c r="L168" s="184"/>
      <c r="M168" s="185"/>
      <c r="N168" s="186"/>
      <c r="O168" s="186"/>
      <c r="P168" s="187">
        <f>SUM(P169:P176)</f>
        <v>0</v>
      </c>
      <c r="Q168" s="186"/>
      <c r="R168" s="187">
        <f>SUM(R169:R176)</f>
        <v>0.188</v>
      </c>
      <c r="S168" s="186"/>
      <c r="T168" s="188">
        <f>SUM(T169:T176)</f>
        <v>23.625800000000005</v>
      </c>
      <c r="AR168" s="189" t="s">
        <v>89</v>
      </c>
      <c r="AT168" s="190" t="s">
        <v>80</v>
      </c>
      <c r="AU168" s="190" t="s">
        <v>89</v>
      </c>
      <c r="AY168" s="189" t="s">
        <v>168</v>
      </c>
      <c r="BK168" s="191">
        <f>SUM(BK169:BK176)</f>
        <v>0</v>
      </c>
    </row>
    <row r="169" spans="1:65" s="2" customFormat="1" ht="16.5" customHeight="1">
      <c r="A169" s="36"/>
      <c r="B169" s="37"/>
      <c r="C169" s="194" t="s">
        <v>259</v>
      </c>
      <c r="D169" s="194" t="s">
        <v>170</v>
      </c>
      <c r="E169" s="195" t="s">
        <v>467</v>
      </c>
      <c r="F169" s="196" t="s">
        <v>468</v>
      </c>
      <c r="G169" s="197" t="s">
        <v>173</v>
      </c>
      <c r="H169" s="198">
        <v>10.739</v>
      </c>
      <c r="I169" s="199"/>
      <c r="J169" s="200">
        <f>ROUND(I169*H169,2)</f>
        <v>0</v>
      </c>
      <c r="K169" s="196" t="s">
        <v>174</v>
      </c>
      <c r="L169" s="41"/>
      <c r="M169" s="201" t="s">
        <v>79</v>
      </c>
      <c r="N169" s="202" t="s">
        <v>51</v>
      </c>
      <c r="O169" s="66"/>
      <c r="P169" s="203">
        <f>O169*H169</f>
        <v>0</v>
      </c>
      <c r="Q169" s="203">
        <v>0</v>
      </c>
      <c r="R169" s="203">
        <f>Q169*H169</f>
        <v>0</v>
      </c>
      <c r="S169" s="203">
        <v>2.2</v>
      </c>
      <c r="T169" s="204">
        <f>S169*H169</f>
        <v>23.625800000000005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5" t="s">
        <v>175</v>
      </c>
      <c r="AT169" s="205" t="s">
        <v>170</v>
      </c>
      <c r="AU169" s="205" t="s">
        <v>91</v>
      </c>
      <c r="AY169" s="18" t="s">
        <v>168</v>
      </c>
      <c r="BE169" s="206">
        <f>IF(N169="základní",J169,0)</f>
        <v>0</v>
      </c>
      <c r="BF169" s="206">
        <f>IF(N169="snížená",J169,0)</f>
        <v>0</v>
      </c>
      <c r="BG169" s="206">
        <f>IF(N169="zákl. přenesená",J169,0)</f>
        <v>0</v>
      </c>
      <c r="BH169" s="206">
        <f>IF(N169="sníž. přenesená",J169,0)</f>
        <v>0</v>
      </c>
      <c r="BI169" s="206">
        <f>IF(N169="nulová",J169,0)</f>
        <v>0</v>
      </c>
      <c r="BJ169" s="18" t="s">
        <v>89</v>
      </c>
      <c r="BK169" s="206">
        <f>ROUND(I169*H169,2)</f>
        <v>0</v>
      </c>
      <c r="BL169" s="18" t="s">
        <v>175</v>
      </c>
      <c r="BM169" s="205" t="s">
        <v>997</v>
      </c>
    </row>
    <row r="170" spans="2:51" s="15" customFormat="1" ht="12">
      <c r="B170" s="247"/>
      <c r="C170" s="248"/>
      <c r="D170" s="209" t="s">
        <v>177</v>
      </c>
      <c r="E170" s="249" t="s">
        <v>79</v>
      </c>
      <c r="F170" s="250" t="s">
        <v>998</v>
      </c>
      <c r="G170" s="248"/>
      <c r="H170" s="249" t="s">
        <v>79</v>
      </c>
      <c r="I170" s="251"/>
      <c r="J170" s="248"/>
      <c r="K170" s="248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177</v>
      </c>
      <c r="AU170" s="256" t="s">
        <v>91</v>
      </c>
      <c r="AV170" s="15" t="s">
        <v>89</v>
      </c>
      <c r="AW170" s="15" t="s">
        <v>42</v>
      </c>
      <c r="AX170" s="15" t="s">
        <v>81</v>
      </c>
      <c r="AY170" s="256" t="s">
        <v>168</v>
      </c>
    </row>
    <row r="171" spans="2:51" s="13" customFormat="1" ht="12">
      <c r="B171" s="207"/>
      <c r="C171" s="208"/>
      <c r="D171" s="209" t="s">
        <v>177</v>
      </c>
      <c r="E171" s="210" t="s">
        <v>79</v>
      </c>
      <c r="F171" s="211" t="s">
        <v>999</v>
      </c>
      <c r="G171" s="208"/>
      <c r="H171" s="212">
        <v>10.739</v>
      </c>
      <c r="I171" s="213"/>
      <c r="J171" s="208"/>
      <c r="K171" s="208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177</v>
      </c>
      <c r="AU171" s="218" t="s">
        <v>91</v>
      </c>
      <c r="AV171" s="13" t="s">
        <v>91</v>
      </c>
      <c r="AW171" s="13" t="s">
        <v>42</v>
      </c>
      <c r="AX171" s="13" t="s">
        <v>89</v>
      </c>
      <c r="AY171" s="218" t="s">
        <v>168</v>
      </c>
    </row>
    <row r="172" spans="1:65" s="2" customFormat="1" ht="16.5" customHeight="1">
      <c r="A172" s="36"/>
      <c r="B172" s="37"/>
      <c r="C172" s="194" t="s">
        <v>267</v>
      </c>
      <c r="D172" s="194" t="s">
        <v>170</v>
      </c>
      <c r="E172" s="195" t="s">
        <v>1000</v>
      </c>
      <c r="F172" s="196" t="s">
        <v>1001</v>
      </c>
      <c r="G172" s="197" t="s">
        <v>228</v>
      </c>
      <c r="H172" s="198">
        <v>1</v>
      </c>
      <c r="I172" s="199"/>
      <c r="J172" s="200">
        <f>ROUND(I172*H172,2)</f>
        <v>0</v>
      </c>
      <c r="K172" s="196" t="s">
        <v>234</v>
      </c>
      <c r="L172" s="41"/>
      <c r="M172" s="201" t="s">
        <v>79</v>
      </c>
      <c r="N172" s="202" t="s">
        <v>51</v>
      </c>
      <c r="O172" s="66"/>
      <c r="P172" s="203">
        <f>O172*H172</f>
        <v>0</v>
      </c>
      <c r="Q172" s="203">
        <v>0</v>
      </c>
      <c r="R172" s="203">
        <f>Q172*H172</f>
        <v>0</v>
      </c>
      <c r="S172" s="203">
        <v>0</v>
      </c>
      <c r="T172" s="204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5" t="s">
        <v>175</v>
      </c>
      <c r="AT172" s="205" t="s">
        <v>170</v>
      </c>
      <c r="AU172" s="205" t="s">
        <v>91</v>
      </c>
      <c r="AY172" s="18" t="s">
        <v>168</v>
      </c>
      <c r="BE172" s="206">
        <f>IF(N172="základní",J172,0)</f>
        <v>0</v>
      </c>
      <c r="BF172" s="206">
        <f>IF(N172="snížená",J172,0)</f>
        <v>0</v>
      </c>
      <c r="BG172" s="206">
        <f>IF(N172="zákl. přenesená",J172,0)</f>
        <v>0</v>
      </c>
      <c r="BH172" s="206">
        <f>IF(N172="sníž. přenesená",J172,0)</f>
        <v>0</v>
      </c>
      <c r="BI172" s="206">
        <f>IF(N172="nulová",J172,0)</f>
        <v>0</v>
      </c>
      <c r="BJ172" s="18" t="s">
        <v>89</v>
      </c>
      <c r="BK172" s="206">
        <f>ROUND(I172*H172,2)</f>
        <v>0</v>
      </c>
      <c r="BL172" s="18" t="s">
        <v>175</v>
      </c>
      <c r="BM172" s="205" t="s">
        <v>1002</v>
      </c>
    </row>
    <row r="173" spans="1:65" s="2" customFormat="1" ht="16.5" customHeight="1">
      <c r="A173" s="36"/>
      <c r="B173" s="37"/>
      <c r="C173" s="230" t="s">
        <v>272</v>
      </c>
      <c r="D173" s="230" t="s">
        <v>219</v>
      </c>
      <c r="E173" s="231" t="s">
        <v>1003</v>
      </c>
      <c r="F173" s="232" t="s">
        <v>1004</v>
      </c>
      <c r="G173" s="233" t="s">
        <v>228</v>
      </c>
      <c r="H173" s="234">
        <v>1</v>
      </c>
      <c r="I173" s="235"/>
      <c r="J173" s="236">
        <f>ROUND(I173*H173,2)</f>
        <v>0</v>
      </c>
      <c r="K173" s="232" t="s">
        <v>234</v>
      </c>
      <c r="L173" s="237"/>
      <c r="M173" s="238" t="s">
        <v>79</v>
      </c>
      <c r="N173" s="239" t="s">
        <v>51</v>
      </c>
      <c r="O173" s="66"/>
      <c r="P173" s="203">
        <f>O173*H173</f>
        <v>0</v>
      </c>
      <c r="Q173" s="203">
        <v>0.094</v>
      </c>
      <c r="R173" s="203">
        <f>Q173*H173</f>
        <v>0.094</v>
      </c>
      <c r="S173" s="203">
        <v>0</v>
      </c>
      <c r="T173" s="204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5" t="s">
        <v>211</v>
      </c>
      <c r="AT173" s="205" t="s">
        <v>219</v>
      </c>
      <c r="AU173" s="205" t="s">
        <v>91</v>
      </c>
      <c r="AY173" s="18" t="s">
        <v>168</v>
      </c>
      <c r="BE173" s="206">
        <f>IF(N173="základní",J173,0)</f>
        <v>0</v>
      </c>
      <c r="BF173" s="206">
        <f>IF(N173="snížená",J173,0)</f>
        <v>0</v>
      </c>
      <c r="BG173" s="206">
        <f>IF(N173="zákl. přenesená",J173,0)</f>
        <v>0</v>
      </c>
      <c r="BH173" s="206">
        <f>IF(N173="sníž. přenesená",J173,0)</f>
        <v>0</v>
      </c>
      <c r="BI173" s="206">
        <f>IF(N173="nulová",J173,0)</f>
        <v>0</v>
      </c>
      <c r="BJ173" s="18" t="s">
        <v>89</v>
      </c>
      <c r="BK173" s="206">
        <f>ROUND(I173*H173,2)</f>
        <v>0</v>
      </c>
      <c r="BL173" s="18" t="s">
        <v>175</v>
      </c>
      <c r="BM173" s="205" t="s">
        <v>1005</v>
      </c>
    </row>
    <row r="174" spans="1:47" s="2" customFormat="1" ht="38.4">
      <c r="A174" s="36"/>
      <c r="B174" s="37"/>
      <c r="C174" s="38"/>
      <c r="D174" s="209" t="s">
        <v>236</v>
      </c>
      <c r="E174" s="38"/>
      <c r="F174" s="240" t="s">
        <v>1006</v>
      </c>
      <c r="G174" s="38"/>
      <c r="H174" s="38"/>
      <c r="I174" s="117"/>
      <c r="J174" s="38"/>
      <c r="K174" s="38"/>
      <c r="L174" s="41"/>
      <c r="M174" s="241"/>
      <c r="N174" s="242"/>
      <c r="O174" s="66"/>
      <c r="P174" s="66"/>
      <c r="Q174" s="66"/>
      <c r="R174" s="66"/>
      <c r="S174" s="66"/>
      <c r="T174" s="67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T174" s="18" t="s">
        <v>236</v>
      </c>
      <c r="AU174" s="18" t="s">
        <v>91</v>
      </c>
    </row>
    <row r="175" spans="1:65" s="2" customFormat="1" ht="16.5" customHeight="1">
      <c r="A175" s="36"/>
      <c r="B175" s="37"/>
      <c r="C175" s="194" t="s">
        <v>279</v>
      </c>
      <c r="D175" s="194" t="s">
        <v>170</v>
      </c>
      <c r="E175" s="195" t="s">
        <v>1007</v>
      </c>
      <c r="F175" s="196" t="s">
        <v>1008</v>
      </c>
      <c r="G175" s="197" t="s">
        <v>228</v>
      </c>
      <c r="H175" s="198">
        <v>1</v>
      </c>
      <c r="I175" s="199"/>
      <c r="J175" s="200">
        <f>ROUND(I175*H175,2)</f>
        <v>0</v>
      </c>
      <c r="K175" s="196" t="s">
        <v>234</v>
      </c>
      <c r="L175" s="41"/>
      <c r="M175" s="201" t="s">
        <v>79</v>
      </c>
      <c r="N175" s="202" t="s">
        <v>51</v>
      </c>
      <c r="O175" s="66"/>
      <c r="P175" s="203">
        <f>O175*H175</f>
        <v>0</v>
      </c>
      <c r="Q175" s="203">
        <v>0</v>
      </c>
      <c r="R175" s="203">
        <f>Q175*H175</f>
        <v>0</v>
      </c>
      <c r="S175" s="203">
        <v>0</v>
      </c>
      <c r="T175" s="204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5" t="s">
        <v>175</v>
      </c>
      <c r="AT175" s="205" t="s">
        <v>170</v>
      </c>
      <c r="AU175" s="205" t="s">
        <v>91</v>
      </c>
      <c r="AY175" s="18" t="s">
        <v>168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8" t="s">
        <v>89</v>
      </c>
      <c r="BK175" s="206">
        <f>ROUND(I175*H175,2)</f>
        <v>0</v>
      </c>
      <c r="BL175" s="18" t="s">
        <v>175</v>
      </c>
      <c r="BM175" s="205" t="s">
        <v>1009</v>
      </c>
    </row>
    <row r="176" spans="1:65" s="2" customFormat="1" ht="16.5" customHeight="1">
      <c r="A176" s="36"/>
      <c r="B176" s="37"/>
      <c r="C176" s="230" t="s">
        <v>288</v>
      </c>
      <c r="D176" s="230" t="s">
        <v>219</v>
      </c>
      <c r="E176" s="231" t="s">
        <v>1010</v>
      </c>
      <c r="F176" s="232" t="s">
        <v>1011</v>
      </c>
      <c r="G176" s="233" t="s">
        <v>228</v>
      </c>
      <c r="H176" s="234">
        <v>1</v>
      </c>
      <c r="I176" s="235"/>
      <c r="J176" s="236">
        <f>ROUND(I176*H176,2)</f>
        <v>0</v>
      </c>
      <c r="K176" s="232" t="s">
        <v>234</v>
      </c>
      <c r="L176" s="237"/>
      <c r="M176" s="238" t="s">
        <v>79</v>
      </c>
      <c r="N176" s="239" t="s">
        <v>51</v>
      </c>
      <c r="O176" s="66"/>
      <c r="P176" s="203">
        <f>O176*H176</f>
        <v>0</v>
      </c>
      <c r="Q176" s="203">
        <v>0.094</v>
      </c>
      <c r="R176" s="203">
        <f>Q176*H176</f>
        <v>0.094</v>
      </c>
      <c r="S176" s="203">
        <v>0</v>
      </c>
      <c r="T176" s="20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5" t="s">
        <v>211</v>
      </c>
      <c r="AT176" s="205" t="s">
        <v>219</v>
      </c>
      <c r="AU176" s="205" t="s">
        <v>91</v>
      </c>
      <c r="AY176" s="18" t="s">
        <v>168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8" t="s">
        <v>89</v>
      </c>
      <c r="BK176" s="206">
        <f>ROUND(I176*H176,2)</f>
        <v>0</v>
      </c>
      <c r="BL176" s="18" t="s">
        <v>175</v>
      </c>
      <c r="BM176" s="205" t="s">
        <v>1012</v>
      </c>
    </row>
    <row r="177" spans="2:63" s="12" customFormat="1" ht="22.95" customHeight="1">
      <c r="B177" s="178"/>
      <c r="C177" s="179"/>
      <c r="D177" s="180" t="s">
        <v>80</v>
      </c>
      <c r="E177" s="192" t="s">
        <v>175</v>
      </c>
      <c r="F177" s="192" t="s">
        <v>471</v>
      </c>
      <c r="G177" s="179"/>
      <c r="H177" s="179"/>
      <c r="I177" s="182"/>
      <c r="J177" s="193">
        <f>BK177</f>
        <v>0</v>
      </c>
      <c r="K177" s="179"/>
      <c r="L177" s="184"/>
      <c r="M177" s="185"/>
      <c r="N177" s="186"/>
      <c r="O177" s="186"/>
      <c r="P177" s="187">
        <f>SUM(P178:P188)</f>
        <v>0</v>
      </c>
      <c r="Q177" s="186"/>
      <c r="R177" s="187">
        <f>SUM(R178:R188)</f>
        <v>0</v>
      </c>
      <c r="S177" s="186"/>
      <c r="T177" s="188">
        <f>SUM(T178:T188)</f>
        <v>0</v>
      </c>
      <c r="AR177" s="189" t="s">
        <v>89</v>
      </c>
      <c r="AT177" s="190" t="s">
        <v>80</v>
      </c>
      <c r="AU177" s="190" t="s">
        <v>89</v>
      </c>
      <c r="AY177" s="189" t="s">
        <v>168</v>
      </c>
      <c r="BK177" s="191">
        <f>SUM(BK178:BK188)</f>
        <v>0</v>
      </c>
    </row>
    <row r="178" spans="1:65" s="2" customFormat="1" ht="16.5" customHeight="1">
      <c r="A178" s="36"/>
      <c r="B178" s="37"/>
      <c r="C178" s="194" t="s">
        <v>7</v>
      </c>
      <c r="D178" s="194" t="s">
        <v>170</v>
      </c>
      <c r="E178" s="195" t="s">
        <v>1013</v>
      </c>
      <c r="F178" s="196" t="s">
        <v>1014</v>
      </c>
      <c r="G178" s="197" t="s">
        <v>173</v>
      </c>
      <c r="H178" s="198">
        <v>106.858</v>
      </c>
      <c r="I178" s="199"/>
      <c r="J178" s="200">
        <f>ROUND(I178*H178,2)</f>
        <v>0</v>
      </c>
      <c r="K178" s="196" t="s">
        <v>174</v>
      </c>
      <c r="L178" s="41"/>
      <c r="M178" s="201" t="s">
        <v>79</v>
      </c>
      <c r="N178" s="202" t="s">
        <v>51</v>
      </c>
      <c r="O178" s="66"/>
      <c r="P178" s="203">
        <f>O178*H178</f>
        <v>0</v>
      </c>
      <c r="Q178" s="203">
        <v>0</v>
      </c>
      <c r="R178" s="203">
        <f>Q178*H178</f>
        <v>0</v>
      </c>
      <c r="S178" s="203">
        <v>0</v>
      </c>
      <c r="T178" s="204">
        <f>S178*H178</f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5" t="s">
        <v>175</v>
      </c>
      <c r="AT178" s="205" t="s">
        <v>170</v>
      </c>
      <c r="AU178" s="205" t="s">
        <v>91</v>
      </c>
      <c r="AY178" s="18" t="s">
        <v>168</v>
      </c>
      <c r="BE178" s="206">
        <f>IF(N178="základní",J178,0)</f>
        <v>0</v>
      </c>
      <c r="BF178" s="206">
        <f>IF(N178="snížená",J178,0)</f>
        <v>0</v>
      </c>
      <c r="BG178" s="206">
        <f>IF(N178="zákl. přenesená",J178,0)</f>
        <v>0</v>
      </c>
      <c r="BH178" s="206">
        <f>IF(N178="sníž. přenesená",J178,0)</f>
        <v>0</v>
      </c>
      <c r="BI178" s="206">
        <f>IF(N178="nulová",J178,0)</f>
        <v>0</v>
      </c>
      <c r="BJ178" s="18" t="s">
        <v>89</v>
      </c>
      <c r="BK178" s="206">
        <f>ROUND(I178*H178,2)</f>
        <v>0</v>
      </c>
      <c r="BL178" s="18" t="s">
        <v>175</v>
      </c>
      <c r="BM178" s="205" t="s">
        <v>1015</v>
      </c>
    </row>
    <row r="179" spans="2:51" s="15" customFormat="1" ht="12">
      <c r="B179" s="247"/>
      <c r="C179" s="248"/>
      <c r="D179" s="209" t="s">
        <v>177</v>
      </c>
      <c r="E179" s="249" t="s">
        <v>79</v>
      </c>
      <c r="F179" s="250" t="s">
        <v>1016</v>
      </c>
      <c r="G179" s="248"/>
      <c r="H179" s="249" t="s">
        <v>79</v>
      </c>
      <c r="I179" s="251"/>
      <c r="J179" s="248"/>
      <c r="K179" s="248"/>
      <c r="L179" s="252"/>
      <c r="M179" s="253"/>
      <c r="N179" s="254"/>
      <c r="O179" s="254"/>
      <c r="P179" s="254"/>
      <c r="Q179" s="254"/>
      <c r="R179" s="254"/>
      <c r="S179" s="254"/>
      <c r="T179" s="255"/>
      <c r="AT179" s="256" t="s">
        <v>177</v>
      </c>
      <c r="AU179" s="256" t="s">
        <v>91</v>
      </c>
      <c r="AV179" s="15" t="s">
        <v>89</v>
      </c>
      <c r="AW179" s="15" t="s">
        <v>42</v>
      </c>
      <c r="AX179" s="15" t="s">
        <v>81</v>
      </c>
      <c r="AY179" s="256" t="s">
        <v>168</v>
      </c>
    </row>
    <row r="180" spans="2:51" s="13" customFormat="1" ht="12">
      <c r="B180" s="207"/>
      <c r="C180" s="208"/>
      <c r="D180" s="209" t="s">
        <v>177</v>
      </c>
      <c r="E180" s="210" t="s">
        <v>79</v>
      </c>
      <c r="F180" s="211" t="s">
        <v>1017</v>
      </c>
      <c r="G180" s="208"/>
      <c r="H180" s="212">
        <v>86.52</v>
      </c>
      <c r="I180" s="213"/>
      <c r="J180" s="208"/>
      <c r="K180" s="208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177</v>
      </c>
      <c r="AU180" s="218" t="s">
        <v>91</v>
      </c>
      <c r="AV180" s="13" t="s">
        <v>91</v>
      </c>
      <c r="AW180" s="13" t="s">
        <v>42</v>
      </c>
      <c r="AX180" s="13" t="s">
        <v>81</v>
      </c>
      <c r="AY180" s="218" t="s">
        <v>168</v>
      </c>
    </row>
    <row r="181" spans="2:51" s="15" customFormat="1" ht="12">
      <c r="B181" s="247"/>
      <c r="C181" s="248"/>
      <c r="D181" s="209" t="s">
        <v>177</v>
      </c>
      <c r="E181" s="249" t="s">
        <v>79</v>
      </c>
      <c r="F181" s="250" t="s">
        <v>991</v>
      </c>
      <c r="G181" s="248"/>
      <c r="H181" s="249" t="s">
        <v>79</v>
      </c>
      <c r="I181" s="251"/>
      <c r="J181" s="248"/>
      <c r="K181" s="248"/>
      <c r="L181" s="252"/>
      <c r="M181" s="253"/>
      <c r="N181" s="254"/>
      <c r="O181" s="254"/>
      <c r="P181" s="254"/>
      <c r="Q181" s="254"/>
      <c r="R181" s="254"/>
      <c r="S181" s="254"/>
      <c r="T181" s="255"/>
      <c r="AT181" s="256" t="s">
        <v>177</v>
      </c>
      <c r="AU181" s="256" t="s">
        <v>91</v>
      </c>
      <c r="AV181" s="15" t="s">
        <v>89</v>
      </c>
      <c r="AW181" s="15" t="s">
        <v>42</v>
      </c>
      <c r="AX181" s="15" t="s">
        <v>81</v>
      </c>
      <c r="AY181" s="256" t="s">
        <v>168</v>
      </c>
    </row>
    <row r="182" spans="2:51" s="13" customFormat="1" ht="12">
      <c r="B182" s="207"/>
      <c r="C182" s="208"/>
      <c r="D182" s="209" t="s">
        <v>177</v>
      </c>
      <c r="E182" s="210" t="s">
        <v>79</v>
      </c>
      <c r="F182" s="211" t="s">
        <v>1018</v>
      </c>
      <c r="G182" s="208"/>
      <c r="H182" s="212">
        <v>11</v>
      </c>
      <c r="I182" s="213"/>
      <c r="J182" s="208"/>
      <c r="K182" s="208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177</v>
      </c>
      <c r="AU182" s="218" t="s">
        <v>91</v>
      </c>
      <c r="AV182" s="13" t="s">
        <v>91</v>
      </c>
      <c r="AW182" s="13" t="s">
        <v>42</v>
      </c>
      <c r="AX182" s="13" t="s">
        <v>81</v>
      </c>
      <c r="AY182" s="218" t="s">
        <v>168</v>
      </c>
    </row>
    <row r="183" spans="2:51" s="15" customFormat="1" ht="12">
      <c r="B183" s="247"/>
      <c r="C183" s="248"/>
      <c r="D183" s="209" t="s">
        <v>177</v>
      </c>
      <c r="E183" s="249" t="s">
        <v>79</v>
      </c>
      <c r="F183" s="250" t="s">
        <v>1019</v>
      </c>
      <c r="G183" s="248"/>
      <c r="H183" s="249" t="s">
        <v>79</v>
      </c>
      <c r="I183" s="251"/>
      <c r="J183" s="248"/>
      <c r="K183" s="248"/>
      <c r="L183" s="252"/>
      <c r="M183" s="253"/>
      <c r="N183" s="254"/>
      <c r="O183" s="254"/>
      <c r="P183" s="254"/>
      <c r="Q183" s="254"/>
      <c r="R183" s="254"/>
      <c r="S183" s="254"/>
      <c r="T183" s="255"/>
      <c r="AT183" s="256" t="s">
        <v>177</v>
      </c>
      <c r="AU183" s="256" t="s">
        <v>91</v>
      </c>
      <c r="AV183" s="15" t="s">
        <v>89</v>
      </c>
      <c r="AW183" s="15" t="s">
        <v>42</v>
      </c>
      <c r="AX183" s="15" t="s">
        <v>81</v>
      </c>
      <c r="AY183" s="256" t="s">
        <v>168</v>
      </c>
    </row>
    <row r="184" spans="2:51" s="13" customFormat="1" ht="12">
      <c r="B184" s="207"/>
      <c r="C184" s="208"/>
      <c r="D184" s="209" t="s">
        <v>177</v>
      </c>
      <c r="E184" s="210" t="s">
        <v>79</v>
      </c>
      <c r="F184" s="211" t="s">
        <v>1020</v>
      </c>
      <c r="G184" s="208"/>
      <c r="H184" s="212">
        <v>9.338</v>
      </c>
      <c r="I184" s="213"/>
      <c r="J184" s="208"/>
      <c r="K184" s="208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177</v>
      </c>
      <c r="AU184" s="218" t="s">
        <v>91</v>
      </c>
      <c r="AV184" s="13" t="s">
        <v>91</v>
      </c>
      <c r="AW184" s="13" t="s">
        <v>42</v>
      </c>
      <c r="AX184" s="13" t="s">
        <v>81</v>
      </c>
      <c r="AY184" s="218" t="s">
        <v>168</v>
      </c>
    </row>
    <row r="185" spans="2:51" s="14" customFormat="1" ht="12">
      <c r="B185" s="219"/>
      <c r="C185" s="220"/>
      <c r="D185" s="209" t="s">
        <v>177</v>
      </c>
      <c r="E185" s="221" t="s">
        <v>906</v>
      </c>
      <c r="F185" s="222" t="s">
        <v>181</v>
      </c>
      <c r="G185" s="220"/>
      <c r="H185" s="223">
        <v>106.858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177</v>
      </c>
      <c r="AU185" s="229" t="s">
        <v>91</v>
      </c>
      <c r="AV185" s="14" t="s">
        <v>175</v>
      </c>
      <c r="AW185" s="14" t="s">
        <v>42</v>
      </c>
      <c r="AX185" s="14" t="s">
        <v>89</v>
      </c>
      <c r="AY185" s="229" t="s">
        <v>168</v>
      </c>
    </row>
    <row r="186" spans="1:65" s="2" customFormat="1" ht="21.75" customHeight="1">
      <c r="A186" s="36"/>
      <c r="B186" s="37"/>
      <c r="C186" s="194" t="s">
        <v>296</v>
      </c>
      <c r="D186" s="194" t="s">
        <v>170</v>
      </c>
      <c r="E186" s="195" t="s">
        <v>1021</v>
      </c>
      <c r="F186" s="196" t="s">
        <v>1022</v>
      </c>
      <c r="G186" s="197" t="s">
        <v>173</v>
      </c>
      <c r="H186" s="198">
        <v>9.688</v>
      </c>
      <c r="I186" s="199"/>
      <c r="J186" s="200">
        <f>ROUND(I186*H186,2)</f>
        <v>0</v>
      </c>
      <c r="K186" s="196" t="s">
        <v>174</v>
      </c>
      <c r="L186" s="41"/>
      <c r="M186" s="201" t="s">
        <v>79</v>
      </c>
      <c r="N186" s="202" t="s">
        <v>51</v>
      </c>
      <c r="O186" s="66"/>
      <c r="P186" s="203">
        <f>O186*H186</f>
        <v>0</v>
      </c>
      <c r="Q186" s="203">
        <v>0</v>
      </c>
      <c r="R186" s="203">
        <f>Q186*H186</f>
        <v>0</v>
      </c>
      <c r="S186" s="203">
        <v>0</v>
      </c>
      <c r="T186" s="204">
        <f>S186*H186</f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5" t="s">
        <v>175</v>
      </c>
      <c r="AT186" s="205" t="s">
        <v>170</v>
      </c>
      <c r="AU186" s="205" t="s">
        <v>91</v>
      </c>
      <c r="AY186" s="18" t="s">
        <v>168</v>
      </c>
      <c r="BE186" s="206">
        <f>IF(N186="základní",J186,0)</f>
        <v>0</v>
      </c>
      <c r="BF186" s="206">
        <f>IF(N186="snížená",J186,0)</f>
        <v>0</v>
      </c>
      <c r="BG186" s="206">
        <f>IF(N186="zákl. přenesená",J186,0)</f>
        <v>0</v>
      </c>
      <c r="BH186" s="206">
        <f>IF(N186="sníž. přenesená",J186,0)</f>
        <v>0</v>
      </c>
      <c r="BI186" s="206">
        <f>IF(N186="nulová",J186,0)</f>
        <v>0</v>
      </c>
      <c r="BJ186" s="18" t="s">
        <v>89</v>
      </c>
      <c r="BK186" s="206">
        <f>ROUND(I186*H186,2)</f>
        <v>0</v>
      </c>
      <c r="BL186" s="18" t="s">
        <v>175</v>
      </c>
      <c r="BM186" s="205" t="s">
        <v>1023</v>
      </c>
    </row>
    <row r="187" spans="2:51" s="15" customFormat="1" ht="12">
      <c r="B187" s="247"/>
      <c r="C187" s="248"/>
      <c r="D187" s="209" t="s">
        <v>177</v>
      </c>
      <c r="E187" s="249" t="s">
        <v>79</v>
      </c>
      <c r="F187" s="250" t="s">
        <v>1024</v>
      </c>
      <c r="G187" s="248"/>
      <c r="H187" s="249" t="s">
        <v>79</v>
      </c>
      <c r="I187" s="251"/>
      <c r="J187" s="248"/>
      <c r="K187" s="248"/>
      <c r="L187" s="252"/>
      <c r="M187" s="253"/>
      <c r="N187" s="254"/>
      <c r="O187" s="254"/>
      <c r="P187" s="254"/>
      <c r="Q187" s="254"/>
      <c r="R187" s="254"/>
      <c r="S187" s="254"/>
      <c r="T187" s="255"/>
      <c r="AT187" s="256" t="s">
        <v>177</v>
      </c>
      <c r="AU187" s="256" t="s">
        <v>91</v>
      </c>
      <c r="AV187" s="15" t="s">
        <v>89</v>
      </c>
      <c r="AW187" s="15" t="s">
        <v>42</v>
      </c>
      <c r="AX187" s="15" t="s">
        <v>81</v>
      </c>
      <c r="AY187" s="256" t="s">
        <v>168</v>
      </c>
    </row>
    <row r="188" spans="2:51" s="13" customFormat="1" ht="12">
      <c r="B188" s="207"/>
      <c r="C188" s="208"/>
      <c r="D188" s="209" t="s">
        <v>177</v>
      </c>
      <c r="E188" s="210" t="s">
        <v>923</v>
      </c>
      <c r="F188" s="211" t="s">
        <v>1025</v>
      </c>
      <c r="G188" s="208"/>
      <c r="H188" s="212">
        <v>9.688</v>
      </c>
      <c r="I188" s="213"/>
      <c r="J188" s="208"/>
      <c r="K188" s="208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177</v>
      </c>
      <c r="AU188" s="218" t="s">
        <v>91</v>
      </c>
      <c r="AV188" s="13" t="s">
        <v>91</v>
      </c>
      <c r="AW188" s="13" t="s">
        <v>42</v>
      </c>
      <c r="AX188" s="13" t="s">
        <v>89</v>
      </c>
      <c r="AY188" s="218" t="s">
        <v>168</v>
      </c>
    </row>
    <row r="189" spans="2:63" s="12" customFormat="1" ht="22.95" customHeight="1">
      <c r="B189" s="178"/>
      <c r="C189" s="179"/>
      <c r="D189" s="180" t="s">
        <v>80</v>
      </c>
      <c r="E189" s="192" t="s">
        <v>211</v>
      </c>
      <c r="F189" s="192" t="s">
        <v>608</v>
      </c>
      <c r="G189" s="179"/>
      <c r="H189" s="179"/>
      <c r="I189" s="182"/>
      <c r="J189" s="193">
        <f>BK189</f>
        <v>0</v>
      </c>
      <c r="K189" s="179"/>
      <c r="L189" s="184"/>
      <c r="M189" s="185"/>
      <c r="N189" s="186"/>
      <c r="O189" s="186"/>
      <c r="P189" s="187">
        <f>SUM(P190:P273)</f>
        <v>0</v>
      </c>
      <c r="Q189" s="186"/>
      <c r="R189" s="187">
        <f>SUM(R190:R273)</f>
        <v>103.02278999999997</v>
      </c>
      <c r="S189" s="186"/>
      <c r="T189" s="188">
        <f>SUM(T190:T273)</f>
        <v>0</v>
      </c>
      <c r="AR189" s="189" t="s">
        <v>89</v>
      </c>
      <c r="AT189" s="190" t="s">
        <v>80</v>
      </c>
      <c r="AU189" s="190" t="s">
        <v>89</v>
      </c>
      <c r="AY189" s="189" t="s">
        <v>168</v>
      </c>
      <c r="BK189" s="191">
        <f>SUM(BK190:BK273)</f>
        <v>0</v>
      </c>
    </row>
    <row r="190" spans="1:65" s="2" customFormat="1" ht="16.5" customHeight="1">
      <c r="A190" s="36"/>
      <c r="B190" s="37"/>
      <c r="C190" s="194" t="s">
        <v>304</v>
      </c>
      <c r="D190" s="194" t="s">
        <v>170</v>
      </c>
      <c r="E190" s="195" t="s">
        <v>1026</v>
      </c>
      <c r="F190" s="196" t="s">
        <v>1027</v>
      </c>
      <c r="G190" s="197" t="s">
        <v>252</v>
      </c>
      <c r="H190" s="198">
        <v>3</v>
      </c>
      <c r="I190" s="199"/>
      <c r="J190" s="200">
        <f>ROUND(I190*H190,2)</f>
        <v>0</v>
      </c>
      <c r="K190" s="196" t="s">
        <v>174</v>
      </c>
      <c r="L190" s="41"/>
      <c r="M190" s="201" t="s">
        <v>79</v>
      </c>
      <c r="N190" s="202" t="s">
        <v>51</v>
      </c>
      <c r="O190" s="66"/>
      <c r="P190" s="203">
        <f>O190*H190</f>
        <v>0</v>
      </c>
      <c r="Q190" s="203">
        <v>0</v>
      </c>
      <c r="R190" s="203">
        <f>Q190*H190</f>
        <v>0</v>
      </c>
      <c r="S190" s="203">
        <v>0</v>
      </c>
      <c r="T190" s="204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5" t="s">
        <v>175</v>
      </c>
      <c r="AT190" s="205" t="s">
        <v>170</v>
      </c>
      <c r="AU190" s="205" t="s">
        <v>91</v>
      </c>
      <c r="AY190" s="18" t="s">
        <v>168</v>
      </c>
      <c r="BE190" s="206">
        <f>IF(N190="základní",J190,0)</f>
        <v>0</v>
      </c>
      <c r="BF190" s="206">
        <f>IF(N190="snížená",J190,0)</f>
        <v>0</v>
      </c>
      <c r="BG190" s="206">
        <f>IF(N190="zákl. přenesená",J190,0)</f>
        <v>0</v>
      </c>
      <c r="BH190" s="206">
        <f>IF(N190="sníž. přenesená",J190,0)</f>
        <v>0</v>
      </c>
      <c r="BI190" s="206">
        <f>IF(N190="nulová",J190,0)</f>
        <v>0</v>
      </c>
      <c r="BJ190" s="18" t="s">
        <v>89</v>
      </c>
      <c r="BK190" s="206">
        <f>ROUND(I190*H190,2)</f>
        <v>0</v>
      </c>
      <c r="BL190" s="18" t="s">
        <v>175</v>
      </c>
      <c r="BM190" s="205" t="s">
        <v>1028</v>
      </c>
    </row>
    <row r="191" spans="2:51" s="15" customFormat="1" ht="12">
      <c r="B191" s="247"/>
      <c r="C191" s="248"/>
      <c r="D191" s="209" t="s">
        <v>177</v>
      </c>
      <c r="E191" s="249" t="s">
        <v>79</v>
      </c>
      <c r="F191" s="250" t="s">
        <v>1029</v>
      </c>
      <c r="G191" s="248"/>
      <c r="H191" s="249" t="s">
        <v>79</v>
      </c>
      <c r="I191" s="251"/>
      <c r="J191" s="248"/>
      <c r="K191" s="248"/>
      <c r="L191" s="252"/>
      <c r="M191" s="253"/>
      <c r="N191" s="254"/>
      <c r="O191" s="254"/>
      <c r="P191" s="254"/>
      <c r="Q191" s="254"/>
      <c r="R191" s="254"/>
      <c r="S191" s="254"/>
      <c r="T191" s="255"/>
      <c r="AT191" s="256" t="s">
        <v>177</v>
      </c>
      <c r="AU191" s="256" t="s">
        <v>91</v>
      </c>
      <c r="AV191" s="15" t="s">
        <v>89</v>
      </c>
      <c r="AW191" s="15" t="s">
        <v>42</v>
      </c>
      <c r="AX191" s="15" t="s">
        <v>81</v>
      </c>
      <c r="AY191" s="256" t="s">
        <v>168</v>
      </c>
    </row>
    <row r="192" spans="2:51" s="13" customFormat="1" ht="12">
      <c r="B192" s="207"/>
      <c r="C192" s="208"/>
      <c r="D192" s="209" t="s">
        <v>177</v>
      </c>
      <c r="E192" s="210" t="s">
        <v>79</v>
      </c>
      <c r="F192" s="211" t="s">
        <v>186</v>
      </c>
      <c r="G192" s="208"/>
      <c r="H192" s="212">
        <v>3</v>
      </c>
      <c r="I192" s="213"/>
      <c r="J192" s="208"/>
      <c r="K192" s="208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177</v>
      </c>
      <c r="AU192" s="218" t="s">
        <v>91</v>
      </c>
      <c r="AV192" s="13" t="s">
        <v>91</v>
      </c>
      <c r="AW192" s="13" t="s">
        <v>42</v>
      </c>
      <c r="AX192" s="13" t="s">
        <v>89</v>
      </c>
      <c r="AY192" s="218" t="s">
        <v>168</v>
      </c>
    </row>
    <row r="193" spans="1:65" s="2" customFormat="1" ht="16.5" customHeight="1">
      <c r="A193" s="36"/>
      <c r="B193" s="37"/>
      <c r="C193" s="230" t="s">
        <v>309</v>
      </c>
      <c r="D193" s="230" t="s">
        <v>219</v>
      </c>
      <c r="E193" s="231" t="s">
        <v>1030</v>
      </c>
      <c r="F193" s="232" t="s">
        <v>1031</v>
      </c>
      <c r="G193" s="233" t="s">
        <v>228</v>
      </c>
      <c r="H193" s="234">
        <v>3</v>
      </c>
      <c r="I193" s="235"/>
      <c r="J193" s="236">
        <f>ROUND(I193*H193,2)</f>
        <v>0</v>
      </c>
      <c r="K193" s="232" t="s">
        <v>234</v>
      </c>
      <c r="L193" s="237"/>
      <c r="M193" s="238" t="s">
        <v>79</v>
      </c>
      <c r="N193" s="239" t="s">
        <v>51</v>
      </c>
      <c r="O193" s="66"/>
      <c r="P193" s="203">
        <f>O193*H193</f>
        <v>0</v>
      </c>
      <c r="Q193" s="203">
        <v>0.021</v>
      </c>
      <c r="R193" s="203">
        <f>Q193*H193</f>
        <v>0.063</v>
      </c>
      <c r="S193" s="203">
        <v>0</v>
      </c>
      <c r="T193" s="204">
        <f>S193*H193</f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5" t="s">
        <v>211</v>
      </c>
      <c r="AT193" s="205" t="s">
        <v>219</v>
      </c>
      <c r="AU193" s="205" t="s">
        <v>91</v>
      </c>
      <c r="AY193" s="18" t="s">
        <v>168</v>
      </c>
      <c r="BE193" s="206">
        <f>IF(N193="základní",J193,0)</f>
        <v>0</v>
      </c>
      <c r="BF193" s="206">
        <f>IF(N193="snížená",J193,0)</f>
        <v>0</v>
      </c>
      <c r="BG193" s="206">
        <f>IF(N193="zákl. přenesená",J193,0)</f>
        <v>0</v>
      </c>
      <c r="BH193" s="206">
        <f>IF(N193="sníž. přenesená",J193,0)</f>
        <v>0</v>
      </c>
      <c r="BI193" s="206">
        <f>IF(N193="nulová",J193,0)</f>
        <v>0</v>
      </c>
      <c r="BJ193" s="18" t="s">
        <v>89</v>
      </c>
      <c r="BK193" s="206">
        <f>ROUND(I193*H193,2)</f>
        <v>0</v>
      </c>
      <c r="BL193" s="18" t="s">
        <v>175</v>
      </c>
      <c r="BM193" s="205" t="s">
        <v>1032</v>
      </c>
    </row>
    <row r="194" spans="1:65" s="2" customFormat="1" ht="21.75" customHeight="1">
      <c r="A194" s="36"/>
      <c r="B194" s="37"/>
      <c r="C194" s="194" t="s">
        <v>314</v>
      </c>
      <c r="D194" s="194" t="s">
        <v>170</v>
      </c>
      <c r="E194" s="195" t="s">
        <v>1033</v>
      </c>
      <c r="F194" s="196" t="s">
        <v>1034</v>
      </c>
      <c r="G194" s="197" t="s">
        <v>228</v>
      </c>
      <c r="H194" s="198">
        <v>1</v>
      </c>
      <c r="I194" s="199"/>
      <c r="J194" s="200">
        <f>ROUND(I194*H194,2)</f>
        <v>0</v>
      </c>
      <c r="K194" s="196" t="s">
        <v>174</v>
      </c>
      <c r="L194" s="41"/>
      <c r="M194" s="201" t="s">
        <v>79</v>
      </c>
      <c r="N194" s="202" t="s">
        <v>51</v>
      </c>
      <c r="O194" s="66"/>
      <c r="P194" s="203">
        <f>O194*H194</f>
        <v>0</v>
      </c>
      <c r="Q194" s="203">
        <v>0</v>
      </c>
      <c r="R194" s="203">
        <f>Q194*H194</f>
        <v>0</v>
      </c>
      <c r="S194" s="203">
        <v>0</v>
      </c>
      <c r="T194" s="204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5" t="s">
        <v>175</v>
      </c>
      <c r="AT194" s="205" t="s">
        <v>170</v>
      </c>
      <c r="AU194" s="205" t="s">
        <v>91</v>
      </c>
      <c r="AY194" s="18" t="s">
        <v>168</v>
      </c>
      <c r="BE194" s="206">
        <f>IF(N194="základní",J194,0)</f>
        <v>0</v>
      </c>
      <c r="BF194" s="206">
        <f>IF(N194="snížená",J194,0)</f>
        <v>0</v>
      </c>
      <c r="BG194" s="206">
        <f>IF(N194="zákl. přenesená",J194,0)</f>
        <v>0</v>
      </c>
      <c r="BH194" s="206">
        <f>IF(N194="sníž. přenesená",J194,0)</f>
        <v>0</v>
      </c>
      <c r="BI194" s="206">
        <f>IF(N194="nulová",J194,0)</f>
        <v>0</v>
      </c>
      <c r="BJ194" s="18" t="s">
        <v>89</v>
      </c>
      <c r="BK194" s="206">
        <f>ROUND(I194*H194,2)</f>
        <v>0</v>
      </c>
      <c r="BL194" s="18" t="s">
        <v>175</v>
      </c>
      <c r="BM194" s="205" t="s">
        <v>1035</v>
      </c>
    </row>
    <row r="195" spans="2:51" s="15" customFormat="1" ht="12">
      <c r="B195" s="247"/>
      <c r="C195" s="248"/>
      <c r="D195" s="209" t="s">
        <v>177</v>
      </c>
      <c r="E195" s="249" t="s">
        <v>79</v>
      </c>
      <c r="F195" s="250" t="s">
        <v>1029</v>
      </c>
      <c r="G195" s="248"/>
      <c r="H195" s="249" t="s">
        <v>79</v>
      </c>
      <c r="I195" s="251"/>
      <c r="J195" s="248"/>
      <c r="K195" s="248"/>
      <c r="L195" s="252"/>
      <c r="M195" s="253"/>
      <c r="N195" s="254"/>
      <c r="O195" s="254"/>
      <c r="P195" s="254"/>
      <c r="Q195" s="254"/>
      <c r="R195" s="254"/>
      <c r="S195" s="254"/>
      <c r="T195" s="255"/>
      <c r="AT195" s="256" t="s">
        <v>177</v>
      </c>
      <c r="AU195" s="256" t="s">
        <v>91</v>
      </c>
      <c r="AV195" s="15" t="s">
        <v>89</v>
      </c>
      <c r="AW195" s="15" t="s">
        <v>42</v>
      </c>
      <c r="AX195" s="15" t="s">
        <v>81</v>
      </c>
      <c r="AY195" s="256" t="s">
        <v>168</v>
      </c>
    </row>
    <row r="196" spans="2:51" s="13" customFormat="1" ht="12">
      <c r="B196" s="207"/>
      <c r="C196" s="208"/>
      <c r="D196" s="209" t="s">
        <v>177</v>
      </c>
      <c r="E196" s="210" t="s">
        <v>79</v>
      </c>
      <c r="F196" s="211" t="s">
        <v>89</v>
      </c>
      <c r="G196" s="208"/>
      <c r="H196" s="212">
        <v>1</v>
      </c>
      <c r="I196" s="213"/>
      <c r="J196" s="208"/>
      <c r="K196" s="208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177</v>
      </c>
      <c r="AU196" s="218" t="s">
        <v>91</v>
      </c>
      <c r="AV196" s="13" t="s">
        <v>91</v>
      </c>
      <c r="AW196" s="13" t="s">
        <v>42</v>
      </c>
      <c r="AX196" s="13" t="s">
        <v>89</v>
      </c>
      <c r="AY196" s="218" t="s">
        <v>168</v>
      </c>
    </row>
    <row r="197" spans="1:65" s="2" customFormat="1" ht="16.5" customHeight="1">
      <c r="A197" s="36"/>
      <c r="B197" s="37"/>
      <c r="C197" s="230" t="s">
        <v>319</v>
      </c>
      <c r="D197" s="230" t="s">
        <v>219</v>
      </c>
      <c r="E197" s="231" t="s">
        <v>1036</v>
      </c>
      <c r="F197" s="232" t="s">
        <v>1037</v>
      </c>
      <c r="G197" s="233" t="s">
        <v>228</v>
      </c>
      <c r="H197" s="234">
        <v>1</v>
      </c>
      <c r="I197" s="235"/>
      <c r="J197" s="236">
        <f>ROUND(I197*H197,2)</f>
        <v>0</v>
      </c>
      <c r="K197" s="232" t="s">
        <v>234</v>
      </c>
      <c r="L197" s="237"/>
      <c r="M197" s="238" t="s">
        <v>79</v>
      </c>
      <c r="N197" s="239" t="s">
        <v>51</v>
      </c>
      <c r="O197" s="66"/>
      <c r="P197" s="203">
        <f>O197*H197</f>
        <v>0</v>
      </c>
      <c r="Q197" s="203">
        <v>0.021</v>
      </c>
      <c r="R197" s="203">
        <f>Q197*H197</f>
        <v>0.021</v>
      </c>
      <c r="S197" s="203">
        <v>0</v>
      </c>
      <c r="T197" s="204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205" t="s">
        <v>211</v>
      </c>
      <c r="AT197" s="205" t="s">
        <v>219</v>
      </c>
      <c r="AU197" s="205" t="s">
        <v>91</v>
      </c>
      <c r="AY197" s="18" t="s">
        <v>168</v>
      </c>
      <c r="BE197" s="206">
        <f>IF(N197="základní",J197,0)</f>
        <v>0</v>
      </c>
      <c r="BF197" s="206">
        <f>IF(N197="snížená",J197,0)</f>
        <v>0</v>
      </c>
      <c r="BG197" s="206">
        <f>IF(N197="zákl. přenesená",J197,0)</f>
        <v>0</v>
      </c>
      <c r="BH197" s="206">
        <f>IF(N197="sníž. přenesená",J197,0)</f>
        <v>0</v>
      </c>
      <c r="BI197" s="206">
        <f>IF(N197="nulová",J197,0)</f>
        <v>0</v>
      </c>
      <c r="BJ197" s="18" t="s">
        <v>89</v>
      </c>
      <c r="BK197" s="206">
        <f>ROUND(I197*H197,2)</f>
        <v>0</v>
      </c>
      <c r="BL197" s="18" t="s">
        <v>175</v>
      </c>
      <c r="BM197" s="205" t="s">
        <v>1038</v>
      </c>
    </row>
    <row r="198" spans="1:65" s="2" customFormat="1" ht="21.75" customHeight="1">
      <c r="A198" s="36"/>
      <c r="B198" s="37"/>
      <c r="C198" s="194" t="s">
        <v>325</v>
      </c>
      <c r="D198" s="194" t="s">
        <v>170</v>
      </c>
      <c r="E198" s="195" t="s">
        <v>1039</v>
      </c>
      <c r="F198" s="196" t="s">
        <v>1040</v>
      </c>
      <c r="G198" s="197" t="s">
        <v>228</v>
      </c>
      <c r="H198" s="198">
        <v>1</v>
      </c>
      <c r="I198" s="199"/>
      <c r="J198" s="200">
        <f>ROUND(I198*H198,2)</f>
        <v>0</v>
      </c>
      <c r="K198" s="196" t="s">
        <v>174</v>
      </c>
      <c r="L198" s="41"/>
      <c r="M198" s="201" t="s">
        <v>79</v>
      </c>
      <c r="N198" s="202" t="s">
        <v>51</v>
      </c>
      <c r="O198" s="66"/>
      <c r="P198" s="203">
        <f>O198*H198</f>
        <v>0</v>
      </c>
      <c r="Q198" s="203">
        <v>0</v>
      </c>
      <c r="R198" s="203">
        <f>Q198*H198</f>
        <v>0</v>
      </c>
      <c r="S198" s="203">
        <v>0</v>
      </c>
      <c r="T198" s="204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205" t="s">
        <v>175</v>
      </c>
      <c r="AT198" s="205" t="s">
        <v>170</v>
      </c>
      <c r="AU198" s="205" t="s">
        <v>91</v>
      </c>
      <c r="AY198" s="18" t="s">
        <v>168</v>
      </c>
      <c r="BE198" s="206">
        <f>IF(N198="základní",J198,0)</f>
        <v>0</v>
      </c>
      <c r="BF198" s="206">
        <f>IF(N198="snížená",J198,0)</f>
        <v>0</v>
      </c>
      <c r="BG198" s="206">
        <f>IF(N198="zákl. přenesená",J198,0)</f>
        <v>0</v>
      </c>
      <c r="BH198" s="206">
        <f>IF(N198="sníž. přenesená",J198,0)</f>
        <v>0</v>
      </c>
      <c r="BI198" s="206">
        <f>IF(N198="nulová",J198,0)</f>
        <v>0</v>
      </c>
      <c r="BJ198" s="18" t="s">
        <v>89</v>
      </c>
      <c r="BK198" s="206">
        <f>ROUND(I198*H198,2)</f>
        <v>0</v>
      </c>
      <c r="BL198" s="18" t="s">
        <v>175</v>
      </c>
      <c r="BM198" s="205" t="s">
        <v>1041</v>
      </c>
    </row>
    <row r="199" spans="2:51" s="15" customFormat="1" ht="12">
      <c r="B199" s="247"/>
      <c r="C199" s="248"/>
      <c r="D199" s="209" t="s">
        <v>177</v>
      </c>
      <c r="E199" s="249" t="s">
        <v>79</v>
      </c>
      <c r="F199" s="250" t="s">
        <v>1029</v>
      </c>
      <c r="G199" s="248"/>
      <c r="H199" s="249" t="s">
        <v>79</v>
      </c>
      <c r="I199" s="251"/>
      <c r="J199" s="248"/>
      <c r="K199" s="248"/>
      <c r="L199" s="252"/>
      <c r="M199" s="253"/>
      <c r="N199" s="254"/>
      <c r="O199" s="254"/>
      <c r="P199" s="254"/>
      <c r="Q199" s="254"/>
      <c r="R199" s="254"/>
      <c r="S199" s="254"/>
      <c r="T199" s="255"/>
      <c r="AT199" s="256" t="s">
        <v>177</v>
      </c>
      <c r="AU199" s="256" t="s">
        <v>91</v>
      </c>
      <c r="AV199" s="15" t="s">
        <v>89</v>
      </c>
      <c r="AW199" s="15" t="s">
        <v>42</v>
      </c>
      <c r="AX199" s="15" t="s">
        <v>81</v>
      </c>
      <c r="AY199" s="256" t="s">
        <v>168</v>
      </c>
    </row>
    <row r="200" spans="2:51" s="13" customFormat="1" ht="12">
      <c r="B200" s="207"/>
      <c r="C200" s="208"/>
      <c r="D200" s="209" t="s">
        <v>177</v>
      </c>
      <c r="E200" s="210" t="s">
        <v>79</v>
      </c>
      <c r="F200" s="211" t="s">
        <v>89</v>
      </c>
      <c r="G200" s="208"/>
      <c r="H200" s="212">
        <v>1</v>
      </c>
      <c r="I200" s="213"/>
      <c r="J200" s="208"/>
      <c r="K200" s="208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177</v>
      </c>
      <c r="AU200" s="218" t="s">
        <v>91</v>
      </c>
      <c r="AV200" s="13" t="s">
        <v>91</v>
      </c>
      <c r="AW200" s="13" t="s">
        <v>42</v>
      </c>
      <c r="AX200" s="13" t="s">
        <v>89</v>
      </c>
      <c r="AY200" s="218" t="s">
        <v>168</v>
      </c>
    </row>
    <row r="201" spans="1:65" s="2" customFormat="1" ht="16.5" customHeight="1">
      <c r="A201" s="36"/>
      <c r="B201" s="37"/>
      <c r="C201" s="230" t="s">
        <v>330</v>
      </c>
      <c r="D201" s="230" t="s">
        <v>219</v>
      </c>
      <c r="E201" s="231" t="s">
        <v>1042</v>
      </c>
      <c r="F201" s="232" t="s">
        <v>1043</v>
      </c>
      <c r="G201" s="233" t="s">
        <v>228</v>
      </c>
      <c r="H201" s="234">
        <v>1</v>
      </c>
      <c r="I201" s="235"/>
      <c r="J201" s="236">
        <f>ROUND(I201*H201,2)</f>
        <v>0</v>
      </c>
      <c r="K201" s="232" t="s">
        <v>234</v>
      </c>
      <c r="L201" s="237"/>
      <c r="M201" s="238" t="s">
        <v>79</v>
      </c>
      <c r="N201" s="239" t="s">
        <v>51</v>
      </c>
      <c r="O201" s="66"/>
      <c r="P201" s="203">
        <f>O201*H201</f>
        <v>0</v>
      </c>
      <c r="Q201" s="203">
        <v>0.021</v>
      </c>
      <c r="R201" s="203">
        <f>Q201*H201</f>
        <v>0.021</v>
      </c>
      <c r="S201" s="203">
        <v>0</v>
      </c>
      <c r="T201" s="204">
        <f>S201*H201</f>
        <v>0</v>
      </c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R201" s="205" t="s">
        <v>211</v>
      </c>
      <c r="AT201" s="205" t="s">
        <v>219</v>
      </c>
      <c r="AU201" s="205" t="s">
        <v>91</v>
      </c>
      <c r="AY201" s="18" t="s">
        <v>168</v>
      </c>
      <c r="BE201" s="206">
        <f>IF(N201="základní",J201,0)</f>
        <v>0</v>
      </c>
      <c r="BF201" s="206">
        <f>IF(N201="snížená",J201,0)</f>
        <v>0</v>
      </c>
      <c r="BG201" s="206">
        <f>IF(N201="zákl. přenesená",J201,0)</f>
        <v>0</v>
      </c>
      <c r="BH201" s="206">
        <f>IF(N201="sníž. přenesená",J201,0)</f>
        <v>0</v>
      </c>
      <c r="BI201" s="206">
        <f>IF(N201="nulová",J201,0)</f>
        <v>0</v>
      </c>
      <c r="BJ201" s="18" t="s">
        <v>89</v>
      </c>
      <c r="BK201" s="206">
        <f>ROUND(I201*H201,2)</f>
        <v>0</v>
      </c>
      <c r="BL201" s="18" t="s">
        <v>175</v>
      </c>
      <c r="BM201" s="205" t="s">
        <v>1044</v>
      </c>
    </row>
    <row r="202" spans="1:65" s="2" customFormat="1" ht="16.5" customHeight="1">
      <c r="A202" s="36"/>
      <c r="B202" s="37"/>
      <c r="C202" s="194" t="s">
        <v>334</v>
      </c>
      <c r="D202" s="194" t="s">
        <v>170</v>
      </c>
      <c r="E202" s="195" t="s">
        <v>1045</v>
      </c>
      <c r="F202" s="196" t="s">
        <v>1046</v>
      </c>
      <c r="G202" s="197" t="s">
        <v>252</v>
      </c>
      <c r="H202" s="198">
        <v>110</v>
      </c>
      <c r="I202" s="199"/>
      <c r="J202" s="200">
        <f>ROUND(I202*H202,2)</f>
        <v>0</v>
      </c>
      <c r="K202" s="196" t="s">
        <v>174</v>
      </c>
      <c r="L202" s="41"/>
      <c r="M202" s="201" t="s">
        <v>79</v>
      </c>
      <c r="N202" s="202" t="s">
        <v>51</v>
      </c>
      <c r="O202" s="66"/>
      <c r="P202" s="203">
        <f>O202*H202</f>
        <v>0</v>
      </c>
      <c r="Q202" s="203">
        <v>1E-05</v>
      </c>
      <c r="R202" s="203">
        <f>Q202*H202</f>
        <v>0.0011</v>
      </c>
      <c r="S202" s="203">
        <v>0</v>
      </c>
      <c r="T202" s="204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205" t="s">
        <v>175</v>
      </c>
      <c r="AT202" s="205" t="s">
        <v>170</v>
      </c>
      <c r="AU202" s="205" t="s">
        <v>91</v>
      </c>
      <c r="AY202" s="18" t="s">
        <v>168</v>
      </c>
      <c r="BE202" s="206">
        <f>IF(N202="základní",J202,0)</f>
        <v>0</v>
      </c>
      <c r="BF202" s="206">
        <f>IF(N202="snížená",J202,0)</f>
        <v>0</v>
      </c>
      <c r="BG202" s="206">
        <f>IF(N202="zákl. přenesená",J202,0)</f>
        <v>0</v>
      </c>
      <c r="BH202" s="206">
        <f>IF(N202="sníž. přenesená",J202,0)</f>
        <v>0</v>
      </c>
      <c r="BI202" s="206">
        <f>IF(N202="nulová",J202,0)</f>
        <v>0</v>
      </c>
      <c r="BJ202" s="18" t="s">
        <v>89</v>
      </c>
      <c r="BK202" s="206">
        <f>ROUND(I202*H202,2)</f>
        <v>0</v>
      </c>
      <c r="BL202" s="18" t="s">
        <v>175</v>
      </c>
      <c r="BM202" s="205" t="s">
        <v>1047</v>
      </c>
    </row>
    <row r="203" spans="2:51" s="15" customFormat="1" ht="12">
      <c r="B203" s="247"/>
      <c r="C203" s="248"/>
      <c r="D203" s="209" t="s">
        <v>177</v>
      </c>
      <c r="E203" s="249" t="s">
        <v>79</v>
      </c>
      <c r="F203" s="250" t="s">
        <v>1048</v>
      </c>
      <c r="G203" s="248"/>
      <c r="H203" s="249" t="s">
        <v>79</v>
      </c>
      <c r="I203" s="251"/>
      <c r="J203" s="248"/>
      <c r="K203" s="248"/>
      <c r="L203" s="252"/>
      <c r="M203" s="253"/>
      <c r="N203" s="254"/>
      <c r="O203" s="254"/>
      <c r="P203" s="254"/>
      <c r="Q203" s="254"/>
      <c r="R203" s="254"/>
      <c r="S203" s="254"/>
      <c r="T203" s="255"/>
      <c r="AT203" s="256" t="s">
        <v>177</v>
      </c>
      <c r="AU203" s="256" t="s">
        <v>91</v>
      </c>
      <c r="AV203" s="15" t="s">
        <v>89</v>
      </c>
      <c r="AW203" s="15" t="s">
        <v>42</v>
      </c>
      <c r="AX203" s="15" t="s">
        <v>81</v>
      </c>
      <c r="AY203" s="256" t="s">
        <v>168</v>
      </c>
    </row>
    <row r="204" spans="2:51" s="13" customFormat="1" ht="12">
      <c r="B204" s="207"/>
      <c r="C204" s="208"/>
      <c r="D204" s="209" t="s">
        <v>177</v>
      </c>
      <c r="E204" s="210" t="s">
        <v>79</v>
      </c>
      <c r="F204" s="211" t="s">
        <v>1049</v>
      </c>
      <c r="G204" s="208"/>
      <c r="H204" s="212">
        <v>110</v>
      </c>
      <c r="I204" s="213"/>
      <c r="J204" s="208"/>
      <c r="K204" s="208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177</v>
      </c>
      <c r="AU204" s="218" t="s">
        <v>91</v>
      </c>
      <c r="AV204" s="13" t="s">
        <v>91</v>
      </c>
      <c r="AW204" s="13" t="s">
        <v>42</v>
      </c>
      <c r="AX204" s="13" t="s">
        <v>89</v>
      </c>
      <c r="AY204" s="218" t="s">
        <v>168</v>
      </c>
    </row>
    <row r="205" spans="1:65" s="2" customFormat="1" ht="16.5" customHeight="1">
      <c r="A205" s="36"/>
      <c r="B205" s="37"/>
      <c r="C205" s="230" t="s">
        <v>339</v>
      </c>
      <c r="D205" s="230" t="s">
        <v>219</v>
      </c>
      <c r="E205" s="231" t="s">
        <v>1050</v>
      </c>
      <c r="F205" s="232" t="s">
        <v>1051</v>
      </c>
      <c r="G205" s="233" t="s">
        <v>252</v>
      </c>
      <c r="H205" s="234">
        <v>110</v>
      </c>
      <c r="I205" s="235"/>
      <c r="J205" s="236">
        <f>ROUND(I205*H205,2)</f>
        <v>0</v>
      </c>
      <c r="K205" s="232" t="s">
        <v>174</v>
      </c>
      <c r="L205" s="237"/>
      <c r="M205" s="238" t="s">
        <v>79</v>
      </c>
      <c r="N205" s="239" t="s">
        <v>51</v>
      </c>
      <c r="O205" s="66"/>
      <c r="P205" s="203">
        <f>O205*H205</f>
        <v>0</v>
      </c>
      <c r="Q205" s="203">
        <v>0.00245</v>
      </c>
      <c r="R205" s="203">
        <f>Q205*H205</f>
        <v>0.2695</v>
      </c>
      <c r="S205" s="203">
        <v>0</v>
      </c>
      <c r="T205" s="204">
        <f>S205*H205</f>
        <v>0</v>
      </c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R205" s="205" t="s">
        <v>211</v>
      </c>
      <c r="AT205" s="205" t="s">
        <v>219</v>
      </c>
      <c r="AU205" s="205" t="s">
        <v>91</v>
      </c>
      <c r="AY205" s="18" t="s">
        <v>168</v>
      </c>
      <c r="BE205" s="206">
        <f>IF(N205="základní",J205,0)</f>
        <v>0</v>
      </c>
      <c r="BF205" s="206">
        <f>IF(N205="snížená",J205,0)</f>
        <v>0</v>
      </c>
      <c r="BG205" s="206">
        <f>IF(N205="zákl. přenesená",J205,0)</f>
        <v>0</v>
      </c>
      <c r="BH205" s="206">
        <f>IF(N205="sníž. přenesená",J205,0)</f>
        <v>0</v>
      </c>
      <c r="BI205" s="206">
        <f>IF(N205="nulová",J205,0)</f>
        <v>0</v>
      </c>
      <c r="BJ205" s="18" t="s">
        <v>89</v>
      </c>
      <c r="BK205" s="206">
        <f>ROUND(I205*H205,2)</f>
        <v>0</v>
      </c>
      <c r="BL205" s="18" t="s">
        <v>175</v>
      </c>
      <c r="BM205" s="205" t="s">
        <v>1052</v>
      </c>
    </row>
    <row r="206" spans="1:65" s="2" customFormat="1" ht="16.5" customHeight="1">
      <c r="A206" s="36"/>
      <c r="B206" s="37"/>
      <c r="C206" s="194" t="s">
        <v>494</v>
      </c>
      <c r="D206" s="194" t="s">
        <v>170</v>
      </c>
      <c r="E206" s="195" t="s">
        <v>1053</v>
      </c>
      <c r="F206" s="196" t="s">
        <v>1054</v>
      </c>
      <c r="G206" s="197" t="s">
        <v>252</v>
      </c>
      <c r="H206" s="198">
        <v>580</v>
      </c>
      <c r="I206" s="199"/>
      <c r="J206" s="200">
        <f>ROUND(I206*H206,2)</f>
        <v>0</v>
      </c>
      <c r="K206" s="196" t="s">
        <v>174</v>
      </c>
      <c r="L206" s="41"/>
      <c r="M206" s="201" t="s">
        <v>79</v>
      </c>
      <c r="N206" s="202" t="s">
        <v>51</v>
      </c>
      <c r="O206" s="66"/>
      <c r="P206" s="203">
        <f>O206*H206</f>
        <v>0</v>
      </c>
      <c r="Q206" s="203">
        <v>3E-05</v>
      </c>
      <c r="R206" s="203">
        <f>Q206*H206</f>
        <v>0.0174</v>
      </c>
      <c r="S206" s="203">
        <v>0</v>
      </c>
      <c r="T206" s="204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205" t="s">
        <v>175</v>
      </c>
      <c r="AT206" s="205" t="s">
        <v>170</v>
      </c>
      <c r="AU206" s="205" t="s">
        <v>91</v>
      </c>
      <c r="AY206" s="18" t="s">
        <v>168</v>
      </c>
      <c r="BE206" s="206">
        <f>IF(N206="základní",J206,0)</f>
        <v>0</v>
      </c>
      <c r="BF206" s="206">
        <f>IF(N206="snížená",J206,0)</f>
        <v>0</v>
      </c>
      <c r="BG206" s="206">
        <f>IF(N206="zákl. přenesená",J206,0)</f>
        <v>0</v>
      </c>
      <c r="BH206" s="206">
        <f>IF(N206="sníž. přenesená",J206,0)</f>
        <v>0</v>
      </c>
      <c r="BI206" s="206">
        <f>IF(N206="nulová",J206,0)</f>
        <v>0</v>
      </c>
      <c r="BJ206" s="18" t="s">
        <v>89</v>
      </c>
      <c r="BK206" s="206">
        <f>ROUND(I206*H206,2)</f>
        <v>0</v>
      </c>
      <c r="BL206" s="18" t="s">
        <v>175</v>
      </c>
      <c r="BM206" s="205" t="s">
        <v>1055</v>
      </c>
    </row>
    <row r="207" spans="2:51" s="15" customFormat="1" ht="12">
      <c r="B207" s="247"/>
      <c r="C207" s="248"/>
      <c r="D207" s="209" t="s">
        <v>177</v>
      </c>
      <c r="E207" s="249" t="s">
        <v>79</v>
      </c>
      <c r="F207" s="250" t="s">
        <v>940</v>
      </c>
      <c r="G207" s="248"/>
      <c r="H207" s="249" t="s">
        <v>79</v>
      </c>
      <c r="I207" s="251"/>
      <c r="J207" s="248"/>
      <c r="K207" s="248"/>
      <c r="L207" s="252"/>
      <c r="M207" s="253"/>
      <c r="N207" s="254"/>
      <c r="O207" s="254"/>
      <c r="P207" s="254"/>
      <c r="Q207" s="254"/>
      <c r="R207" s="254"/>
      <c r="S207" s="254"/>
      <c r="T207" s="255"/>
      <c r="AT207" s="256" t="s">
        <v>177</v>
      </c>
      <c r="AU207" s="256" t="s">
        <v>91</v>
      </c>
      <c r="AV207" s="15" t="s">
        <v>89</v>
      </c>
      <c r="AW207" s="15" t="s">
        <v>42</v>
      </c>
      <c r="AX207" s="15" t="s">
        <v>81</v>
      </c>
      <c r="AY207" s="256" t="s">
        <v>168</v>
      </c>
    </row>
    <row r="208" spans="2:51" s="13" customFormat="1" ht="12">
      <c r="B208" s="207"/>
      <c r="C208" s="208"/>
      <c r="D208" s="209" t="s">
        <v>177</v>
      </c>
      <c r="E208" s="210" t="s">
        <v>79</v>
      </c>
      <c r="F208" s="211" t="s">
        <v>555</v>
      </c>
      <c r="G208" s="208"/>
      <c r="H208" s="212">
        <v>43</v>
      </c>
      <c r="I208" s="213"/>
      <c r="J208" s="208"/>
      <c r="K208" s="208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177</v>
      </c>
      <c r="AU208" s="218" t="s">
        <v>91</v>
      </c>
      <c r="AV208" s="13" t="s">
        <v>91</v>
      </c>
      <c r="AW208" s="13" t="s">
        <v>42</v>
      </c>
      <c r="AX208" s="13" t="s">
        <v>81</v>
      </c>
      <c r="AY208" s="218" t="s">
        <v>168</v>
      </c>
    </row>
    <row r="209" spans="2:51" s="15" customFormat="1" ht="12">
      <c r="B209" s="247"/>
      <c r="C209" s="248"/>
      <c r="D209" s="209" t="s">
        <v>177</v>
      </c>
      <c r="E209" s="249" t="s">
        <v>79</v>
      </c>
      <c r="F209" s="250" t="s">
        <v>942</v>
      </c>
      <c r="G209" s="248"/>
      <c r="H209" s="249" t="s">
        <v>79</v>
      </c>
      <c r="I209" s="251"/>
      <c r="J209" s="248"/>
      <c r="K209" s="248"/>
      <c r="L209" s="252"/>
      <c r="M209" s="253"/>
      <c r="N209" s="254"/>
      <c r="O209" s="254"/>
      <c r="P209" s="254"/>
      <c r="Q209" s="254"/>
      <c r="R209" s="254"/>
      <c r="S209" s="254"/>
      <c r="T209" s="255"/>
      <c r="AT209" s="256" t="s">
        <v>177</v>
      </c>
      <c r="AU209" s="256" t="s">
        <v>91</v>
      </c>
      <c r="AV209" s="15" t="s">
        <v>89</v>
      </c>
      <c r="AW209" s="15" t="s">
        <v>42</v>
      </c>
      <c r="AX209" s="15" t="s">
        <v>81</v>
      </c>
      <c r="AY209" s="256" t="s">
        <v>168</v>
      </c>
    </row>
    <row r="210" spans="2:51" s="13" customFormat="1" ht="12">
      <c r="B210" s="207"/>
      <c r="C210" s="208"/>
      <c r="D210" s="209" t="s">
        <v>177</v>
      </c>
      <c r="E210" s="210" t="s">
        <v>79</v>
      </c>
      <c r="F210" s="211" t="s">
        <v>1056</v>
      </c>
      <c r="G210" s="208"/>
      <c r="H210" s="212">
        <v>139</v>
      </c>
      <c r="I210" s="213"/>
      <c r="J210" s="208"/>
      <c r="K210" s="208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177</v>
      </c>
      <c r="AU210" s="218" t="s">
        <v>91</v>
      </c>
      <c r="AV210" s="13" t="s">
        <v>91</v>
      </c>
      <c r="AW210" s="13" t="s">
        <v>42</v>
      </c>
      <c r="AX210" s="13" t="s">
        <v>81</v>
      </c>
      <c r="AY210" s="218" t="s">
        <v>168</v>
      </c>
    </row>
    <row r="211" spans="2:51" s="15" customFormat="1" ht="12">
      <c r="B211" s="247"/>
      <c r="C211" s="248"/>
      <c r="D211" s="209" t="s">
        <v>177</v>
      </c>
      <c r="E211" s="249" t="s">
        <v>79</v>
      </c>
      <c r="F211" s="250" t="s">
        <v>944</v>
      </c>
      <c r="G211" s="248"/>
      <c r="H211" s="249" t="s">
        <v>79</v>
      </c>
      <c r="I211" s="251"/>
      <c r="J211" s="248"/>
      <c r="K211" s="248"/>
      <c r="L211" s="252"/>
      <c r="M211" s="253"/>
      <c r="N211" s="254"/>
      <c r="O211" s="254"/>
      <c r="P211" s="254"/>
      <c r="Q211" s="254"/>
      <c r="R211" s="254"/>
      <c r="S211" s="254"/>
      <c r="T211" s="255"/>
      <c r="AT211" s="256" t="s">
        <v>177</v>
      </c>
      <c r="AU211" s="256" t="s">
        <v>91</v>
      </c>
      <c r="AV211" s="15" t="s">
        <v>89</v>
      </c>
      <c r="AW211" s="15" t="s">
        <v>42</v>
      </c>
      <c r="AX211" s="15" t="s">
        <v>81</v>
      </c>
      <c r="AY211" s="256" t="s">
        <v>168</v>
      </c>
    </row>
    <row r="212" spans="2:51" s="13" customFormat="1" ht="12">
      <c r="B212" s="207"/>
      <c r="C212" s="208"/>
      <c r="D212" s="209" t="s">
        <v>177</v>
      </c>
      <c r="E212" s="210" t="s">
        <v>79</v>
      </c>
      <c r="F212" s="211" t="s">
        <v>1057</v>
      </c>
      <c r="G212" s="208"/>
      <c r="H212" s="212">
        <v>260</v>
      </c>
      <c r="I212" s="213"/>
      <c r="J212" s="208"/>
      <c r="K212" s="208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177</v>
      </c>
      <c r="AU212" s="218" t="s">
        <v>91</v>
      </c>
      <c r="AV212" s="13" t="s">
        <v>91</v>
      </c>
      <c r="AW212" s="13" t="s">
        <v>42</v>
      </c>
      <c r="AX212" s="13" t="s">
        <v>81</v>
      </c>
      <c r="AY212" s="218" t="s">
        <v>168</v>
      </c>
    </row>
    <row r="213" spans="2:51" s="15" customFormat="1" ht="12">
      <c r="B213" s="247"/>
      <c r="C213" s="248"/>
      <c r="D213" s="209" t="s">
        <v>177</v>
      </c>
      <c r="E213" s="249" t="s">
        <v>79</v>
      </c>
      <c r="F213" s="250" t="s">
        <v>946</v>
      </c>
      <c r="G213" s="248"/>
      <c r="H213" s="249" t="s">
        <v>79</v>
      </c>
      <c r="I213" s="251"/>
      <c r="J213" s="248"/>
      <c r="K213" s="248"/>
      <c r="L213" s="252"/>
      <c r="M213" s="253"/>
      <c r="N213" s="254"/>
      <c r="O213" s="254"/>
      <c r="P213" s="254"/>
      <c r="Q213" s="254"/>
      <c r="R213" s="254"/>
      <c r="S213" s="254"/>
      <c r="T213" s="255"/>
      <c r="AT213" s="256" t="s">
        <v>177</v>
      </c>
      <c r="AU213" s="256" t="s">
        <v>91</v>
      </c>
      <c r="AV213" s="15" t="s">
        <v>89</v>
      </c>
      <c r="AW213" s="15" t="s">
        <v>42</v>
      </c>
      <c r="AX213" s="15" t="s">
        <v>81</v>
      </c>
      <c r="AY213" s="256" t="s">
        <v>168</v>
      </c>
    </row>
    <row r="214" spans="2:51" s="13" customFormat="1" ht="12">
      <c r="B214" s="207"/>
      <c r="C214" s="208"/>
      <c r="D214" s="209" t="s">
        <v>177</v>
      </c>
      <c r="E214" s="210" t="s">
        <v>79</v>
      </c>
      <c r="F214" s="211" t="s">
        <v>1058</v>
      </c>
      <c r="G214" s="208"/>
      <c r="H214" s="212">
        <v>89</v>
      </c>
      <c r="I214" s="213"/>
      <c r="J214" s="208"/>
      <c r="K214" s="208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177</v>
      </c>
      <c r="AU214" s="218" t="s">
        <v>91</v>
      </c>
      <c r="AV214" s="13" t="s">
        <v>91</v>
      </c>
      <c r="AW214" s="13" t="s">
        <v>42</v>
      </c>
      <c r="AX214" s="13" t="s">
        <v>81</v>
      </c>
      <c r="AY214" s="218" t="s">
        <v>168</v>
      </c>
    </row>
    <row r="215" spans="2:51" s="15" customFormat="1" ht="12">
      <c r="B215" s="247"/>
      <c r="C215" s="248"/>
      <c r="D215" s="209" t="s">
        <v>177</v>
      </c>
      <c r="E215" s="249" t="s">
        <v>79</v>
      </c>
      <c r="F215" s="250" t="s">
        <v>948</v>
      </c>
      <c r="G215" s="248"/>
      <c r="H215" s="249" t="s">
        <v>79</v>
      </c>
      <c r="I215" s="251"/>
      <c r="J215" s="248"/>
      <c r="K215" s="248"/>
      <c r="L215" s="252"/>
      <c r="M215" s="253"/>
      <c r="N215" s="254"/>
      <c r="O215" s="254"/>
      <c r="P215" s="254"/>
      <c r="Q215" s="254"/>
      <c r="R215" s="254"/>
      <c r="S215" s="254"/>
      <c r="T215" s="255"/>
      <c r="AT215" s="256" t="s">
        <v>177</v>
      </c>
      <c r="AU215" s="256" t="s">
        <v>91</v>
      </c>
      <c r="AV215" s="15" t="s">
        <v>89</v>
      </c>
      <c r="AW215" s="15" t="s">
        <v>42</v>
      </c>
      <c r="AX215" s="15" t="s">
        <v>81</v>
      </c>
      <c r="AY215" s="256" t="s">
        <v>168</v>
      </c>
    </row>
    <row r="216" spans="2:51" s="13" customFormat="1" ht="12">
      <c r="B216" s="207"/>
      <c r="C216" s="208"/>
      <c r="D216" s="209" t="s">
        <v>177</v>
      </c>
      <c r="E216" s="210" t="s">
        <v>79</v>
      </c>
      <c r="F216" s="211" t="s">
        <v>514</v>
      </c>
      <c r="G216" s="208"/>
      <c r="H216" s="212">
        <v>35</v>
      </c>
      <c r="I216" s="213"/>
      <c r="J216" s="208"/>
      <c r="K216" s="208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177</v>
      </c>
      <c r="AU216" s="218" t="s">
        <v>91</v>
      </c>
      <c r="AV216" s="13" t="s">
        <v>91</v>
      </c>
      <c r="AW216" s="13" t="s">
        <v>42</v>
      </c>
      <c r="AX216" s="13" t="s">
        <v>81</v>
      </c>
      <c r="AY216" s="218" t="s">
        <v>168</v>
      </c>
    </row>
    <row r="217" spans="2:51" s="15" customFormat="1" ht="12">
      <c r="B217" s="247"/>
      <c r="C217" s="248"/>
      <c r="D217" s="209" t="s">
        <v>177</v>
      </c>
      <c r="E217" s="249" t="s">
        <v>79</v>
      </c>
      <c r="F217" s="250" t="s">
        <v>950</v>
      </c>
      <c r="G217" s="248"/>
      <c r="H217" s="249" t="s">
        <v>79</v>
      </c>
      <c r="I217" s="251"/>
      <c r="J217" s="248"/>
      <c r="K217" s="248"/>
      <c r="L217" s="252"/>
      <c r="M217" s="253"/>
      <c r="N217" s="254"/>
      <c r="O217" s="254"/>
      <c r="P217" s="254"/>
      <c r="Q217" s="254"/>
      <c r="R217" s="254"/>
      <c r="S217" s="254"/>
      <c r="T217" s="255"/>
      <c r="AT217" s="256" t="s">
        <v>177</v>
      </c>
      <c r="AU217" s="256" t="s">
        <v>91</v>
      </c>
      <c r="AV217" s="15" t="s">
        <v>89</v>
      </c>
      <c r="AW217" s="15" t="s">
        <v>42</v>
      </c>
      <c r="AX217" s="15" t="s">
        <v>81</v>
      </c>
      <c r="AY217" s="256" t="s">
        <v>168</v>
      </c>
    </row>
    <row r="218" spans="2:51" s="13" customFormat="1" ht="12">
      <c r="B218" s="207"/>
      <c r="C218" s="208"/>
      <c r="D218" s="209" t="s">
        <v>177</v>
      </c>
      <c r="E218" s="210" t="s">
        <v>79</v>
      </c>
      <c r="F218" s="211" t="s">
        <v>249</v>
      </c>
      <c r="G218" s="208"/>
      <c r="H218" s="212">
        <v>14</v>
      </c>
      <c r="I218" s="213"/>
      <c r="J218" s="208"/>
      <c r="K218" s="208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177</v>
      </c>
      <c r="AU218" s="218" t="s">
        <v>91</v>
      </c>
      <c r="AV218" s="13" t="s">
        <v>91</v>
      </c>
      <c r="AW218" s="13" t="s">
        <v>42</v>
      </c>
      <c r="AX218" s="13" t="s">
        <v>81</v>
      </c>
      <c r="AY218" s="218" t="s">
        <v>168</v>
      </c>
    </row>
    <row r="219" spans="2:51" s="14" customFormat="1" ht="12">
      <c r="B219" s="219"/>
      <c r="C219" s="220"/>
      <c r="D219" s="209" t="s">
        <v>177</v>
      </c>
      <c r="E219" s="221" t="s">
        <v>79</v>
      </c>
      <c r="F219" s="222" t="s">
        <v>181</v>
      </c>
      <c r="G219" s="220"/>
      <c r="H219" s="223">
        <v>580</v>
      </c>
      <c r="I219" s="224"/>
      <c r="J219" s="220"/>
      <c r="K219" s="220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177</v>
      </c>
      <c r="AU219" s="229" t="s">
        <v>91</v>
      </c>
      <c r="AV219" s="14" t="s">
        <v>175</v>
      </c>
      <c r="AW219" s="14" t="s">
        <v>42</v>
      </c>
      <c r="AX219" s="14" t="s">
        <v>89</v>
      </c>
      <c r="AY219" s="229" t="s">
        <v>168</v>
      </c>
    </row>
    <row r="220" spans="1:65" s="2" customFormat="1" ht="16.5" customHeight="1">
      <c r="A220" s="36"/>
      <c r="B220" s="37"/>
      <c r="C220" s="230" t="s">
        <v>500</v>
      </c>
      <c r="D220" s="230" t="s">
        <v>219</v>
      </c>
      <c r="E220" s="231" t="s">
        <v>1059</v>
      </c>
      <c r="F220" s="232" t="s">
        <v>1060</v>
      </c>
      <c r="G220" s="233" t="s">
        <v>252</v>
      </c>
      <c r="H220" s="234">
        <v>580</v>
      </c>
      <c r="I220" s="235"/>
      <c r="J220" s="236">
        <f>ROUND(I220*H220,2)</f>
        <v>0</v>
      </c>
      <c r="K220" s="232" t="s">
        <v>174</v>
      </c>
      <c r="L220" s="237"/>
      <c r="M220" s="238" t="s">
        <v>79</v>
      </c>
      <c r="N220" s="239" t="s">
        <v>51</v>
      </c>
      <c r="O220" s="66"/>
      <c r="P220" s="203">
        <f>O220*H220</f>
        <v>0</v>
      </c>
      <c r="Q220" s="203">
        <v>0.01321</v>
      </c>
      <c r="R220" s="203">
        <f>Q220*H220</f>
        <v>7.6617999999999995</v>
      </c>
      <c r="S220" s="203">
        <v>0</v>
      </c>
      <c r="T220" s="204">
        <f>S220*H220</f>
        <v>0</v>
      </c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R220" s="205" t="s">
        <v>211</v>
      </c>
      <c r="AT220" s="205" t="s">
        <v>219</v>
      </c>
      <c r="AU220" s="205" t="s">
        <v>91</v>
      </c>
      <c r="AY220" s="18" t="s">
        <v>168</v>
      </c>
      <c r="BE220" s="206">
        <f>IF(N220="základní",J220,0)</f>
        <v>0</v>
      </c>
      <c r="BF220" s="206">
        <f>IF(N220="snížená",J220,0)</f>
        <v>0</v>
      </c>
      <c r="BG220" s="206">
        <f>IF(N220="zákl. přenesená",J220,0)</f>
        <v>0</v>
      </c>
      <c r="BH220" s="206">
        <f>IF(N220="sníž. přenesená",J220,0)</f>
        <v>0</v>
      </c>
      <c r="BI220" s="206">
        <f>IF(N220="nulová",J220,0)</f>
        <v>0</v>
      </c>
      <c r="BJ220" s="18" t="s">
        <v>89</v>
      </c>
      <c r="BK220" s="206">
        <f>ROUND(I220*H220,2)</f>
        <v>0</v>
      </c>
      <c r="BL220" s="18" t="s">
        <v>175</v>
      </c>
      <c r="BM220" s="205" t="s">
        <v>1061</v>
      </c>
    </row>
    <row r="221" spans="1:65" s="2" customFormat="1" ht="16.5" customHeight="1">
      <c r="A221" s="36"/>
      <c r="B221" s="37"/>
      <c r="C221" s="194" t="s">
        <v>505</v>
      </c>
      <c r="D221" s="194" t="s">
        <v>170</v>
      </c>
      <c r="E221" s="195" t="s">
        <v>1062</v>
      </c>
      <c r="F221" s="196" t="s">
        <v>1063</v>
      </c>
      <c r="G221" s="197" t="s">
        <v>252</v>
      </c>
      <c r="H221" s="198">
        <v>38</v>
      </c>
      <c r="I221" s="199"/>
      <c r="J221" s="200">
        <f>ROUND(I221*H221,2)</f>
        <v>0</v>
      </c>
      <c r="K221" s="196" t="s">
        <v>174</v>
      </c>
      <c r="L221" s="41"/>
      <c r="M221" s="201" t="s">
        <v>79</v>
      </c>
      <c r="N221" s="202" t="s">
        <v>51</v>
      </c>
      <c r="O221" s="66"/>
      <c r="P221" s="203">
        <f>O221*H221</f>
        <v>0</v>
      </c>
      <c r="Q221" s="203">
        <v>4E-05</v>
      </c>
      <c r="R221" s="203">
        <f>Q221*H221</f>
        <v>0.00152</v>
      </c>
      <c r="S221" s="203">
        <v>0</v>
      </c>
      <c r="T221" s="204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205" t="s">
        <v>175</v>
      </c>
      <c r="AT221" s="205" t="s">
        <v>170</v>
      </c>
      <c r="AU221" s="205" t="s">
        <v>91</v>
      </c>
      <c r="AY221" s="18" t="s">
        <v>168</v>
      </c>
      <c r="BE221" s="206">
        <f>IF(N221="základní",J221,0)</f>
        <v>0</v>
      </c>
      <c r="BF221" s="206">
        <f>IF(N221="snížená",J221,0)</f>
        <v>0</v>
      </c>
      <c r="BG221" s="206">
        <f>IF(N221="zákl. přenesená",J221,0)</f>
        <v>0</v>
      </c>
      <c r="BH221" s="206">
        <f>IF(N221="sníž. přenesená",J221,0)</f>
        <v>0</v>
      </c>
      <c r="BI221" s="206">
        <f>IF(N221="nulová",J221,0)</f>
        <v>0</v>
      </c>
      <c r="BJ221" s="18" t="s">
        <v>89</v>
      </c>
      <c r="BK221" s="206">
        <f>ROUND(I221*H221,2)</f>
        <v>0</v>
      </c>
      <c r="BL221" s="18" t="s">
        <v>175</v>
      </c>
      <c r="BM221" s="205" t="s">
        <v>1064</v>
      </c>
    </row>
    <row r="222" spans="2:51" s="15" customFormat="1" ht="12">
      <c r="B222" s="247"/>
      <c r="C222" s="248"/>
      <c r="D222" s="209" t="s">
        <v>177</v>
      </c>
      <c r="E222" s="249" t="s">
        <v>79</v>
      </c>
      <c r="F222" s="250" t="s">
        <v>938</v>
      </c>
      <c r="G222" s="248"/>
      <c r="H222" s="249" t="s">
        <v>79</v>
      </c>
      <c r="I222" s="251"/>
      <c r="J222" s="248"/>
      <c r="K222" s="248"/>
      <c r="L222" s="252"/>
      <c r="M222" s="253"/>
      <c r="N222" s="254"/>
      <c r="O222" s="254"/>
      <c r="P222" s="254"/>
      <c r="Q222" s="254"/>
      <c r="R222" s="254"/>
      <c r="S222" s="254"/>
      <c r="T222" s="255"/>
      <c r="AT222" s="256" t="s">
        <v>177</v>
      </c>
      <c r="AU222" s="256" t="s">
        <v>91</v>
      </c>
      <c r="AV222" s="15" t="s">
        <v>89</v>
      </c>
      <c r="AW222" s="15" t="s">
        <v>42</v>
      </c>
      <c r="AX222" s="15" t="s">
        <v>81</v>
      </c>
      <c r="AY222" s="256" t="s">
        <v>168</v>
      </c>
    </row>
    <row r="223" spans="2:51" s="13" customFormat="1" ht="12">
      <c r="B223" s="207"/>
      <c r="C223" s="208"/>
      <c r="D223" s="209" t="s">
        <v>177</v>
      </c>
      <c r="E223" s="210" t="s">
        <v>79</v>
      </c>
      <c r="F223" s="211" t="s">
        <v>533</v>
      </c>
      <c r="G223" s="208"/>
      <c r="H223" s="212">
        <v>38</v>
      </c>
      <c r="I223" s="213"/>
      <c r="J223" s="208"/>
      <c r="K223" s="208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177</v>
      </c>
      <c r="AU223" s="218" t="s">
        <v>91</v>
      </c>
      <c r="AV223" s="13" t="s">
        <v>91</v>
      </c>
      <c r="AW223" s="13" t="s">
        <v>42</v>
      </c>
      <c r="AX223" s="13" t="s">
        <v>89</v>
      </c>
      <c r="AY223" s="218" t="s">
        <v>168</v>
      </c>
    </row>
    <row r="224" spans="1:65" s="2" customFormat="1" ht="16.5" customHeight="1">
      <c r="A224" s="36"/>
      <c r="B224" s="37"/>
      <c r="C224" s="230" t="s">
        <v>509</v>
      </c>
      <c r="D224" s="230" t="s">
        <v>219</v>
      </c>
      <c r="E224" s="231" t="s">
        <v>1065</v>
      </c>
      <c r="F224" s="232" t="s">
        <v>1066</v>
      </c>
      <c r="G224" s="233" t="s">
        <v>252</v>
      </c>
      <c r="H224" s="234">
        <v>38</v>
      </c>
      <c r="I224" s="235"/>
      <c r="J224" s="236">
        <f>ROUND(I224*H224,2)</f>
        <v>0</v>
      </c>
      <c r="K224" s="232" t="s">
        <v>174</v>
      </c>
      <c r="L224" s="237"/>
      <c r="M224" s="238" t="s">
        <v>79</v>
      </c>
      <c r="N224" s="239" t="s">
        <v>51</v>
      </c>
      <c r="O224" s="66"/>
      <c r="P224" s="203">
        <f>O224*H224</f>
        <v>0</v>
      </c>
      <c r="Q224" s="203">
        <v>0.02027</v>
      </c>
      <c r="R224" s="203">
        <f>Q224*H224</f>
        <v>0.77026</v>
      </c>
      <c r="S224" s="203">
        <v>0</v>
      </c>
      <c r="T224" s="204">
        <f>S224*H224</f>
        <v>0</v>
      </c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R224" s="205" t="s">
        <v>211</v>
      </c>
      <c r="AT224" s="205" t="s">
        <v>219</v>
      </c>
      <c r="AU224" s="205" t="s">
        <v>91</v>
      </c>
      <c r="AY224" s="18" t="s">
        <v>168</v>
      </c>
      <c r="BE224" s="206">
        <f>IF(N224="základní",J224,0)</f>
        <v>0</v>
      </c>
      <c r="BF224" s="206">
        <f>IF(N224="snížená",J224,0)</f>
        <v>0</v>
      </c>
      <c r="BG224" s="206">
        <f>IF(N224="zákl. přenesená",J224,0)</f>
        <v>0</v>
      </c>
      <c r="BH224" s="206">
        <f>IF(N224="sníž. přenesená",J224,0)</f>
        <v>0</v>
      </c>
      <c r="BI224" s="206">
        <f>IF(N224="nulová",J224,0)</f>
        <v>0</v>
      </c>
      <c r="BJ224" s="18" t="s">
        <v>89</v>
      </c>
      <c r="BK224" s="206">
        <f>ROUND(I224*H224,2)</f>
        <v>0</v>
      </c>
      <c r="BL224" s="18" t="s">
        <v>175</v>
      </c>
      <c r="BM224" s="205" t="s">
        <v>1067</v>
      </c>
    </row>
    <row r="225" spans="1:65" s="2" customFormat="1" ht="21.75" customHeight="1">
      <c r="A225" s="36"/>
      <c r="B225" s="37"/>
      <c r="C225" s="194" t="s">
        <v>514</v>
      </c>
      <c r="D225" s="194" t="s">
        <v>170</v>
      </c>
      <c r="E225" s="195" t="s">
        <v>1068</v>
      </c>
      <c r="F225" s="196" t="s">
        <v>1069</v>
      </c>
      <c r="G225" s="197" t="s">
        <v>228</v>
      </c>
      <c r="H225" s="198">
        <v>10</v>
      </c>
      <c r="I225" s="199"/>
      <c r="J225" s="200">
        <f>ROUND(I225*H225,2)</f>
        <v>0</v>
      </c>
      <c r="K225" s="196" t="s">
        <v>174</v>
      </c>
      <c r="L225" s="41"/>
      <c r="M225" s="201" t="s">
        <v>79</v>
      </c>
      <c r="N225" s="202" t="s">
        <v>51</v>
      </c>
      <c r="O225" s="66"/>
      <c r="P225" s="203">
        <f>O225*H225</f>
        <v>0</v>
      </c>
      <c r="Q225" s="203">
        <v>0.0001</v>
      </c>
      <c r="R225" s="203">
        <f>Q225*H225</f>
        <v>0.001</v>
      </c>
      <c r="S225" s="203">
        <v>0</v>
      </c>
      <c r="T225" s="204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205" t="s">
        <v>175</v>
      </c>
      <c r="AT225" s="205" t="s">
        <v>170</v>
      </c>
      <c r="AU225" s="205" t="s">
        <v>91</v>
      </c>
      <c r="AY225" s="18" t="s">
        <v>168</v>
      </c>
      <c r="BE225" s="206">
        <f>IF(N225="základní",J225,0)</f>
        <v>0</v>
      </c>
      <c r="BF225" s="206">
        <f>IF(N225="snížená",J225,0)</f>
        <v>0</v>
      </c>
      <c r="BG225" s="206">
        <f>IF(N225="zákl. přenesená",J225,0)</f>
        <v>0</v>
      </c>
      <c r="BH225" s="206">
        <f>IF(N225="sníž. přenesená",J225,0)</f>
        <v>0</v>
      </c>
      <c r="BI225" s="206">
        <f>IF(N225="nulová",J225,0)</f>
        <v>0</v>
      </c>
      <c r="BJ225" s="18" t="s">
        <v>89</v>
      </c>
      <c r="BK225" s="206">
        <f>ROUND(I225*H225,2)</f>
        <v>0</v>
      </c>
      <c r="BL225" s="18" t="s">
        <v>175</v>
      </c>
      <c r="BM225" s="205" t="s">
        <v>1070</v>
      </c>
    </row>
    <row r="226" spans="2:51" s="13" customFormat="1" ht="12">
      <c r="B226" s="207"/>
      <c r="C226" s="208"/>
      <c r="D226" s="209" t="s">
        <v>177</v>
      </c>
      <c r="E226" s="210" t="s">
        <v>79</v>
      </c>
      <c r="F226" s="211" t="s">
        <v>1071</v>
      </c>
      <c r="G226" s="208"/>
      <c r="H226" s="212">
        <v>10</v>
      </c>
      <c r="I226" s="213"/>
      <c r="J226" s="208"/>
      <c r="K226" s="208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177</v>
      </c>
      <c r="AU226" s="218" t="s">
        <v>91</v>
      </c>
      <c r="AV226" s="13" t="s">
        <v>91</v>
      </c>
      <c r="AW226" s="13" t="s">
        <v>42</v>
      </c>
      <c r="AX226" s="13" t="s">
        <v>89</v>
      </c>
      <c r="AY226" s="218" t="s">
        <v>168</v>
      </c>
    </row>
    <row r="227" spans="1:65" s="2" customFormat="1" ht="16.5" customHeight="1">
      <c r="A227" s="36"/>
      <c r="B227" s="37"/>
      <c r="C227" s="230" t="s">
        <v>520</v>
      </c>
      <c r="D227" s="230" t="s">
        <v>219</v>
      </c>
      <c r="E227" s="231" t="s">
        <v>1072</v>
      </c>
      <c r="F227" s="232" t="s">
        <v>1073</v>
      </c>
      <c r="G227" s="233" t="s">
        <v>228</v>
      </c>
      <c r="H227" s="234">
        <v>10</v>
      </c>
      <c r="I227" s="235"/>
      <c r="J227" s="236">
        <f>ROUND(I227*H227,2)</f>
        <v>0</v>
      </c>
      <c r="K227" s="232" t="s">
        <v>174</v>
      </c>
      <c r="L227" s="237"/>
      <c r="M227" s="238" t="s">
        <v>79</v>
      </c>
      <c r="N227" s="239" t="s">
        <v>51</v>
      </c>
      <c r="O227" s="66"/>
      <c r="P227" s="203">
        <f>O227*H227</f>
        <v>0</v>
      </c>
      <c r="Q227" s="203">
        <v>0.00232</v>
      </c>
      <c r="R227" s="203">
        <f>Q227*H227</f>
        <v>0.0232</v>
      </c>
      <c r="S227" s="203">
        <v>0</v>
      </c>
      <c r="T227" s="204">
        <f>S227*H227</f>
        <v>0</v>
      </c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R227" s="205" t="s">
        <v>211</v>
      </c>
      <c r="AT227" s="205" t="s">
        <v>219</v>
      </c>
      <c r="AU227" s="205" t="s">
        <v>91</v>
      </c>
      <c r="AY227" s="18" t="s">
        <v>168</v>
      </c>
      <c r="BE227" s="206">
        <f>IF(N227="základní",J227,0)</f>
        <v>0</v>
      </c>
      <c r="BF227" s="206">
        <f>IF(N227="snížená",J227,0)</f>
        <v>0</v>
      </c>
      <c r="BG227" s="206">
        <f>IF(N227="zákl. přenesená",J227,0)</f>
        <v>0</v>
      </c>
      <c r="BH227" s="206">
        <f>IF(N227="sníž. přenesená",J227,0)</f>
        <v>0</v>
      </c>
      <c r="BI227" s="206">
        <f>IF(N227="nulová",J227,0)</f>
        <v>0</v>
      </c>
      <c r="BJ227" s="18" t="s">
        <v>89</v>
      </c>
      <c r="BK227" s="206">
        <f>ROUND(I227*H227,2)</f>
        <v>0</v>
      </c>
      <c r="BL227" s="18" t="s">
        <v>175</v>
      </c>
      <c r="BM227" s="205" t="s">
        <v>1074</v>
      </c>
    </row>
    <row r="228" spans="1:65" s="2" customFormat="1" ht="21.75" customHeight="1">
      <c r="A228" s="36"/>
      <c r="B228" s="37"/>
      <c r="C228" s="194" t="s">
        <v>525</v>
      </c>
      <c r="D228" s="194" t="s">
        <v>170</v>
      </c>
      <c r="E228" s="195" t="s">
        <v>1075</v>
      </c>
      <c r="F228" s="196" t="s">
        <v>1076</v>
      </c>
      <c r="G228" s="197" t="s">
        <v>228</v>
      </c>
      <c r="H228" s="198">
        <v>12</v>
      </c>
      <c r="I228" s="199"/>
      <c r="J228" s="200">
        <f>ROUND(I228*H228,2)</f>
        <v>0</v>
      </c>
      <c r="K228" s="196" t="s">
        <v>174</v>
      </c>
      <c r="L228" s="41"/>
      <c r="M228" s="201" t="s">
        <v>79</v>
      </c>
      <c r="N228" s="202" t="s">
        <v>51</v>
      </c>
      <c r="O228" s="66"/>
      <c r="P228" s="203">
        <f>O228*H228</f>
        <v>0</v>
      </c>
      <c r="Q228" s="203">
        <v>0.00011</v>
      </c>
      <c r="R228" s="203">
        <f>Q228*H228</f>
        <v>0.00132</v>
      </c>
      <c r="S228" s="203">
        <v>0</v>
      </c>
      <c r="T228" s="204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5" t="s">
        <v>175</v>
      </c>
      <c r="AT228" s="205" t="s">
        <v>170</v>
      </c>
      <c r="AU228" s="205" t="s">
        <v>91</v>
      </c>
      <c r="AY228" s="18" t="s">
        <v>168</v>
      </c>
      <c r="BE228" s="206">
        <f>IF(N228="základní",J228,0)</f>
        <v>0</v>
      </c>
      <c r="BF228" s="206">
        <f>IF(N228="snížená",J228,0)</f>
        <v>0</v>
      </c>
      <c r="BG228" s="206">
        <f>IF(N228="zákl. přenesená",J228,0)</f>
        <v>0</v>
      </c>
      <c r="BH228" s="206">
        <f>IF(N228="sníž. přenesená",J228,0)</f>
        <v>0</v>
      </c>
      <c r="BI228" s="206">
        <f>IF(N228="nulová",J228,0)</f>
        <v>0</v>
      </c>
      <c r="BJ228" s="18" t="s">
        <v>89</v>
      </c>
      <c r="BK228" s="206">
        <f>ROUND(I228*H228,2)</f>
        <v>0</v>
      </c>
      <c r="BL228" s="18" t="s">
        <v>175</v>
      </c>
      <c r="BM228" s="205" t="s">
        <v>1077</v>
      </c>
    </row>
    <row r="229" spans="2:51" s="15" customFormat="1" ht="12">
      <c r="B229" s="247"/>
      <c r="C229" s="248"/>
      <c r="D229" s="209" t="s">
        <v>177</v>
      </c>
      <c r="E229" s="249" t="s">
        <v>79</v>
      </c>
      <c r="F229" s="250" t="s">
        <v>1078</v>
      </c>
      <c r="G229" s="248"/>
      <c r="H229" s="249" t="s">
        <v>79</v>
      </c>
      <c r="I229" s="251"/>
      <c r="J229" s="248"/>
      <c r="K229" s="248"/>
      <c r="L229" s="252"/>
      <c r="M229" s="253"/>
      <c r="N229" s="254"/>
      <c r="O229" s="254"/>
      <c r="P229" s="254"/>
      <c r="Q229" s="254"/>
      <c r="R229" s="254"/>
      <c r="S229" s="254"/>
      <c r="T229" s="255"/>
      <c r="AT229" s="256" t="s">
        <v>177</v>
      </c>
      <c r="AU229" s="256" t="s">
        <v>91</v>
      </c>
      <c r="AV229" s="15" t="s">
        <v>89</v>
      </c>
      <c r="AW229" s="15" t="s">
        <v>42</v>
      </c>
      <c r="AX229" s="15" t="s">
        <v>81</v>
      </c>
      <c r="AY229" s="256" t="s">
        <v>168</v>
      </c>
    </row>
    <row r="230" spans="2:51" s="13" customFormat="1" ht="12">
      <c r="B230" s="207"/>
      <c r="C230" s="208"/>
      <c r="D230" s="209" t="s">
        <v>177</v>
      </c>
      <c r="E230" s="210" t="s">
        <v>79</v>
      </c>
      <c r="F230" s="211" t="s">
        <v>239</v>
      </c>
      <c r="G230" s="208"/>
      <c r="H230" s="212">
        <v>12</v>
      </c>
      <c r="I230" s="213"/>
      <c r="J230" s="208"/>
      <c r="K230" s="208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177</v>
      </c>
      <c r="AU230" s="218" t="s">
        <v>91</v>
      </c>
      <c r="AV230" s="13" t="s">
        <v>91</v>
      </c>
      <c r="AW230" s="13" t="s">
        <v>42</v>
      </c>
      <c r="AX230" s="13" t="s">
        <v>89</v>
      </c>
      <c r="AY230" s="218" t="s">
        <v>168</v>
      </c>
    </row>
    <row r="231" spans="1:65" s="2" customFormat="1" ht="16.5" customHeight="1">
      <c r="A231" s="36"/>
      <c r="B231" s="37"/>
      <c r="C231" s="230" t="s">
        <v>533</v>
      </c>
      <c r="D231" s="230" t="s">
        <v>219</v>
      </c>
      <c r="E231" s="231" t="s">
        <v>1079</v>
      </c>
      <c r="F231" s="232" t="s">
        <v>1080</v>
      </c>
      <c r="G231" s="233" t="s">
        <v>228</v>
      </c>
      <c r="H231" s="234">
        <v>12</v>
      </c>
      <c r="I231" s="235"/>
      <c r="J231" s="236">
        <f>ROUND(I231*H231,2)</f>
        <v>0</v>
      </c>
      <c r="K231" s="232" t="s">
        <v>234</v>
      </c>
      <c r="L231" s="237"/>
      <c r="M231" s="238" t="s">
        <v>79</v>
      </c>
      <c r="N231" s="239" t="s">
        <v>51</v>
      </c>
      <c r="O231" s="66"/>
      <c r="P231" s="203">
        <f>O231*H231</f>
        <v>0</v>
      </c>
      <c r="Q231" s="203">
        <v>0.0176</v>
      </c>
      <c r="R231" s="203">
        <f>Q231*H231</f>
        <v>0.2112</v>
      </c>
      <c r="S231" s="203">
        <v>0</v>
      </c>
      <c r="T231" s="204">
        <f>S231*H231</f>
        <v>0</v>
      </c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R231" s="205" t="s">
        <v>211</v>
      </c>
      <c r="AT231" s="205" t="s">
        <v>219</v>
      </c>
      <c r="AU231" s="205" t="s">
        <v>91</v>
      </c>
      <c r="AY231" s="18" t="s">
        <v>168</v>
      </c>
      <c r="BE231" s="206">
        <f>IF(N231="základní",J231,0)</f>
        <v>0</v>
      </c>
      <c r="BF231" s="206">
        <f>IF(N231="snížená",J231,0)</f>
        <v>0</v>
      </c>
      <c r="BG231" s="206">
        <f>IF(N231="zákl. přenesená",J231,0)</f>
        <v>0</v>
      </c>
      <c r="BH231" s="206">
        <f>IF(N231="sníž. přenesená",J231,0)</f>
        <v>0</v>
      </c>
      <c r="BI231" s="206">
        <f>IF(N231="nulová",J231,0)</f>
        <v>0</v>
      </c>
      <c r="BJ231" s="18" t="s">
        <v>89</v>
      </c>
      <c r="BK231" s="206">
        <f>ROUND(I231*H231,2)</f>
        <v>0</v>
      </c>
      <c r="BL231" s="18" t="s">
        <v>175</v>
      </c>
      <c r="BM231" s="205" t="s">
        <v>1081</v>
      </c>
    </row>
    <row r="232" spans="1:65" s="2" customFormat="1" ht="16.5" customHeight="1">
      <c r="A232" s="36"/>
      <c r="B232" s="37"/>
      <c r="C232" s="194" t="s">
        <v>537</v>
      </c>
      <c r="D232" s="194" t="s">
        <v>170</v>
      </c>
      <c r="E232" s="195" t="s">
        <v>1082</v>
      </c>
      <c r="F232" s="196" t="s">
        <v>1083</v>
      </c>
      <c r="G232" s="197" t="s">
        <v>252</v>
      </c>
      <c r="H232" s="198">
        <v>731</v>
      </c>
      <c r="I232" s="199"/>
      <c r="J232" s="200">
        <f>ROUND(I232*H232,2)</f>
        <v>0</v>
      </c>
      <c r="K232" s="196" t="s">
        <v>174</v>
      </c>
      <c r="L232" s="41"/>
      <c r="M232" s="201" t="s">
        <v>79</v>
      </c>
      <c r="N232" s="202" t="s">
        <v>51</v>
      </c>
      <c r="O232" s="66"/>
      <c r="P232" s="203">
        <f>O232*H232</f>
        <v>0</v>
      </c>
      <c r="Q232" s="203">
        <v>0</v>
      </c>
      <c r="R232" s="203">
        <f>Q232*H232</f>
        <v>0</v>
      </c>
      <c r="S232" s="203">
        <v>0</v>
      </c>
      <c r="T232" s="204">
        <f>S232*H232</f>
        <v>0</v>
      </c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R232" s="205" t="s">
        <v>175</v>
      </c>
      <c r="AT232" s="205" t="s">
        <v>170</v>
      </c>
      <c r="AU232" s="205" t="s">
        <v>91</v>
      </c>
      <c r="AY232" s="18" t="s">
        <v>168</v>
      </c>
      <c r="BE232" s="206">
        <f>IF(N232="základní",J232,0)</f>
        <v>0</v>
      </c>
      <c r="BF232" s="206">
        <f>IF(N232="snížená",J232,0)</f>
        <v>0</v>
      </c>
      <c r="BG232" s="206">
        <f>IF(N232="zákl. přenesená",J232,0)</f>
        <v>0</v>
      </c>
      <c r="BH232" s="206">
        <f>IF(N232="sníž. přenesená",J232,0)</f>
        <v>0</v>
      </c>
      <c r="BI232" s="206">
        <f>IF(N232="nulová",J232,0)</f>
        <v>0</v>
      </c>
      <c r="BJ232" s="18" t="s">
        <v>89</v>
      </c>
      <c r="BK232" s="206">
        <f>ROUND(I232*H232,2)</f>
        <v>0</v>
      </c>
      <c r="BL232" s="18" t="s">
        <v>175</v>
      </c>
      <c r="BM232" s="205" t="s">
        <v>1084</v>
      </c>
    </row>
    <row r="233" spans="2:51" s="13" customFormat="1" ht="12">
      <c r="B233" s="207"/>
      <c r="C233" s="208"/>
      <c r="D233" s="209" t="s">
        <v>177</v>
      </c>
      <c r="E233" s="210" t="s">
        <v>79</v>
      </c>
      <c r="F233" s="211" t="s">
        <v>1085</v>
      </c>
      <c r="G233" s="208"/>
      <c r="H233" s="212">
        <v>731</v>
      </c>
      <c r="I233" s="213"/>
      <c r="J233" s="208"/>
      <c r="K233" s="208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177</v>
      </c>
      <c r="AU233" s="218" t="s">
        <v>91</v>
      </c>
      <c r="AV233" s="13" t="s">
        <v>91</v>
      </c>
      <c r="AW233" s="13" t="s">
        <v>42</v>
      </c>
      <c r="AX233" s="13" t="s">
        <v>89</v>
      </c>
      <c r="AY233" s="218" t="s">
        <v>168</v>
      </c>
    </row>
    <row r="234" spans="1:65" s="2" customFormat="1" ht="16.5" customHeight="1">
      <c r="A234" s="36"/>
      <c r="B234" s="37"/>
      <c r="C234" s="194" t="s">
        <v>542</v>
      </c>
      <c r="D234" s="194" t="s">
        <v>170</v>
      </c>
      <c r="E234" s="195" t="s">
        <v>1086</v>
      </c>
      <c r="F234" s="196" t="s">
        <v>1087</v>
      </c>
      <c r="G234" s="197" t="s">
        <v>228</v>
      </c>
      <c r="H234" s="198">
        <v>2</v>
      </c>
      <c r="I234" s="199"/>
      <c r="J234" s="200">
        <f>ROUND(I234*H234,2)</f>
        <v>0</v>
      </c>
      <c r="K234" s="196" t="s">
        <v>174</v>
      </c>
      <c r="L234" s="41"/>
      <c r="M234" s="201" t="s">
        <v>79</v>
      </c>
      <c r="N234" s="202" t="s">
        <v>51</v>
      </c>
      <c r="O234" s="66"/>
      <c r="P234" s="203">
        <f>O234*H234</f>
        <v>0</v>
      </c>
      <c r="Q234" s="203">
        <v>0.47166</v>
      </c>
      <c r="R234" s="203">
        <f>Q234*H234</f>
        <v>0.94332</v>
      </c>
      <c r="S234" s="203">
        <v>0</v>
      </c>
      <c r="T234" s="204">
        <f>S234*H234</f>
        <v>0</v>
      </c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R234" s="205" t="s">
        <v>175</v>
      </c>
      <c r="AT234" s="205" t="s">
        <v>170</v>
      </c>
      <c r="AU234" s="205" t="s">
        <v>91</v>
      </c>
      <c r="AY234" s="18" t="s">
        <v>168</v>
      </c>
      <c r="BE234" s="206">
        <f>IF(N234="základní",J234,0)</f>
        <v>0</v>
      </c>
      <c r="BF234" s="206">
        <f>IF(N234="snížená",J234,0)</f>
        <v>0</v>
      </c>
      <c r="BG234" s="206">
        <f>IF(N234="zákl. přenesená",J234,0)</f>
        <v>0</v>
      </c>
      <c r="BH234" s="206">
        <f>IF(N234="sníž. přenesená",J234,0)</f>
        <v>0</v>
      </c>
      <c r="BI234" s="206">
        <f>IF(N234="nulová",J234,0)</f>
        <v>0</v>
      </c>
      <c r="BJ234" s="18" t="s">
        <v>89</v>
      </c>
      <c r="BK234" s="206">
        <f>ROUND(I234*H234,2)</f>
        <v>0</v>
      </c>
      <c r="BL234" s="18" t="s">
        <v>175</v>
      </c>
      <c r="BM234" s="205" t="s">
        <v>1088</v>
      </c>
    </row>
    <row r="235" spans="2:51" s="13" customFormat="1" ht="12">
      <c r="B235" s="207"/>
      <c r="C235" s="208"/>
      <c r="D235" s="209" t="s">
        <v>177</v>
      </c>
      <c r="E235" s="210" t="s">
        <v>79</v>
      </c>
      <c r="F235" s="211" t="s">
        <v>1089</v>
      </c>
      <c r="G235" s="208"/>
      <c r="H235" s="212">
        <v>2</v>
      </c>
      <c r="I235" s="213"/>
      <c r="J235" s="208"/>
      <c r="K235" s="208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177</v>
      </c>
      <c r="AU235" s="218" t="s">
        <v>91</v>
      </c>
      <c r="AV235" s="13" t="s">
        <v>91</v>
      </c>
      <c r="AW235" s="13" t="s">
        <v>42</v>
      </c>
      <c r="AX235" s="13" t="s">
        <v>89</v>
      </c>
      <c r="AY235" s="218" t="s">
        <v>168</v>
      </c>
    </row>
    <row r="236" spans="1:65" s="2" customFormat="1" ht="16.5" customHeight="1">
      <c r="A236" s="36"/>
      <c r="B236" s="37"/>
      <c r="C236" s="194" t="s">
        <v>546</v>
      </c>
      <c r="D236" s="194" t="s">
        <v>170</v>
      </c>
      <c r="E236" s="195" t="s">
        <v>1090</v>
      </c>
      <c r="F236" s="196" t="s">
        <v>1091</v>
      </c>
      <c r="G236" s="197" t="s">
        <v>228</v>
      </c>
      <c r="H236" s="198">
        <v>80</v>
      </c>
      <c r="I236" s="199"/>
      <c r="J236" s="200">
        <f>ROUND(I236*H236,2)</f>
        <v>0</v>
      </c>
      <c r="K236" s="196" t="s">
        <v>174</v>
      </c>
      <c r="L236" s="41"/>
      <c r="M236" s="201" t="s">
        <v>79</v>
      </c>
      <c r="N236" s="202" t="s">
        <v>51</v>
      </c>
      <c r="O236" s="66"/>
      <c r="P236" s="203">
        <f>O236*H236</f>
        <v>0</v>
      </c>
      <c r="Q236" s="203">
        <v>0.01019</v>
      </c>
      <c r="R236" s="203">
        <f>Q236*H236</f>
        <v>0.8151999999999999</v>
      </c>
      <c r="S236" s="203">
        <v>0</v>
      </c>
      <c r="T236" s="204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205" t="s">
        <v>175</v>
      </c>
      <c r="AT236" s="205" t="s">
        <v>170</v>
      </c>
      <c r="AU236" s="205" t="s">
        <v>91</v>
      </c>
      <c r="AY236" s="18" t="s">
        <v>168</v>
      </c>
      <c r="BE236" s="206">
        <f>IF(N236="základní",J236,0)</f>
        <v>0</v>
      </c>
      <c r="BF236" s="206">
        <f>IF(N236="snížená",J236,0)</f>
        <v>0</v>
      </c>
      <c r="BG236" s="206">
        <f>IF(N236="zákl. přenesená",J236,0)</f>
        <v>0</v>
      </c>
      <c r="BH236" s="206">
        <f>IF(N236="sníž. přenesená",J236,0)</f>
        <v>0</v>
      </c>
      <c r="BI236" s="206">
        <f>IF(N236="nulová",J236,0)</f>
        <v>0</v>
      </c>
      <c r="BJ236" s="18" t="s">
        <v>89</v>
      </c>
      <c r="BK236" s="206">
        <f>ROUND(I236*H236,2)</f>
        <v>0</v>
      </c>
      <c r="BL236" s="18" t="s">
        <v>175</v>
      </c>
      <c r="BM236" s="205" t="s">
        <v>1092</v>
      </c>
    </row>
    <row r="237" spans="2:51" s="15" customFormat="1" ht="12">
      <c r="B237" s="247"/>
      <c r="C237" s="248"/>
      <c r="D237" s="209" t="s">
        <v>177</v>
      </c>
      <c r="E237" s="249" t="s">
        <v>79</v>
      </c>
      <c r="F237" s="250" t="s">
        <v>1093</v>
      </c>
      <c r="G237" s="248"/>
      <c r="H237" s="249" t="s">
        <v>79</v>
      </c>
      <c r="I237" s="251"/>
      <c r="J237" s="248"/>
      <c r="K237" s="248"/>
      <c r="L237" s="252"/>
      <c r="M237" s="253"/>
      <c r="N237" s="254"/>
      <c r="O237" s="254"/>
      <c r="P237" s="254"/>
      <c r="Q237" s="254"/>
      <c r="R237" s="254"/>
      <c r="S237" s="254"/>
      <c r="T237" s="255"/>
      <c r="AT237" s="256" t="s">
        <v>177</v>
      </c>
      <c r="AU237" s="256" t="s">
        <v>91</v>
      </c>
      <c r="AV237" s="15" t="s">
        <v>89</v>
      </c>
      <c r="AW237" s="15" t="s">
        <v>42</v>
      </c>
      <c r="AX237" s="15" t="s">
        <v>81</v>
      </c>
      <c r="AY237" s="256" t="s">
        <v>168</v>
      </c>
    </row>
    <row r="238" spans="2:51" s="13" customFormat="1" ht="12">
      <c r="B238" s="207"/>
      <c r="C238" s="208"/>
      <c r="D238" s="209" t="s">
        <v>177</v>
      </c>
      <c r="E238" s="210" t="s">
        <v>79</v>
      </c>
      <c r="F238" s="211" t="s">
        <v>741</v>
      </c>
      <c r="G238" s="208"/>
      <c r="H238" s="212">
        <v>80</v>
      </c>
      <c r="I238" s="213"/>
      <c r="J238" s="208"/>
      <c r="K238" s="208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177</v>
      </c>
      <c r="AU238" s="218" t="s">
        <v>91</v>
      </c>
      <c r="AV238" s="13" t="s">
        <v>91</v>
      </c>
      <c r="AW238" s="13" t="s">
        <v>42</v>
      </c>
      <c r="AX238" s="13" t="s">
        <v>89</v>
      </c>
      <c r="AY238" s="218" t="s">
        <v>168</v>
      </c>
    </row>
    <row r="239" spans="1:65" s="2" customFormat="1" ht="16.5" customHeight="1">
      <c r="A239" s="36"/>
      <c r="B239" s="37"/>
      <c r="C239" s="230" t="s">
        <v>550</v>
      </c>
      <c r="D239" s="230" t="s">
        <v>219</v>
      </c>
      <c r="E239" s="231" t="s">
        <v>1094</v>
      </c>
      <c r="F239" s="232" t="s">
        <v>1095</v>
      </c>
      <c r="G239" s="233" t="s">
        <v>228</v>
      </c>
      <c r="H239" s="234">
        <v>10</v>
      </c>
      <c r="I239" s="235"/>
      <c r="J239" s="236">
        <f aca="true" t="shared" si="0" ref="J239:J247">ROUND(I239*H239,2)</f>
        <v>0</v>
      </c>
      <c r="K239" s="232" t="s">
        <v>174</v>
      </c>
      <c r="L239" s="237"/>
      <c r="M239" s="238" t="s">
        <v>79</v>
      </c>
      <c r="N239" s="239" t="s">
        <v>51</v>
      </c>
      <c r="O239" s="66"/>
      <c r="P239" s="203">
        <f aca="true" t="shared" si="1" ref="P239:P247">O239*H239</f>
        <v>0</v>
      </c>
      <c r="Q239" s="203">
        <v>0.262</v>
      </c>
      <c r="R239" s="203">
        <f aca="true" t="shared" si="2" ref="R239:R247">Q239*H239</f>
        <v>2.62</v>
      </c>
      <c r="S239" s="203">
        <v>0</v>
      </c>
      <c r="T239" s="204">
        <f aca="true" t="shared" si="3" ref="T239:T247"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205" t="s">
        <v>211</v>
      </c>
      <c r="AT239" s="205" t="s">
        <v>219</v>
      </c>
      <c r="AU239" s="205" t="s">
        <v>91</v>
      </c>
      <c r="AY239" s="18" t="s">
        <v>168</v>
      </c>
      <c r="BE239" s="206">
        <f aca="true" t="shared" si="4" ref="BE239:BE247">IF(N239="základní",J239,0)</f>
        <v>0</v>
      </c>
      <c r="BF239" s="206">
        <f aca="true" t="shared" si="5" ref="BF239:BF247">IF(N239="snížená",J239,0)</f>
        <v>0</v>
      </c>
      <c r="BG239" s="206">
        <f aca="true" t="shared" si="6" ref="BG239:BG247">IF(N239="zákl. přenesená",J239,0)</f>
        <v>0</v>
      </c>
      <c r="BH239" s="206">
        <f aca="true" t="shared" si="7" ref="BH239:BH247">IF(N239="sníž. přenesená",J239,0)</f>
        <v>0</v>
      </c>
      <c r="BI239" s="206">
        <f aca="true" t="shared" si="8" ref="BI239:BI247">IF(N239="nulová",J239,0)</f>
        <v>0</v>
      </c>
      <c r="BJ239" s="18" t="s">
        <v>89</v>
      </c>
      <c r="BK239" s="206">
        <f aca="true" t="shared" si="9" ref="BK239:BK247">ROUND(I239*H239,2)</f>
        <v>0</v>
      </c>
      <c r="BL239" s="18" t="s">
        <v>175</v>
      </c>
      <c r="BM239" s="205" t="s">
        <v>1096</v>
      </c>
    </row>
    <row r="240" spans="1:65" s="2" customFormat="1" ht="16.5" customHeight="1">
      <c r="A240" s="36"/>
      <c r="B240" s="37"/>
      <c r="C240" s="230" t="s">
        <v>555</v>
      </c>
      <c r="D240" s="230" t="s">
        <v>219</v>
      </c>
      <c r="E240" s="231" t="s">
        <v>1097</v>
      </c>
      <c r="F240" s="232" t="s">
        <v>1098</v>
      </c>
      <c r="G240" s="233" t="s">
        <v>228</v>
      </c>
      <c r="H240" s="234">
        <v>14</v>
      </c>
      <c r="I240" s="235"/>
      <c r="J240" s="236">
        <f t="shared" si="0"/>
        <v>0</v>
      </c>
      <c r="K240" s="232" t="s">
        <v>174</v>
      </c>
      <c r="L240" s="237"/>
      <c r="M240" s="238" t="s">
        <v>79</v>
      </c>
      <c r="N240" s="239" t="s">
        <v>51</v>
      </c>
      <c r="O240" s="66"/>
      <c r="P240" s="203">
        <f t="shared" si="1"/>
        <v>0</v>
      </c>
      <c r="Q240" s="203">
        <v>0.526</v>
      </c>
      <c r="R240" s="203">
        <f t="shared" si="2"/>
        <v>7.364000000000001</v>
      </c>
      <c r="S240" s="203">
        <v>0</v>
      </c>
      <c r="T240" s="204">
        <f t="shared" si="3"/>
        <v>0</v>
      </c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R240" s="205" t="s">
        <v>211</v>
      </c>
      <c r="AT240" s="205" t="s">
        <v>219</v>
      </c>
      <c r="AU240" s="205" t="s">
        <v>91</v>
      </c>
      <c r="AY240" s="18" t="s">
        <v>168</v>
      </c>
      <c r="BE240" s="206">
        <f t="shared" si="4"/>
        <v>0</v>
      </c>
      <c r="BF240" s="206">
        <f t="shared" si="5"/>
        <v>0</v>
      </c>
      <c r="BG240" s="206">
        <f t="shared" si="6"/>
        <v>0</v>
      </c>
      <c r="BH240" s="206">
        <f t="shared" si="7"/>
        <v>0</v>
      </c>
      <c r="BI240" s="206">
        <f t="shared" si="8"/>
        <v>0</v>
      </c>
      <c r="BJ240" s="18" t="s">
        <v>89</v>
      </c>
      <c r="BK240" s="206">
        <f t="shared" si="9"/>
        <v>0</v>
      </c>
      <c r="BL240" s="18" t="s">
        <v>175</v>
      </c>
      <c r="BM240" s="205" t="s">
        <v>1099</v>
      </c>
    </row>
    <row r="241" spans="1:65" s="2" customFormat="1" ht="16.5" customHeight="1">
      <c r="A241" s="36"/>
      <c r="B241" s="37"/>
      <c r="C241" s="230" t="s">
        <v>559</v>
      </c>
      <c r="D241" s="230" t="s">
        <v>219</v>
      </c>
      <c r="E241" s="231" t="s">
        <v>1100</v>
      </c>
      <c r="F241" s="232" t="s">
        <v>1101</v>
      </c>
      <c r="G241" s="233" t="s">
        <v>228</v>
      </c>
      <c r="H241" s="234">
        <v>14</v>
      </c>
      <c r="I241" s="235"/>
      <c r="J241" s="236">
        <f t="shared" si="0"/>
        <v>0</v>
      </c>
      <c r="K241" s="232" t="s">
        <v>174</v>
      </c>
      <c r="L241" s="237"/>
      <c r="M241" s="238" t="s">
        <v>79</v>
      </c>
      <c r="N241" s="239" t="s">
        <v>51</v>
      </c>
      <c r="O241" s="66"/>
      <c r="P241" s="203">
        <f t="shared" si="1"/>
        <v>0</v>
      </c>
      <c r="Q241" s="203">
        <v>1.054</v>
      </c>
      <c r="R241" s="203">
        <f t="shared" si="2"/>
        <v>14.756</v>
      </c>
      <c r="S241" s="203">
        <v>0</v>
      </c>
      <c r="T241" s="204">
        <f t="shared" si="3"/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205" t="s">
        <v>211</v>
      </c>
      <c r="AT241" s="205" t="s">
        <v>219</v>
      </c>
      <c r="AU241" s="205" t="s">
        <v>91</v>
      </c>
      <c r="AY241" s="18" t="s">
        <v>168</v>
      </c>
      <c r="BE241" s="206">
        <f t="shared" si="4"/>
        <v>0</v>
      </c>
      <c r="BF241" s="206">
        <f t="shared" si="5"/>
        <v>0</v>
      </c>
      <c r="BG241" s="206">
        <f t="shared" si="6"/>
        <v>0</v>
      </c>
      <c r="BH241" s="206">
        <f t="shared" si="7"/>
        <v>0</v>
      </c>
      <c r="BI241" s="206">
        <f t="shared" si="8"/>
        <v>0</v>
      </c>
      <c r="BJ241" s="18" t="s">
        <v>89</v>
      </c>
      <c r="BK241" s="206">
        <f t="shared" si="9"/>
        <v>0</v>
      </c>
      <c r="BL241" s="18" t="s">
        <v>175</v>
      </c>
      <c r="BM241" s="205" t="s">
        <v>1102</v>
      </c>
    </row>
    <row r="242" spans="1:65" s="2" customFormat="1" ht="16.5" customHeight="1">
      <c r="A242" s="36"/>
      <c r="B242" s="37"/>
      <c r="C242" s="230" t="s">
        <v>566</v>
      </c>
      <c r="D242" s="230" t="s">
        <v>219</v>
      </c>
      <c r="E242" s="231" t="s">
        <v>1103</v>
      </c>
      <c r="F242" s="232" t="s">
        <v>1104</v>
      </c>
      <c r="G242" s="233" t="s">
        <v>228</v>
      </c>
      <c r="H242" s="234">
        <v>2</v>
      </c>
      <c r="I242" s="235"/>
      <c r="J242" s="236">
        <f t="shared" si="0"/>
        <v>0</v>
      </c>
      <c r="K242" s="232" t="s">
        <v>234</v>
      </c>
      <c r="L242" s="237"/>
      <c r="M242" s="238" t="s">
        <v>79</v>
      </c>
      <c r="N242" s="239" t="s">
        <v>51</v>
      </c>
      <c r="O242" s="66"/>
      <c r="P242" s="203">
        <f t="shared" si="1"/>
        <v>0</v>
      </c>
      <c r="Q242" s="203">
        <v>1.054</v>
      </c>
      <c r="R242" s="203">
        <f t="shared" si="2"/>
        <v>2.108</v>
      </c>
      <c r="S242" s="203">
        <v>0</v>
      </c>
      <c r="T242" s="204">
        <f t="shared" si="3"/>
        <v>0</v>
      </c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R242" s="205" t="s">
        <v>211</v>
      </c>
      <c r="AT242" s="205" t="s">
        <v>219</v>
      </c>
      <c r="AU242" s="205" t="s">
        <v>91</v>
      </c>
      <c r="AY242" s="18" t="s">
        <v>168</v>
      </c>
      <c r="BE242" s="206">
        <f t="shared" si="4"/>
        <v>0</v>
      </c>
      <c r="BF242" s="206">
        <f t="shared" si="5"/>
        <v>0</v>
      </c>
      <c r="BG242" s="206">
        <f t="shared" si="6"/>
        <v>0</v>
      </c>
      <c r="BH242" s="206">
        <f t="shared" si="7"/>
        <v>0</v>
      </c>
      <c r="BI242" s="206">
        <f t="shared" si="8"/>
        <v>0</v>
      </c>
      <c r="BJ242" s="18" t="s">
        <v>89</v>
      </c>
      <c r="BK242" s="206">
        <f t="shared" si="9"/>
        <v>0</v>
      </c>
      <c r="BL242" s="18" t="s">
        <v>175</v>
      </c>
      <c r="BM242" s="205" t="s">
        <v>1105</v>
      </c>
    </row>
    <row r="243" spans="1:65" s="2" customFormat="1" ht="16.5" customHeight="1">
      <c r="A243" s="36"/>
      <c r="B243" s="37"/>
      <c r="C243" s="230" t="s">
        <v>570</v>
      </c>
      <c r="D243" s="230" t="s">
        <v>219</v>
      </c>
      <c r="E243" s="231" t="s">
        <v>1106</v>
      </c>
      <c r="F243" s="232" t="s">
        <v>1107</v>
      </c>
      <c r="G243" s="233" t="s">
        <v>228</v>
      </c>
      <c r="H243" s="234">
        <v>3</v>
      </c>
      <c r="I243" s="235"/>
      <c r="J243" s="236">
        <f t="shared" si="0"/>
        <v>0</v>
      </c>
      <c r="K243" s="232" t="s">
        <v>174</v>
      </c>
      <c r="L243" s="237"/>
      <c r="M243" s="238" t="s">
        <v>79</v>
      </c>
      <c r="N243" s="239" t="s">
        <v>51</v>
      </c>
      <c r="O243" s="66"/>
      <c r="P243" s="203">
        <f t="shared" si="1"/>
        <v>0</v>
      </c>
      <c r="Q243" s="203">
        <v>0.081</v>
      </c>
      <c r="R243" s="203">
        <f t="shared" si="2"/>
        <v>0.243</v>
      </c>
      <c r="S243" s="203">
        <v>0</v>
      </c>
      <c r="T243" s="204">
        <f t="shared" si="3"/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5" t="s">
        <v>211</v>
      </c>
      <c r="AT243" s="205" t="s">
        <v>219</v>
      </c>
      <c r="AU243" s="205" t="s">
        <v>91</v>
      </c>
      <c r="AY243" s="18" t="s">
        <v>168</v>
      </c>
      <c r="BE243" s="206">
        <f t="shared" si="4"/>
        <v>0</v>
      </c>
      <c r="BF243" s="206">
        <f t="shared" si="5"/>
        <v>0</v>
      </c>
      <c r="BG243" s="206">
        <f t="shared" si="6"/>
        <v>0</v>
      </c>
      <c r="BH243" s="206">
        <f t="shared" si="7"/>
        <v>0</v>
      </c>
      <c r="BI243" s="206">
        <f t="shared" si="8"/>
        <v>0</v>
      </c>
      <c r="BJ243" s="18" t="s">
        <v>89</v>
      </c>
      <c r="BK243" s="206">
        <f t="shared" si="9"/>
        <v>0</v>
      </c>
      <c r="BL243" s="18" t="s">
        <v>175</v>
      </c>
      <c r="BM243" s="205" t="s">
        <v>1108</v>
      </c>
    </row>
    <row r="244" spans="1:65" s="2" customFormat="1" ht="16.5" customHeight="1">
      <c r="A244" s="36"/>
      <c r="B244" s="37"/>
      <c r="C244" s="230" t="s">
        <v>574</v>
      </c>
      <c r="D244" s="230" t="s">
        <v>219</v>
      </c>
      <c r="E244" s="231" t="s">
        <v>1109</v>
      </c>
      <c r="F244" s="232" t="s">
        <v>1110</v>
      </c>
      <c r="G244" s="233" t="s">
        <v>228</v>
      </c>
      <c r="H244" s="234">
        <v>21</v>
      </c>
      <c r="I244" s="235"/>
      <c r="J244" s="236">
        <f t="shared" si="0"/>
        <v>0</v>
      </c>
      <c r="K244" s="232" t="s">
        <v>174</v>
      </c>
      <c r="L244" s="237"/>
      <c r="M244" s="238" t="s">
        <v>79</v>
      </c>
      <c r="N244" s="239" t="s">
        <v>51</v>
      </c>
      <c r="O244" s="66"/>
      <c r="P244" s="203">
        <f t="shared" si="1"/>
        <v>0</v>
      </c>
      <c r="Q244" s="203">
        <v>0.068</v>
      </c>
      <c r="R244" s="203">
        <f t="shared" si="2"/>
        <v>1.4280000000000002</v>
      </c>
      <c r="S244" s="203">
        <v>0</v>
      </c>
      <c r="T244" s="204">
        <f t="shared" si="3"/>
        <v>0</v>
      </c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R244" s="205" t="s">
        <v>211</v>
      </c>
      <c r="AT244" s="205" t="s">
        <v>219</v>
      </c>
      <c r="AU244" s="205" t="s">
        <v>91</v>
      </c>
      <c r="AY244" s="18" t="s">
        <v>168</v>
      </c>
      <c r="BE244" s="206">
        <f t="shared" si="4"/>
        <v>0</v>
      </c>
      <c r="BF244" s="206">
        <f t="shared" si="5"/>
        <v>0</v>
      </c>
      <c r="BG244" s="206">
        <f t="shared" si="6"/>
        <v>0</v>
      </c>
      <c r="BH244" s="206">
        <f t="shared" si="7"/>
        <v>0</v>
      </c>
      <c r="BI244" s="206">
        <f t="shared" si="8"/>
        <v>0</v>
      </c>
      <c r="BJ244" s="18" t="s">
        <v>89</v>
      </c>
      <c r="BK244" s="206">
        <f t="shared" si="9"/>
        <v>0</v>
      </c>
      <c r="BL244" s="18" t="s">
        <v>175</v>
      </c>
      <c r="BM244" s="205" t="s">
        <v>1111</v>
      </c>
    </row>
    <row r="245" spans="1:65" s="2" customFormat="1" ht="16.5" customHeight="1">
      <c r="A245" s="36"/>
      <c r="B245" s="37"/>
      <c r="C245" s="230" t="s">
        <v>579</v>
      </c>
      <c r="D245" s="230" t="s">
        <v>219</v>
      </c>
      <c r="E245" s="231" t="s">
        <v>1112</v>
      </c>
      <c r="F245" s="232" t="s">
        <v>1113</v>
      </c>
      <c r="G245" s="233" t="s">
        <v>228</v>
      </c>
      <c r="H245" s="234">
        <v>10</v>
      </c>
      <c r="I245" s="235"/>
      <c r="J245" s="236">
        <f t="shared" si="0"/>
        <v>0</v>
      </c>
      <c r="K245" s="232" t="s">
        <v>174</v>
      </c>
      <c r="L245" s="237"/>
      <c r="M245" s="238" t="s">
        <v>79</v>
      </c>
      <c r="N245" s="239" t="s">
        <v>51</v>
      </c>
      <c r="O245" s="66"/>
      <c r="P245" s="203">
        <f t="shared" si="1"/>
        <v>0</v>
      </c>
      <c r="Q245" s="203">
        <v>0.051</v>
      </c>
      <c r="R245" s="203">
        <f t="shared" si="2"/>
        <v>0.51</v>
      </c>
      <c r="S245" s="203">
        <v>0</v>
      </c>
      <c r="T245" s="204">
        <f t="shared" si="3"/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205" t="s">
        <v>211</v>
      </c>
      <c r="AT245" s="205" t="s">
        <v>219</v>
      </c>
      <c r="AU245" s="205" t="s">
        <v>91</v>
      </c>
      <c r="AY245" s="18" t="s">
        <v>168</v>
      </c>
      <c r="BE245" s="206">
        <f t="shared" si="4"/>
        <v>0</v>
      </c>
      <c r="BF245" s="206">
        <f t="shared" si="5"/>
        <v>0</v>
      </c>
      <c r="BG245" s="206">
        <f t="shared" si="6"/>
        <v>0</v>
      </c>
      <c r="BH245" s="206">
        <f t="shared" si="7"/>
        <v>0</v>
      </c>
      <c r="BI245" s="206">
        <f t="shared" si="8"/>
        <v>0</v>
      </c>
      <c r="BJ245" s="18" t="s">
        <v>89</v>
      </c>
      <c r="BK245" s="206">
        <f t="shared" si="9"/>
        <v>0</v>
      </c>
      <c r="BL245" s="18" t="s">
        <v>175</v>
      </c>
      <c r="BM245" s="205" t="s">
        <v>1114</v>
      </c>
    </row>
    <row r="246" spans="1:65" s="2" customFormat="1" ht="16.5" customHeight="1">
      <c r="A246" s="36"/>
      <c r="B246" s="37"/>
      <c r="C246" s="230" t="s">
        <v>584</v>
      </c>
      <c r="D246" s="230" t="s">
        <v>219</v>
      </c>
      <c r="E246" s="231" t="s">
        <v>1115</v>
      </c>
      <c r="F246" s="232" t="s">
        <v>1116</v>
      </c>
      <c r="G246" s="233" t="s">
        <v>228</v>
      </c>
      <c r="H246" s="234">
        <v>6</v>
      </c>
      <c r="I246" s="235"/>
      <c r="J246" s="236">
        <f t="shared" si="0"/>
        <v>0</v>
      </c>
      <c r="K246" s="232" t="s">
        <v>174</v>
      </c>
      <c r="L246" s="237"/>
      <c r="M246" s="238" t="s">
        <v>79</v>
      </c>
      <c r="N246" s="239" t="s">
        <v>51</v>
      </c>
      <c r="O246" s="66"/>
      <c r="P246" s="203">
        <f t="shared" si="1"/>
        <v>0</v>
      </c>
      <c r="Q246" s="203">
        <v>0.04</v>
      </c>
      <c r="R246" s="203">
        <f t="shared" si="2"/>
        <v>0.24</v>
      </c>
      <c r="S246" s="203">
        <v>0</v>
      </c>
      <c r="T246" s="204">
        <f t="shared" si="3"/>
        <v>0</v>
      </c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R246" s="205" t="s">
        <v>211</v>
      </c>
      <c r="AT246" s="205" t="s">
        <v>219</v>
      </c>
      <c r="AU246" s="205" t="s">
        <v>91</v>
      </c>
      <c r="AY246" s="18" t="s">
        <v>168</v>
      </c>
      <c r="BE246" s="206">
        <f t="shared" si="4"/>
        <v>0</v>
      </c>
      <c r="BF246" s="206">
        <f t="shared" si="5"/>
        <v>0</v>
      </c>
      <c r="BG246" s="206">
        <f t="shared" si="6"/>
        <v>0</v>
      </c>
      <c r="BH246" s="206">
        <f t="shared" si="7"/>
        <v>0</v>
      </c>
      <c r="BI246" s="206">
        <f t="shared" si="8"/>
        <v>0</v>
      </c>
      <c r="BJ246" s="18" t="s">
        <v>89</v>
      </c>
      <c r="BK246" s="206">
        <f t="shared" si="9"/>
        <v>0</v>
      </c>
      <c r="BL246" s="18" t="s">
        <v>175</v>
      </c>
      <c r="BM246" s="205" t="s">
        <v>1117</v>
      </c>
    </row>
    <row r="247" spans="1:65" s="2" customFormat="1" ht="16.5" customHeight="1">
      <c r="A247" s="36"/>
      <c r="B247" s="37"/>
      <c r="C247" s="194" t="s">
        <v>589</v>
      </c>
      <c r="D247" s="194" t="s">
        <v>170</v>
      </c>
      <c r="E247" s="195" t="s">
        <v>1118</v>
      </c>
      <c r="F247" s="196" t="s">
        <v>1119</v>
      </c>
      <c r="G247" s="197" t="s">
        <v>228</v>
      </c>
      <c r="H247" s="198">
        <v>20</v>
      </c>
      <c r="I247" s="199"/>
      <c r="J247" s="200">
        <f t="shared" si="0"/>
        <v>0</v>
      </c>
      <c r="K247" s="196" t="s">
        <v>174</v>
      </c>
      <c r="L247" s="41"/>
      <c r="M247" s="201" t="s">
        <v>79</v>
      </c>
      <c r="N247" s="202" t="s">
        <v>51</v>
      </c>
      <c r="O247" s="66"/>
      <c r="P247" s="203">
        <f t="shared" si="1"/>
        <v>0</v>
      </c>
      <c r="Q247" s="203">
        <v>0.01248</v>
      </c>
      <c r="R247" s="203">
        <f t="shared" si="2"/>
        <v>0.2496</v>
      </c>
      <c r="S247" s="203">
        <v>0</v>
      </c>
      <c r="T247" s="204">
        <f t="shared" si="3"/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205" t="s">
        <v>175</v>
      </c>
      <c r="AT247" s="205" t="s">
        <v>170</v>
      </c>
      <c r="AU247" s="205" t="s">
        <v>91</v>
      </c>
      <c r="AY247" s="18" t="s">
        <v>168</v>
      </c>
      <c r="BE247" s="206">
        <f t="shared" si="4"/>
        <v>0</v>
      </c>
      <c r="BF247" s="206">
        <f t="shared" si="5"/>
        <v>0</v>
      </c>
      <c r="BG247" s="206">
        <f t="shared" si="6"/>
        <v>0</v>
      </c>
      <c r="BH247" s="206">
        <f t="shared" si="7"/>
        <v>0</v>
      </c>
      <c r="BI247" s="206">
        <f t="shared" si="8"/>
        <v>0</v>
      </c>
      <c r="BJ247" s="18" t="s">
        <v>89</v>
      </c>
      <c r="BK247" s="206">
        <f t="shared" si="9"/>
        <v>0</v>
      </c>
      <c r="BL247" s="18" t="s">
        <v>175</v>
      </c>
      <c r="BM247" s="205" t="s">
        <v>1120</v>
      </c>
    </row>
    <row r="248" spans="2:51" s="15" customFormat="1" ht="12">
      <c r="B248" s="247"/>
      <c r="C248" s="248"/>
      <c r="D248" s="209" t="s">
        <v>177</v>
      </c>
      <c r="E248" s="249" t="s">
        <v>79</v>
      </c>
      <c r="F248" s="250" t="s">
        <v>1093</v>
      </c>
      <c r="G248" s="248"/>
      <c r="H248" s="249" t="s">
        <v>79</v>
      </c>
      <c r="I248" s="251"/>
      <c r="J248" s="248"/>
      <c r="K248" s="248"/>
      <c r="L248" s="252"/>
      <c r="M248" s="253"/>
      <c r="N248" s="254"/>
      <c r="O248" s="254"/>
      <c r="P248" s="254"/>
      <c r="Q248" s="254"/>
      <c r="R248" s="254"/>
      <c r="S248" s="254"/>
      <c r="T248" s="255"/>
      <c r="AT248" s="256" t="s">
        <v>177</v>
      </c>
      <c r="AU248" s="256" t="s">
        <v>91</v>
      </c>
      <c r="AV248" s="15" t="s">
        <v>89</v>
      </c>
      <c r="AW248" s="15" t="s">
        <v>42</v>
      </c>
      <c r="AX248" s="15" t="s">
        <v>81</v>
      </c>
      <c r="AY248" s="256" t="s">
        <v>168</v>
      </c>
    </row>
    <row r="249" spans="2:51" s="13" customFormat="1" ht="12">
      <c r="B249" s="207"/>
      <c r="C249" s="208"/>
      <c r="D249" s="209" t="s">
        <v>177</v>
      </c>
      <c r="E249" s="210" t="s">
        <v>79</v>
      </c>
      <c r="F249" s="211" t="s">
        <v>288</v>
      </c>
      <c r="G249" s="208"/>
      <c r="H249" s="212">
        <v>20</v>
      </c>
      <c r="I249" s="213"/>
      <c r="J249" s="208"/>
      <c r="K249" s="208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177</v>
      </c>
      <c r="AU249" s="218" t="s">
        <v>91</v>
      </c>
      <c r="AV249" s="13" t="s">
        <v>91</v>
      </c>
      <c r="AW249" s="13" t="s">
        <v>42</v>
      </c>
      <c r="AX249" s="13" t="s">
        <v>89</v>
      </c>
      <c r="AY249" s="218" t="s">
        <v>168</v>
      </c>
    </row>
    <row r="250" spans="1:65" s="2" customFormat="1" ht="16.5" customHeight="1">
      <c r="A250" s="36"/>
      <c r="B250" s="37"/>
      <c r="C250" s="230" t="s">
        <v>594</v>
      </c>
      <c r="D250" s="230" t="s">
        <v>219</v>
      </c>
      <c r="E250" s="231" t="s">
        <v>1121</v>
      </c>
      <c r="F250" s="232" t="s">
        <v>1122</v>
      </c>
      <c r="G250" s="233" t="s">
        <v>228</v>
      </c>
      <c r="H250" s="234">
        <v>20</v>
      </c>
      <c r="I250" s="235"/>
      <c r="J250" s="236">
        <f>ROUND(I250*H250,2)</f>
        <v>0</v>
      </c>
      <c r="K250" s="232" t="s">
        <v>174</v>
      </c>
      <c r="L250" s="237"/>
      <c r="M250" s="238" t="s">
        <v>79</v>
      </c>
      <c r="N250" s="239" t="s">
        <v>51</v>
      </c>
      <c r="O250" s="66"/>
      <c r="P250" s="203">
        <f>O250*H250</f>
        <v>0</v>
      </c>
      <c r="Q250" s="203">
        <v>0.585</v>
      </c>
      <c r="R250" s="203">
        <f>Q250*H250</f>
        <v>11.7</v>
      </c>
      <c r="S250" s="203">
        <v>0</v>
      </c>
      <c r="T250" s="204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205" t="s">
        <v>211</v>
      </c>
      <c r="AT250" s="205" t="s">
        <v>219</v>
      </c>
      <c r="AU250" s="205" t="s">
        <v>91</v>
      </c>
      <c r="AY250" s="18" t="s">
        <v>168</v>
      </c>
      <c r="BE250" s="206">
        <f>IF(N250="základní",J250,0)</f>
        <v>0</v>
      </c>
      <c r="BF250" s="206">
        <f>IF(N250="snížená",J250,0)</f>
        <v>0</v>
      </c>
      <c r="BG250" s="206">
        <f>IF(N250="zákl. přenesená",J250,0)</f>
        <v>0</v>
      </c>
      <c r="BH250" s="206">
        <f>IF(N250="sníž. přenesená",J250,0)</f>
        <v>0</v>
      </c>
      <c r="BI250" s="206">
        <f>IF(N250="nulová",J250,0)</f>
        <v>0</v>
      </c>
      <c r="BJ250" s="18" t="s">
        <v>89</v>
      </c>
      <c r="BK250" s="206">
        <f>ROUND(I250*H250,2)</f>
        <v>0</v>
      </c>
      <c r="BL250" s="18" t="s">
        <v>175</v>
      </c>
      <c r="BM250" s="205" t="s">
        <v>1123</v>
      </c>
    </row>
    <row r="251" spans="1:65" s="2" customFormat="1" ht="16.5" customHeight="1">
      <c r="A251" s="36"/>
      <c r="B251" s="37"/>
      <c r="C251" s="194" t="s">
        <v>599</v>
      </c>
      <c r="D251" s="194" t="s">
        <v>170</v>
      </c>
      <c r="E251" s="195" t="s">
        <v>1124</v>
      </c>
      <c r="F251" s="196" t="s">
        <v>1125</v>
      </c>
      <c r="G251" s="197" t="s">
        <v>228</v>
      </c>
      <c r="H251" s="198">
        <v>21</v>
      </c>
      <c r="I251" s="199"/>
      <c r="J251" s="200">
        <f>ROUND(I251*H251,2)</f>
        <v>0</v>
      </c>
      <c r="K251" s="196" t="s">
        <v>174</v>
      </c>
      <c r="L251" s="41"/>
      <c r="M251" s="201" t="s">
        <v>79</v>
      </c>
      <c r="N251" s="202" t="s">
        <v>51</v>
      </c>
      <c r="O251" s="66"/>
      <c r="P251" s="203">
        <f>O251*H251</f>
        <v>0</v>
      </c>
      <c r="Q251" s="203">
        <v>0.02854</v>
      </c>
      <c r="R251" s="203">
        <f>Q251*H251</f>
        <v>0.59934</v>
      </c>
      <c r="S251" s="203">
        <v>0</v>
      </c>
      <c r="T251" s="204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205" t="s">
        <v>175</v>
      </c>
      <c r="AT251" s="205" t="s">
        <v>170</v>
      </c>
      <c r="AU251" s="205" t="s">
        <v>91</v>
      </c>
      <c r="AY251" s="18" t="s">
        <v>168</v>
      </c>
      <c r="BE251" s="206">
        <f>IF(N251="základní",J251,0)</f>
        <v>0</v>
      </c>
      <c r="BF251" s="206">
        <f>IF(N251="snížená",J251,0)</f>
        <v>0</v>
      </c>
      <c r="BG251" s="206">
        <f>IF(N251="zákl. přenesená",J251,0)</f>
        <v>0</v>
      </c>
      <c r="BH251" s="206">
        <f>IF(N251="sníž. přenesená",J251,0)</f>
        <v>0</v>
      </c>
      <c r="BI251" s="206">
        <f>IF(N251="nulová",J251,0)</f>
        <v>0</v>
      </c>
      <c r="BJ251" s="18" t="s">
        <v>89</v>
      </c>
      <c r="BK251" s="206">
        <f>ROUND(I251*H251,2)</f>
        <v>0</v>
      </c>
      <c r="BL251" s="18" t="s">
        <v>175</v>
      </c>
      <c r="BM251" s="205" t="s">
        <v>1126</v>
      </c>
    </row>
    <row r="252" spans="2:51" s="15" customFormat="1" ht="12">
      <c r="B252" s="247"/>
      <c r="C252" s="248"/>
      <c r="D252" s="209" t="s">
        <v>177</v>
      </c>
      <c r="E252" s="249" t="s">
        <v>79</v>
      </c>
      <c r="F252" s="250" t="s">
        <v>1093</v>
      </c>
      <c r="G252" s="248"/>
      <c r="H252" s="249" t="s">
        <v>79</v>
      </c>
      <c r="I252" s="251"/>
      <c r="J252" s="248"/>
      <c r="K252" s="248"/>
      <c r="L252" s="252"/>
      <c r="M252" s="253"/>
      <c r="N252" s="254"/>
      <c r="O252" s="254"/>
      <c r="P252" s="254"/>
      <c r="Q252" s="254"/>
      <c r="R252" s="254"/>
      <c r="S252" s="254"/>
      <c r="T252" s="255"/>
      <c r="AT252" s="256" t="s">
        <v>177</v>
      </c>
      <c r="AU252" s="256" t="s">
        <v>91</v>
      </c>
      <c r="AV252" s="15" t="s">
        <v>89</v>
      </c>
      <c r="AW252" s="15" t="s">
        <v>42</v>
      </c>
      <c r="AX252" s="15" t="s">
        <v>81</v>
      </c>
      <c r="AY252" s="256" t="s">
        <v>168</v>
      </c>
    </row>
    <row r="253" spans="2:51" s="13" customFormat="1" ht="12">
      <c r="B253" s="207"/>
      <c r="C253" s="208"/>
      <c r="D253" s="209" t="s">
        <v>177</v>
      </c>
      <c r="E253" s="210" t="s">
        <v>79</v>
      </c>
      <c r="F253" s="211" t="s">
        <v>7</v>
      </c>
      <c r="G253" s="208"/>
      <c r="H253" s="212">
        <v>21</v>
      </c>
      <c r="I253" s="213"/>
      <c r="J253" s="208"/>
      <c r="K253" s="208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177</v>
      </c>
      <c r="AU253" s="218" t="s">
        <v>91</v>
      </c>
      <c r="AV253" s="13" t="s">
        <v>91</v>
      </c>
      <c r="AW253" s="13" t="s">
        <v>42</v>
      </c>
      <c r="AX253" s="13" t="s">
        <v>89</v>
      </c>
      <c r="AY253" s="218" t="s">
        <v>168</v>
      </c>
    </row>
    <row r="254" spans="1:65" s="2" customFormat="1" ht="16.5" customHeight="1">
      <c r="A254" s="36"/>
      <c r="B254" s="37"/>
      <c r="C254" s="230" t="s">
        <v>604</v>
      </c>
      <c r="D254" s="230" t="s">
        <v>219</v>
      </c>
      <c r="E254" s="231" t="s">
        <v>1127</v>
      </c>
      <c r="F254" s="232" t="s">
        <v>1128</v>
      </c>
      <c r="G254" s="233" t="s">
        <v>228</v>
      </c>
      <c r="H254" s="234">
        <v>2</v>
      </c>
      <c r="I254" s="235"/>
      <c r="J254" s="236">
        <f aca="true" t="shared" si="10" ref="J254:J261">ROUND(I254*H254,2)</f>
        <v>0</v>
      </c>
      <c r="K254" s="232" t="s">
        <v>234</v>
      </c>
      <c r="L254" s="237"/>
      <c r="M254" s="238" t="s">
        <v>79</v>
      </c>
      <c r="N254" s="239" t="s">
        <v>51</v>
      </c>
      <c r="O254" s="66"/>
      <c r="P254" s="203">
        <f aca="true" t="shared" si="11" ref="P254:P261">O254*H254</f>
        <v>0</v>
      </c>
      <c r="Q254" s="203">
        <v>1.6</v>
      </c>
      <c r="R254" s="203">
        <f aca="true" t="shared" si="12" ref="R254:R261">Q254*H254</f>
        <v>3.2</v>
      </c>
      <c r="S254" s="203">
        <v>0</v>
      </c>
      <c r="T254" s="204">
        <f aca="true" t="shared" si="13" ref="T254:T261">S254*H254</f>
        <v>0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205" t="s">
        <v>211</v>
      </c>
      <c r="AT254" s="205" t="s">
        <v>219</v>
      </c>
      <c r="AU254" s="205" t="s">
        <v>91</v>
      </c>
      <c r="AY254" s="18" t="s">
        <v>168</v>
      </c>
      <c r="BE254" s="206">
        <f aca="true" t="shared" si="14" ref="BE254:BE261">IF(N254="základní",J254,0)</f>
        <v>0</v>
      </c>
      <c r="BF254" s="206">
        <f aca="true" t="shared" si="15" ref="BF254:BF261">IF(N254="snížená",J254,0)</f>
        <v>0</v>
      </c>
      <c r="BG254" s="206">
        <f aca="true" t="shared" si="16" ref="BG254:BG261">IF(N254="zákl. přenesená",J254,0)</f>
        <v>0</v>
      </c>
      <c r="BH254" s="206">
        <f aca="true" t="shared" si="17" ref="BH254:BH261">IF(N254="sníž. přenesená",J254,0)</f>
        <v>0</v>
      </c>
      <c r="BI254" s="206">
        <f aca="true" t="shared" si="18" ref="BI254:BI261">IF(N254="nulová",J254,0)</f>
        <v>0</v>
      </c>
      <c r="BJ254" s="18" t="s">
        <v>89</v>
      </c>
      <c r="BK254" s="206">
        <f aca="true" t="shared" si="19" ref="BK254:BK261">ROUND(I254*H254,2)</f>
        <v>0</v>
      </c>
      <c r="BL254" s="18" t="s">
        <v>175</v>
      </c>
      <c r="BM254" s="205" t="s">
        <v>1129</v>
      </c>
    </row>
    <row r="255" spans="1:65" s="2" customFormat="1" ht="16.5" customHeight="1">
      <c r="A255" s="36"/>
      <c r="B255" s="37"/>
      <c r="C255" s="230" t="s">
        <v>609</v>
      </c>
      <c r="D255" s="230" t="s">
        <v>219</v>
      </c>
      <c r="E255" s="231" t="s">
        <v>1130</v>
      </c>
      <c r="F255" s="232" t="s">
        <v>1131</v>
      </c>
      <c r="G255" s="233" t="s">
        <v>228</v>
      </c>
      <c r="H255" s="234">
        <v>4</v>
      </c>
      <c r="I255" s="235"/>
      <c r="J255" s="236">
        <f t="shared" si="10"/>
        <v>0</v>
      </c>
      <c r="K255" s="232" t="s">
        <v>234</v>
      </c>
      <c r="L255" s="237"/>
      <c r="M255" s="238" t="s">
        <v>79</v>
      </c>
      <c r="N255" s="239" t="s">
        <v>51</v>
      </c>
      <c r="O255" s="66"/>
      <c r="P255" s="203">
        <f t="shared" si="11"/>
        <v>0</v>
      </c>
      <c r="Q255" s="203">
        <v>1.6</v>
      </c>
      <c r="R255" s="203">
        <f t="shared" si="12"/>
        <v>6.4</v>
      </c>
      <c r="S255" s="203">
        <v>0</v>
      </c>
      <c r="T255" s="204">
        <f t="shared" si="13"/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205" t="s">
        <v>211</v>
      </c>
      <c r="AT255" s="205" t="s">
        <v>219</v>
      </c>
      <c r="AU255" s="205" t="s">
        <v>91</v>
      </c>
      <c r="AY255" s="18" t="s">
        <v>168</v>
      </c>
      <c r="BE255" s="206">
        <f t="shared" si="14"/>
        <v>0</v>
      </c>
      <c r="BF255" s="206">
        <f t="shared" si="15"/>
        <v>0</v>
      </c>
      <c r="BG255" s="206">
        <f t="shared" si="16"/>
        <v>0</v>
      </c>
      <c r="BH255" s="206">
        <f t="shared" si="17"/>
        <v>0</v>
      </c>
      <c r="BI255" s="206">
        <f t="shared" si="18"/>
        <v>0</v>
      </c>
      <c r="BJ255" s="18" t="s">
        <v>89</v>
      </c>
      <c r="BK255" s="206">
        <f t="shared" si="19"/>
        <v>0</v>
      </c>
      <c r="BL255" s="18" t="s">
        <v>175</v>
      </c>
      <c r="BM255" s="205" t="s">
        <v>1132</v>
      </c>
    </row>
    <row r="256" spans="1:65" s="2" customFormat="1" ht="16.5" customHeight="1">
      <c r="A256" s="36"/>
      <c r="B256" s="37"/>
      <c r="C256" s="230" t="s">
        <v>614</v>
      </c>
      <c r="D256" s="230" t="s">
        <v>219</v>
      </c>
      <c r="E256" s="231" t="s">
        <v>1133</v>
      </c>
      <c r="F256" s="232" t="s">
        <v>1134</v>
      </c>
      <c r="G256" s="233" t="s">
        <v>228</v>
      </c>
      <c r="H256" s="234">
        <v>1</v>
      </c>
      <c r="I256" s="235"/>
      <c r="J256" s="236">
        <f t="shared" si="10"/>
        <v>0</v>
      </c>
      <c r="K256" s="232" t="s">
        <v>234</v>
      </c>
      <c r="L256" s="237"/>
      <c r="M256" s="238" t="s">
        <v>79</v>
      </c>
      <c r="N256" s="239" t="s">
        <v>51</v>
      </c>
      <c r="O256" s="66"/>
      <c r="P256" s="203">
        <f t="shared" si="11"/>
        <v>0</v>
      </c>
      <c r="Q256" s="203">
        <v>1.6</v>
      </c>
      <c r="R256" s="203">
        <f t="shared" si="12"/>
        <v>1.6</v>
      </c>
      <c r="S256" s="203">
        <v>0</v>
      </c>
      <c r="T256" s="204">
        <f t="shared" si="13"/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205" t="s">
        <v>211</v>
      </c>
      <c r="AT256" s="205" t="s">
        <v>219</v>
      </c>
      <c r="AU256" s="205" t="s">
        <v>91</v>
      </c>
      <c r="AY256" s="18" t="s">
        <v>168</v>
      </c>
      <c r="BE256" s="206">
        <f t="shared" si="14"/>
        <v>0</v>
      </c>
      <c r="BF256" s="206">
        <f t="shared" si="15"/>
        <v>0</v>
      </c>
      <c r="BG256" s="206">
        <f t="shared" si="16"/>
        <v>0</v>
      </c>
      <c r="BH256" s="206">
        <f t="shared" si="17"/>
        <v>0</v>
      </c>
      <c r="BI256" s="206">
        <f t="shared" si="18"/>
        <v>0</v>
      </c>
      <c r="BJ256" s="18" t="s">
        <v>89</v>
      </c>
      <c r="BK256" s="206">
        <f t="shared" si="19"/>
        <v>0</v>
      </c>
      <c r="BL256" s="18" t="s">
        <v>175</v>
      </c>
      <c r="BM256" s="205" t="s">
        <v>1135</v>
      </c>
    </row>
    <row r="257" spans="1:65" s="2" customFormat="1" ht="16.5" customHeight="1">
      <c r="A257" s="36"/>
      <c r="B257" s="37"/>
      <c r="C257" s="230" t="s">
        <v>618</v>
      </c>
      <c r="D257" s="230" t="s">
        <v>219</v>
      </c>
      <c r="E257" s="231" t="s">
        <v>1136</v>
      </c>
      <c r="F257" s="232" t="s">
        <v>1137</v>
      </c>
      <c r="G257" s="233" t="s">
        <v>228</v>
      </c>
      <c r="H257" s="234">
        <v>8</v>
      </c>
      <c r="I257" s="235"/>
      <c r="J257" s="236">
        <f t="shared" si="10"/>
        <v>0</v>
      </c>
      <c r="K257" s="232" t="s">
        <v>234</v>
      </c>
      <c r="L257" s="237"/>
      <c r="M257" s="238" t="s">
        <v>79</v>
      </c>
      <c r="N257" s="239" t="s">
        <v>51</v>
      </c>
      <c r="O257" s="66"/>
      <c r="P257" s="203">
        <f t="shared" si="11"/>
        <v>0</v>
      </c>
      <c r="Q257" s="203">
        <v>1.6</v>
      </c>
      <c r="R257" s="203">
        <f t="shared" si="12"/>
        <v>12.8</v>
      </c>
      <c r="S257" s="203">
        <v>0</v>
      </c>
      <c r="T257" s="204">
        <f t="shared" si="13"/>
        <v>0</v>
      </c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R257" s="205" t="s">
        <v>211</v>
      </c>
      <c r="AT257" s="205" t="s">
        <v>219</v>
      </c>
      <c r="AU257" s="205" t="s">
        <v>91</v>
      </c>
      <c r="AY257" s="18" t="s">
        <v>168</v>
      </c>
      <c r="BE257" s="206">
        <f t="shared" si="14"/>
        <v>0</v>
      </c>
      <c r="BF257" s="206">
        <f t="shared" si="15"/>
        <v>0</v>
      </c>
      <c r="BG257" s="206">
        <f t="shared" si="16"/>
        <v>0</v>
      </c>
      <c r="BH257" s="206">
        <f t="shared" si="17"/>
        <v>0</v>
      </c>
      <c r="BI257" s="206">
        <f t="shared" si="18"/>
        <v>0</v>
      </c>
      <c r="BJ257" s="18" t="s">
        <v>89</v>
      </c>
      <c r="BK257" s="206">
        <f t="shared" si="19"/>
        <v>0</v>
      </c>
      <c r="BL257" s="18" t="s">
        <v>175</v>
      </c>
      <c r="BM257" s="205" t="s">
        <v>1138</v>
      </c>
    </row>
    <row r="258" spans="1:65" s="2" customFormat="1" ht="16.5" customHeight="1">
      <c r="A258" s="36"/>
      <c r="B258" s="37"/>
      <c r="C258" s="230" t="s">
        <v>623</v>
      </c>
      <c r="D258" s="230" t="s">
        <v>219</v>
      </c>
      <c r="E258" s="231" t="s">
        <v>1139</v>
      </c>
      <c r="F258" s="232" t="s">
        <v>1140</v>
      </c>
      <c r="G258" s="233" t="s">
        <v>228</v>
      </c>
      <c r="H258" s="234">
        <v>6</v>
      </c>
      <c r="I258" s="235"/>
      <c r="J258" s="236">
        <f t="shared" si="10"/>
        <v>0</v>
      </c>
      <c r="K258" s="232" t="s">
        <v>234</v>
      </c>
      <c r="L258" s="237"/>
      <c r="M258" s="238" t="s">
        <v>79</v>
      </c>
      <c r="N258" s="239" t="s">
        <v>51</v>
      </c>
      <c r="O258" s="66"/>
      <c r="P258" s="203">
        <f t="shared" si="11"/>
        <v>0</v>
      </c>
      <c r="Q258" s="203">
        <v>1.6</v>
      </c>
      <c r="R258" s="203">
        <f t="shared" si="12"/>
        <v>9.600000000000001</v>
      </c>
      <c r="S258" s="203">
        <v>0</v>
      </c>
      <c r="T258" s="204">
        <f t="shared" si="13"/>
        <v>0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205" t="s">
        <v>211</v>
      </c>
      <c r="AT258" s="205" t="s">
        <v>219</v>
      </c>
      <c r="AU258" s="205" t="s">
        <v>91</v>
      </c>
      <c r="AY258" s="18" t="s">
        <v>168</v>
      </c>
      <c r="BE258" s="206">
        <f t="shared" si="14"/>
        <v>0</v>
      </c>
      <c r="BF258" s="206">
        <f t="shared" si="15"/>
        <v>0</v>
      </c>
      <c r="BG258" s="206">
        <f t="shared" si="16"/>
        <v>0</v>
      </c>
      <c r="BH258" s="206">
        <f t="shared" si="17"/>
        <v>0</v>
      </c>
      <c r="BI258" s="206">
        <f t="shared" si="18"/>
        <v>0</v>
      </c>
      <c r="BJ258" s="18" t="s">
        <v>89</v>
      </c>
      <c r="BK258" s="206">
        <f t="shared" si="19"/>
        <v>0</v>
      </c>
      <c r="BL258" s="18" t="s">
        <v>175</v>
      </c>
      <c r="BM258" s="205" t="s">
        <v>1141</v>
      </c>
    </row>
    <row r="259" spans="1:65" s="2" customFormat="1" ht="16.5" customHeight="1">
      <c r="A259" s="36"/>
      <c r="B259" s="37"/>
      <c r="C259" s="230" t="s">
        <v>628</v>
      </c>
      <c r="D259" s="230" t="s">
        <v>219</v>
      </c>
      <c r="E259" s="231" t="s">
        <v>1142</v>
      </c>
      <c r="F259" s="232" t="s">
        <v>1143</v>
      </c>
      <c r="G259" s="233" t="s">
        <v>228</v>
      </c>
      <c r="H259" s="234">
        <v>58</v>
      </c>
      <c r="I259" s="235"/>
      <c r="J259" s="236">
        <f t="shared" si="10"/>
        <v>0</v>
      </c>
      <c r="K259" s="232" t="s">
        <v>174</v>
      </c>
      <c r="L259" s="237"/>
      <c r="M259" s="238" t="s">
        <v>79</v>
      </c>
      <c r="N259" s="239" t="s">
        <v>51</v>
      </c>
      <c r="O259" s="66"/>
      <c r="P259" s="203">
        <f t="shared" si="11"/>
        <v>0</v>
      </c>
      <c r="Q259" s="203">
        <v>0.002</v>
      </c>
      <c r="R259" s="203">
        <f t="shared" si="12"/>
        <v>0.116</v>
      </c>
      <c r="S259" s="203">
        <v>0</v>
      </c>
      <c r="T259" s="204">
        <f t="shared" si="13"/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205" t="s">
        <v>211</v>
      </c>
      <c r="AT259" s="205" t="s">
        <v>219</v>
      </c>
      <c r="AU259" s="205" t="s">
        <v>91</v>
      </c>
      <c r="AY259" s="18" t="s">
        <v>168</v>
      </c>
      <c r="BE259" s="206">
        <f t="shared" si="14"/>
        <v>0</v>
      </c>
      <c r="BF259" s="206">
        <f t="shared" si="15"/>
        <v>0</v>
      </c>
      <c r="BG259" s="206">
        <f t="shared" si="16"/>
        <v>0</v>
      </c>
      <c r="BH259" s="206">
        <f t="shared" si="17"/>
        <v>0</v>
      </c>
      <c r="BI259" s="206">
        <f t="shared" si="18"/>
        <v>0</v>
      </c>
      <c r="BJ259" s="18" t="s">
        <v>89</v>
      </c>
      <c r="BK259" s="206">
        <f t="shared" si="19"/>
        <v>0</v>
      </c>
      <c r="BL259" s="18" t="s">
        <v>175</v>
      </c>
      <c r="BM259" s="205" t="s">
        <v>1144</v>
      </c>
    </row>
    <row r="260" spans="1:65" s="2" customFormat="1" ht="16.5" customHeight="1">
      <c r="A260" s="36"/>
      <c r="B260" s="37"/>
      <c r="C260" s="230" t="s">
        <v>632</v>
      </c>
      <c r="D260" s="230" t="s">
        <v>219</v>
      </c>
      <c r="E260" s="231" t="s">
        <v>1145</v>
      </c>
      <c r="F260" s="232" t="s">
        <v>1146</v>
      </c>
      <c r="G260" s="233" t="s">
        <v>228</v>
      </c>
      <c r="H260" s="234">
        <v>6</v>
      </c>
      <c r="I260" s="235"/>
      <c r="J260" s="236">
        <f t="shared" si="10"/>
        <v>0</v>
      </c>
      <c r="K260" s="232" t="s">
        <v>234</v>
      </c>
      <c r="L260" s="237"/>
      <c r="M260" s="238" t="s">
        <v>79</v>
      </c>
      <c r="N260" s="239" t="s">
        <v>51</v>
      </c>
      <c r="O260" s="66"/>
      <c r="P260" s="203">
        <f t="shared" si="11"/>
        <v>0</v>
      </c>
      <c r="Q260" s="203">
        <v>0.002</v>
      </c>
      <c r="R260" s="203">
        <f t="shared" si="12"/>
        <v>0.012</v>
      </c>
      <c r="S260" s="203">
        <v>0</v>
      </c>
      <c r="T260" s="204">
        <f t="shared" si="13"/>
        <v>0</v>
      </c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R260" s="205" t="s">
        <v>211</v>
      </c>
      <c r="AT260" s="205" t="s">
        <v>219</v>
      </c>
      <c r="AU260" s="205" t="s">
        <v>91</v>
      </c>
      <c r="AY260" s="18" t="s">
        <v>168</v>
      </c>
      <c r="BE260" s="206">
        <f t="shared" si="14"/>
        <v>0</v>
      </c>
      <c r="BF260" s="206">
        <f t="shared" si="15"/>
        <v>0</v>
      </c>
      <c r="BG260" s="206">
        <f t="shared" si="16"/>
        <v>0</v>
      </c>
      <c r="BH260" s="206">
        <f t="shared" si="17"/>
        <v>0</v>
      </c>
      <c r="BI260" s="206">
        <f t="shared" si="18"/>
        <v>0</v>
      </c>
      <c r="BJ260" s="18" t="s">
        <v>89</v>
      </c>
      <c r="BK260" s="206">
        <f t="shared" si="19"/>
        <v>0</v>
      </c>
      <c r="BL260" s="18" t="s">
        <v>175</v>
      </c>
      <c r="BM260" s="205" t="s">
        <v>1147</v>
      </c>
    </row>
    <row r="261" spans="1:65" s="2" customFormat="1" ht="16.5" customHeight="1">
      <c r="A261" s="36"/>
      <c r="B261" s="37"/>
      <c r="C261" s="194" t="s">
        <v>638</v>
      </c>
      <c r="D261" s="194" t="s">
        <v>170</v>
      </c>
      <c r="E261" s="195" t="s">
        <v>1148</v>
      </c>
      <c r="F261" s="196" t="s">
        <v>1149</v>
      </c>
      <c r="G261" s="197" t="s">
        <v>228</v>
      </c>
      <c r="H261" s="198">
        <v>7</v>
      </c>
      <c r="I261" s="199"/>
      <c r="J261" s="200">
        <f t="shared" si="10"/>
        <v>0</v>
      </c>
      <c r="K261" s="196" t="s">
        <v>174</v>
      </c>
      <c r="L261" s="41"/>
      <c r="M261" s="201" t="s">
        <v>79</v>
      </c>
      <c r="N261" s="202" t="s">
        <v>51</v>
      </c>
      <c r="O261" s="66"/>
      <c r="P261" s="203">
        <f t="shared" si="11"/>
        <v>0</v>
      </c>
      <c r="Q261" s="203">
        <v>0.03927</v>
      </c>
      <c r="R261" s="203">
        <f t="shared" si="12"/>
        <v>0.27488999999999997</v>
      </c>
      <c r="S261" s="203">
        <v>0</v>
      </c>
      <c r="T261" s="204">
        <f t="shared" si="13"/>
        <v>0</v>
      </c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R261" s="205" t="s">
        <v>175</v>
      </c>
      <c r="AT261" s="205" t="s">
        <v>170</v>
      </c>
      <c r="AU261" s="205" t="s">
        <v>91</v>
      </c>
      <c r="AY261" s="18" t="s">
        <v>168</v>
      </c>
      <c r="BE261" s="206">
        <f t="shared" si="14"/>
        <v>0</v>
      </c>
      <c r="BF261" s="206">
        <f t="shared" si="15"/>
        <v>0</v>
      </c>
      <c r="BG261" s="206">
        <f t="shared" si="16"/>
        <v>0</v>
      </c>
      <c r="BH261" s="206">
        <f t="shared" si="17"/>
        <v>0</v>
      </c>
      <c r="BI261" s="206">
        <f t="shared" si="18"/>
        <v>0</v>
      </c>
      <c r="BJ261" s="18" t="s">
        <v>89</v>
      </c>
      <c r="BK261" s="206">
        <f t="shared" si="19"/>
        <v>0</v>
      </c>
      <c r="BL261" s="18" t="s">
        <v>175</v>
      </c>
      <c r="BM261" s="205" t="s">
        <v>1150</v>
      </c>
    </row>
    <row r="262" spans="2:51" s="15" customFormat="1" ht="12">
      <c r="B262" s="247"/>
      <c r="C262" s="248"/>
      <c r="D262" s="209" t="s">
        <v>177</v>
      </c>
      <c r="E262" s="249" t="s">
        <v>79</v>
      </c>
      <c r="F262" s="250" t="s">
        <v>1093</v>
      </c>
      <c r="G262" s="248"/>
      <c r="H262" s="249" t="s">
        <v>79</v>
      </c>
      <c r="I262" s="251"/>
      <c r="J262" s="248"/>
      <c r="K262" s="248"/>
      <c r="L262" s="252"/>
      <c r="M262" s="253"/>
      <c r="N262" s="254"/>
      <c r="O262" s="254"/>
      <c r="P262" s="254"/>
      <c r="Q262" s="254"/>
      <c r="R262" s="254"/>
      <c r="S262" s="254"/>
      <c r="T262" s="255"/>
      <c r="AT262" s="256" t="s">
        <v>177</v>
      </c>
      <c r="AU262" s="256" t="s">
        <v>91</v>
      </c>
      <c r="AV262" s="15" t="s">
        <v>89</v>
      </c>
      <c r="AW262" s="15" t="s">
        <v>42</v>
      </c>
      <c r="AX262" s="15" t="s">
        <v>81</v>
      </c>
      <c r="AY262" s="256" t="s">
        <v>168</v>
      </c>
    </row>
    <row r="263" spans="2:51" s="13" customFormat="1" ht="12">
      <c r="B263" s="207"/>
      <c r="C263" s="208"/>
      <c r="D263" s="209" t="s">
        <v>177</v>
      </c>
      <c r="E263" s="210" t="s">
        <v>79</v>
      </c>
      <c r="F263" s="211" t="s">
        <v>205</v>
      </c>
      <c r="G263" s="208"/>
      <c r="H263" s="212">
        <v>7</v>
      </c>
      <c r="I263" s="213"/>
      <c r="J263" s="208"/>
      <c r="K263" s="208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177</v>
      </c>
      <c r="AU263" s="218" t="s">
        <v>91</v>
      </c>
      <c r="AV263" s="13" t="s">
        <v>91</v>
      </c>
      <c r="AW263" s="13" t="s">
        <v>42</v>
      </c>
      <c r="AX263" s="13" t="s">
        <v>89</v>
      </c>
      <c r="AY263" s="218" t="s">
        <v>168</v>
      </c>
    </row>
    <row r="264" spans="1:65" s="2" customFormat="1" ht="16.5" customHeight="1">
      <c r="A264" s="36"/>
      <c r="B264" s="37"/>
      <c r="C264" s="230" t="s">
        <v>644</v>
      </c>
      <c r="D264" s="230" t="s">
        <v>219</v>
      </c>
      <c r="E264" s="231" t="s">
        <v>1151</v>
      </c>
      <c r="F264" s="232" t="s">
        <v>1152</v>
      </c>
      <c r="G264" s="233" t="s">
        <v>228</v>
      </c>
      <c r="H264" s="234">
        <v>1</v>
      </c>
      <c r="I264" s="235"/>
      <c r="J264" s="236">
        <f>ROUND(I264*H264,2)</f>
        <v>0</v>
      </c>
      <c r="K264" s="232" t="s">
        <v>234</v>
      </c>
      <c r="L264" s="237"/>
      <c r="M264" s="238" t="s">
        <v>79</v>
      </c>
      <c r="N264" s="239" t="s">
        <v>51</v>
      </c>
      <c r="O264" s="66"/>
      <c r="P264" s="203">
        <f>O264*H264</f>
        <v>0</v>
      </c>
      <c r="Q264" s="203">
        <v>1.1</v>
      </c>
      <c r="R264" s="203">
        <f>Q264*H264</f>
        <v>1.1</v>
      </c>
      <c r="S264" s="203">
        <v>0</v>
      </c>
      <c r="T264" s="204">
        <f>S264*H264</f>
        <v>0</v>
      </c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R264" s="205" t="s">
        <v>211</v>
      </c>
      <c r="AT264" s="205" t="s">
        <v>219</v>
      </c>
      <c r="AU264" s="205" t="s">
        <v>91</v>
      </c>
      <c r="AY264" s="18" t="s">
        <v>168</v>
      </c>
      <c r="BE264" s="206">
        <f>IF(N264="základní",J264,0)</f>
        <v>0</v>
      </c>
      <c r="BF264" s="206">
        <f>IF(N264="snížená",J264,0)</f>
        <v>0</v>
      </c>
      <c r="BG264" s="206">
        <f>IF(N264="zákl. přenesená",J264,0)</f>
        <v>0</v>
      </c>
      <c r="BH264" s="206">
        <f>IF(N264="sníž. přenesená",J264,0)</f>
        <v>0</v>
      </c>
      <c r="BI264" s="206">
        <f>IF(N264="nulová",J264,0)</f>
        <v>0</v>
      </c>
      <c r="BJ264" s="18" t="s">
        <v>89</v>
      </c>
      <c r="BK264" s="206">
        <f>ROUND(I264*H264,2)</f>
        <v>0</v>
      </c>
      <c r="BL264" s="18" t="s">
        <v>175</v>
      </c>
      <c r="BM264" s="205" t="s">
        <v>1153</v>
      </c>
    </row>
    <row r="265" spans="1:65" s="2" customFormat="1" ht="16.5" customHeight="1">
      <c r="A265" s="36"/>
      <c r="B265" s="37"/>
      <c r="C265" s="230" t="s">
        <v>648</v>
      </c>
      <c r="D265" s="230" t="s">
        <v>219</v>
      </c>
      <c r="E265" s="231" t="s">
        <v>1154</v>
      </c>
      <c r="F265" s="232" t="s">
        <v>1155</v>
      </c>
      <c r="G265" s="233" t="s">
        <v>228</v>
      </c>
      <c r="H265" s="234">
        <v>6</v>
      </c>
      <c r="I265" s="235"/>
      <c r="J265" s="236">
        <f>ROUND(I265*H265,2)</f>
        <v>0</v>
      </c>
      <c r="K265" s="232" t="s">
        <v>234</v>
      </c>
      <c r="L265" s="237"/>
      <c r="M265" s="238" t="s">
        <v>79</v>
      </c>
      <c r="N265" s="239" t="s">
        <v>51</v>
      </c>
      <c r="O265" s="66"/>
      <c r="P265" s="203">
        <f>O265*H265</f>
        <v>0</v>
      </c>
      <c r="Q265" s="203">
        <v>1.1</v>
      </c>
      <c r="R265" s="203">
        <f>Q265*H265</f>
        <v>6.6000000000000005</v>
      </c>
      <c r="S265" s="203">
        <v>0</v>
      </c>
      <c r="T265" s="204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205" t="s">
        <v>211</v>
      </c>
      <c r="AT265" s="205" t="s">
        <v>219</v>
      </c>
      <c r="AU265" s="205" t="s">
        <v>91</v>
      </c>
      <c r="AY265" s="18" t="s">
        <v>168</v>
      </c>
      <c r="BE265" s="206">
        <f>IF(N265="základní",J265,0)</f>
        <v>0</v>
      </c>
      <c r="BF265" s="206">
        <f>IF(N265="snížená",J265,0)</f>
        <v>0</v>
      </c>
      <c r="BG265" s="206">
        <f>IF(N265="zákl. přenesená",J265,0)</f>
        <v>0</v>
      </c>
      <c r="BH265" s="206">
        <f>IF(N265="sníž. přenesená",J265,0)</f>
        <v>0</v>
      </c>
      <c r="BI265" s="206">
        <f>IF(N265="nulová",J265,0)</f>
        <v>0</v>
      </c>
      <c r="BJ265" s="18" t="s">
        <v>89</v>
      </c>
      <c r="BK265" s="206">
        <f>ROUND(I265*H265,2)</f>
        <v>0</v>
      </c>
      <c r="BL265" s="18" t="s">
        <v>175</v>
      </c>
      <c r="BM265" s="205" t="s">
        <v>1156</v>
      </c>
    </row>
    <row r="266" spans="1:65" s="2" customFormat="1" ht="16.5" customHeight="1">
      <c r="A266" s="36"/>
      <c r="B266" s="37"/>
      <c r="C266" s="194" t="s">
        <v>654</v>
      </c>
      <c r="D266" s="194" t="s">
        <v>170</v>
      </c>
      <c r="E266" s="195" t="s">
        <v>1157</v>
      </c>
      <c r="F266" s="196" t="s">
        <v>1158</v>
      </c>
      <c r="G266" s="197" t="s">
        <v>228</v>
      </c>
      <c r="H266" s="198">
        <v>21</v>
      </c>
      <c r="I266" s="199"/>
      <c r="J266" s="200">
        <f>ROUND(I266*H266,2)</f>
        <v>0</v>
      </c>
      <c r="K266" s="196" t="s">
        <v>174</v>
      </c>
      <c r="L266" s="41"/>
      <c r="M266" s="201" t="s">
        <v>79</v>
      </c>
      <c r="N266" s="202" t="s">
        <v>51</v>
      </c>
      <c r="O266" s="66"/>
      <c r="P266" s="203">
        <f>O266*H266</f>
        <v>0</v>
      </c>
      <c r="Q266" s="203">
        <v>0.21734</v>
      </c>
      <c r="R266" s="203">
        <f>Q266*H266</f>
        <v>4.56414</v>
      </c>
      <c r="S266" s="203">
        <v>0</v>
      </c>
      <c r="T266" s="204">
        <f>S266*H266</f>
        <v>0</v>
      </c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R266" s="205" t="s">
        <v>175</v>
      </c>
      <c r="AT266" s="205" t="s">
        <v>170</v>
      </c>
      <c r="AU266" s="205" t="s">
        <v>91</v>
      </c>
      <c r="AY266" s="18" t="s">
        <v>168</v>
      </c>
      <c r="BE266" s="206">
        <f>IF(N266="základní",J266,0)</f>
        <v>0</v>
      </c>
      <c r="BF266" s="206">
        <f>IF(N266="snížená",J266,0)</f>
        <v>0</v>
      </c>
      <c r="BG266" s="206">
        <f>IF(N266="zákl. přenesená",J266,0)</f>
        <v>0</v>
      </c>
      <c r="BH266" s="206">
        <f>IF(N266="sníž. přenesená",J266,0)</f>
        <v>0</v>
      </c>
      <c r="BI266" s="206">
        <f>IF(N266="nulová",J266,0)</f>
        <v>0</v>
      </c>
      <c r="BJ266" s="18" t="s">
        <v>89</v>
      </c>
      <c r="BK266" s="206">
        <f>ROUND(I266*H266,2)</f>
        <v>0</v>
      </c>
      <c r="BL266" s="18" t="s">
        <v>175</v>
      </c>
      <c r="BM266" s="205" t="s">
        <v>1159</v>
      </c>
    </row>
    <row r="267" spans="2:51" s="15" customFormat="1" ht="12">
      <c r="B267" s="247"/>
      <c r="C267" s="248"/>
      <c r="D267" s="209" t="s">
        <v>177</v>
      </c>
      <c r="E267" s="249" t="s">
        <v>79</v>
      </c>
      <c r="F267" s="250" t="s">
        <v>1093</v>
      </c>
      <c r="G267" s="248"/>
      <c r="H267" s="249" t="s">
        <v>79</v>
      </c>
      <c r="I267" s="251"/>
      <c r="J267" s="248"/>
      <c r="K267" s="248"/>
      <c r="L267" s="252"/>
      <c r="M267" s="253"/>
      <c r="N267" s="254"/>
      <c r="O267" s="254"/>
      <c r="P267" s="254"/>
      <c r="Q267" s="254"/>
      <c r="R267" s="254"/>
      <c r="S267" s="254"/>
      <c r="T267" s="255"/>
      <c r="AT267" s="256" t="s">
        <v>177</v>
      </c>
      <c r="AU267" s="256" t="s">
        <v>91</v>
      </c>
      <c r="AV267" s="15" t="s">
        <v>89</v>
      </c>
      <c r="AW267" s="15" t="s">
        <v>42</v>
      </c>
      <c r="AX267" s="15" t="s">
        <v>81</v>
      </c>
      <c r="AY267" s="256" t="s">
        <v>168</v>
      </c>
    </row>
    <row r="268" spans="2:51" s="13" customFormat="1" ht="12">
      <c r="B268" s="207"/>
      <c r="C268" s="208"/>
      <c r="D268" s="209" t="s">
        <v>177</v>
      </c>
      <c r="E268" s="210" t="s">
        <v>79</v>
      </c>
      <c r="F268" s="211" t="s">
        <v>7</v>
      </c>
      <c r="G268" s="208"/>
      <c r="H268" s="212">
        <v>21</v>
      </c>
      <c r="I268" s="213"/>
      <c r="J268" s="208"/>
      <c r="K268" s="208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177</v>
      </c>
      <c r="AU268" s="218" t="s">
        <v>91</v>
      </c>
      <c r="AV268" s="13" t="s">
        <v>91</v>
      </c>
      <c r="AW268" s="13" t="s">
        <v>42</v>
      </c>
      <c r="AX268" s="13" t="s">
        <v>89</v>
      </c>
      <c r="AY268" s="218" t="s">
        <v>168</v>
      </c>
    </row>
    <row r="269" spans="1:65" s="2" customFormat="1" ht="16.5" customHeight="1">
      <c r="A269" s="36"/>
      <c r="B269" s="37"/>
      <c r="C269" s="230" t="s">
        <v>660</v>
      </c>
      <c r="D269" s="230" t="s">
        <v>219</v>
      </c>
      <c r="E269" s="231" t="s">
        <v>1160</v>
      </c>
      <c r="F269" s="232" t="s">
        <v>1161</v>
      </c>
      <c r="G269" s="233" t="s">
        <v>228</v>
      </c>
      <c r="H269" s="234">
        <v>21</v>
      </c>
      <c r="I269" s="235"/>
      <c r="J269" s="236">
        <f>ROUND(I269*H269,2)</f>
        <v>0</v>
      </c>
      <c r="K269" s="232" t="s">
        <v>174</v>
      </c>
      <c r="L269" s="237"/>
      <c r="M269" s="238" t="s">
        <v>79</v>
      </c>
      <c r="N269" s="239" t="s">
        <v>51</v>
      </c>
      <c r="O269" s="66"/>
      <c r="P269" s="203">
        <f>O269*H269</f>
        <v>0</v>
      </c>
      <c r="Q269" s="203">
        <v>0.196</v>
      </c>
      <c r="R269" s="203">
        <f>Q269*H269</f>
        <v>4.1160000000000005</v>
      </c>
      <c r="S269" s="203">
        <v>0</v>
      </c>
      <c r="T269" s="204">
        <f>S269*H269</f>
        <v>0</v>
      </c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R269" s="205" t="s">
        <v>211</v>
      </c>
      <c r="AT269" s="205" t="s">
        <v>219</v>
      </c>
      <c r="AU269" s="205" t="s">
        <v>91</v>
      </c>
      <c r="AY269" s="18" t="s">
        <v>168</v>
      </c>
      <c r="BE269" s="206">
        <f>IF(N269="základní",J269,0)</f>
        <v>0</v>
      </c>
      <c r="BF269" s="206">
        <f>IF(N269="snížená",J269,0)</f>
        <v>0</v>
      </c>
      <c r="BG269" s="206">
        <f>IF(N269="zákl. přenesená",J269,0)</f>
        <v>0</v>
      </c>
      <c r="BH269" s="206">
        <f>IF(N269="sníž. přenesená",J269,0)</f>
        <v>0</v>
      </c>
      <c r="BI269" s="206">
        <f>IF(N269="nulová",J269,0)</f>
        <v>0</v>
      </c>
      <c r="BJ269" s="18" t="s">
        <v>89</v>
      </c>
      <c r="BK269" s="206">
        <f>ROUND(I269*H269,2)</f>
        <v>0</v>
      </c>
      <c r="BL269" s="18" t="s">
        <v>175</v>
      </c>
      <c r="BM269" s="205" t="s">
        <v>1162</v>
      </c>
    </row>
    <row r="270" spans="1:65" s="2" customFormat="1" ht="16.5" customHeight="1">
      <c r="A270" s="36"/>
      <c r="B270" s="37"/>
      <c r="C270" s="194" t="s">
        <v>665</v>
      </c>
      <c r="D270" s="194" t="s">
        <v>170</v>
      </c>
      <c r="E270" s="195" t="s">
        <v>1163</v>
      </c>
      <c r="F270" s="196" t="s">
        <v>1164</v>
      </c>
      <c r="G270" s="197" t="s">
        <v>173</v>
      </c>
      <c r="H270" s="198">
        <v>6.75</v>
      </c>
      <c r="I270" s="199"/>
      <c r="J270" s="200">
        <f>ROUND(I270*H270,2)</f>
        <v>0</v>
      </c>
      <c r="K270" s="196" t="s">
        <v>174</v>
      </c>
      <c r="L270" s="41"/>
      <c r="M270" s="201" t="s">
        <v>79</v>
      </c>
      <c r="N270" s="202" t="s">
        <v>51</v>
      </c>
      <c r="O270" s="66"/>
      <c r="P270" s="203">
        <f>O270*H270</f>
        <v>0</v>
      </c>
      <c r="Q270" s="203">
        <v>0</v>
      </c>
      <c r="R270" s="203">
        <f>Q270*H270</f>
        <v>0</v>
      </c>
      <c r="S270" s="203">
        <v>0</v>
      </c>
      <c r="T270" s="204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5" t="s">
        <v>175</v>
      </c>
      <c r="AT270" s="205" t="s">
        <v>170</v>
      </c>
      <c r="AU270" s="205" t="s">
        <v>91</v>
      </c>
      <c r="AY270" s="18" t="s">
        <v>168</v>
      </c>
      <c r="BE270" s="206">
        <f>IF(N270="základní",J270,0)</f>
        <v>0</v>
      </c>
      <c r="BF270" s="206">
        <f>IF(N270="snížená",J270,0)</f>
        <v>0</v>
      </c>
      <c r="BG270" s="206">
        <f>IF(N270="zákl. přenesená",J270,0)</f>
        <v>0</v>
      </c>
      <c r="BH270" s="206">
        <f>IF(N270="sníž. přenesená",J270,0)</f>
        <v>0</v>
      </c>
      <c r="BI270" s="206">
        <f>IF(N270="nulová",J270,0)</f>
        <v>0</v>
      </c>
      <c r="BJ270" s="18" t="s">
        <v>89</v>
      </c>
      <c r="BK270" s="206">
        <f>ROUND(I270*H270,2)</f>
        <v>0</v>
      </c>
      <c r="BL270" s="18" t="s">
        <v>175</v>
      </c>
      <c r="BM270" s="205" t="s">
        <v>1165</v>
      </c>
    </row>
    <row r="271" spans="2:51" s="15" customFormat="1" ht="12">
      <c r="B271" s="247"/>
      <c r="C271" s="248"/>
      <c r="D271" s="209" t="s">
        <v>177</v>
      </c>
      <c r="E271" s="249" t="s">
        <v>79</v>
      </c>
      <c r="F271" s="250" t="s">
        <v>1166</v>
      </c>
      <c r="G271" s="248"/>
      <c r="H271" s="249" t="s">
        <v>79</v>
      </c>
      <c r="I271" s="251"/>
      <c r="J271" s="248"/>
      <c r="K271" s="248"/>
      <c r="L271" s="252"/>
      <c r="M271" s="253"/>
      <c r="N271" s="254"/>
      <c r="O271" s="254"/>
      <c r="P271" s="254"/>
      <c r="Q271" s="254"/>
      <c r="R271" s="254"/>
      <c r="S271" s="254"/>
      <c r="T271" s="255"/>
      <c r="AT271" s="256" t="s">
        <v>177</v>
      </c>
      <c r="AU271" s="256" t="s">
        <v>91</v>
      </c>
      <c r="AV271" s="15" t="s">
        <v>89</v>
      </c>
      <c r="AW271" s="15" t="s">
        <v>42</v>
      </c>
      <c r="AX271" s="15" t="s">
        <v>81</v>
      </c>
      <c r="AY271" s="256" t="s">
        <v>168</v>
      </c>
    </row>
    <row r="272" spans="2:51" s="13" customFormat="1" ht="12">
      <c r="B272" s="207"/>
      <c r="C272" s="208"/>
      <c r="D272" s="209" t="s">
        <v>177</v>
      </c>
      <c r="E272" s="210" t="s">
        <v>921</v>
      </c>
      <c r="F272" s="211" t="s">
        <v>1167</v>
      </c>
      <c r="G272" s="208"/>
      <c r="H272" s="212">
        <v>6.75</v>
      </c>
      <c r="I272" s="213"/>
      <c r="J272" s="208"/>
      <c r="K272" s="208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177</v>
      </c>
      <c r="AU272" s="218" t="s">
        <v>91</v>
      </c>
      <c r="AV272" s="13" t="s">
        <v>91</v>
      </c>
      <c r="AW272" s="13" t="s">
        <v>42</v>
      </c>
      <c r="AX272" s="13" t="s">
        <v>89</v>
      </c>
      <c r="AY272" s="218" t="s">
        <v>168</v>
      </c>
    </row>
    <row r="273" spans="1:65" s="2" customFormat="1" ht="21.75" customHeight="1">
      <c r="A273" s="36"/>
      <c r="B273" s="37"/>
      <c r="C273" s="194" t="s">
        <v>669</v>
      </c>
      <c r="D273" s="194" t="s">
        <v>170</v>
      </c>
      <c r="E273" s="195" t="s">
        <v>1168</v>
      </c>
      <c r="F273" s="196" t="s">
        <v>1169</v>
      </c>
      <c r="G273" s="197" t="s">
        <v>282</v>
      </c>
      <c r="H273" s="198">
        <v>1</v>
      </c>
      <c r="I273" s="199"/>
      <c r="J273" s="200">
        <f>ROUND(I273*H273,2)</f>
        <v>0</v>
      </c>
      <c r="K273" s="196" t="s">
        <v>234</v>
      </c>
      <c r="L273" s="41"/>
      <c r="M273" s="201" t="s">
        <v>79</v>
      </c>
      <c r="N273" s="202" t="s">
        <v>51</v>
      </c>
      <c r="O273" s="66"/>
      <c r="P273" s="203">
        <f>O273*H273</f>
        <v>0</v>
      </c>
      <c r="Q273" s="203">
        <v>0</v>
      </c>
      <c r="R273" s="203">
        <f>Q273*H273</f>
        <v>0</v>
      </c>
      <c r="S273" s="203">
        <v>0</v>
      </c>
      <c r="T273" s="204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205" t="s">
        <v>175</v>
      </c>
      <c r="AT273" s="205" t="s">
        <v>170</v>
      </c>
      <c r="AU273" s="205" t="s">
        <v>91</v>
      </c>
      <c r="AY273" s="18" t="s">
        <v>168</v>
      </c>
      <c r="BE273" s="206">
        <f>IF(N273="základní",J273,0)</f>
        <v>0</v>
      </c>
      <c r="BF273" s="206">
        <f>IF(N273="snížená",J273,0)</f>
        <v>0</v>
      </c>
      <c r="BG273" s="206">
        <f>IF(N273="zákl. přenesená",J273,0)</f>
        <v>0</v>
      </c>
      <c r="BH273" s="206">
        <f>IF(N273="sníž. přenesená",J273,0)</f>
        <v>0</v>
      </c>
      <c r="BI273" s="206">
        <f>IF(N273="nulová",J273,0)</f>
        <v>0</v>
      </c>
      <c r="BJ273" s="18" t="s">
        <v>89</v>
      </c>
      <c r="BK273" s="206">
        <f>ROUND(I273*H273,2)</f>
        <v>0</v>
      </c>
      <c r="BL273" s="18" t="s">
        <v>175</v>
      </c>
      <c r="BM273" s="205" t="s">
        <v>1170</v>
      </c>
    </row>
    <row r="274" spans="2:63" s="12" customFormat="1" ht="22.95" customHeight="1">
      <c r="B274" s="178"/>
      <c r="C274" s="179"/>
      <c r="D274" s="180" t="s">
        <v>80</v>
      </c>
      <c r="E274" s="192" t="s">
        <v>286</v>
      </c>
      <c r="F274" s="192" t="s">
        <v>287</v>
      </c>
      <c r="G274" s="179"/>
      <c r="H274" s="179"/>
      <c r="I274" s="182"/>
      <c r="J274" s="193">
        <f>BK274</f>
        <v>0</v>
      </c>
      <c r="K274" s="179"/>
      <c r="L274" s="184"/>
      <c r="M274" s="185"/>
      <c r="N274" s="186"/>
      <c r="O274" s="186"/>
      <c r="P274" s="187">
        <f>SUM(P275:P278)</f>
        <v>0</v>
      </c>
      <c r="Q274" s="186"/>
      <c r="R274" s="187">
        <f>SUM(R275:R278)</f>
        <v>0</v>
      </c>
      <c r="S274" s="186"/>
      <c r="T274" s="188">
        <f>SUM(T275:T278)</f>
        <v>0</v>
      </c>
      <c r="AR274" s="189" t="s">
        <v>89</v>
      </c>
      <c r="AT274" s="190" t="s">
        <v>80</v>
      </c>
      <c r="AU274" s="190" t="s">
        <v>89</v>
      </c>
      <c r="AY274" s="189" t="s">
        <v>168</v>
      </c>
      <c r="BK274" s="191">
        <f>SUM(BK275:BK278)</f>
        <v>0</v>
      </c>
    </row>
    <row r="275" spans="1:65" s="2" customFormat="1" ht="16.5" customHeight="1">
      <c r="A275" s="36"/>
      <c r="B275" s="37"/>
      <c r="C275" s="194" t="s">
        <v>674</v>
      </c>
      <c r="D275" s="194" t="s">
        <v>170</v>
      </c>
      <c r="E275" s="195" t="s">
        <v>1171</v>
      </c>
      <c r="F275" s="196" t="s">
        <v>1172</v>
      </c>
      <c r="G275" s="197" t="s">
        <v>208</v>
      </c>
      <c r="H275" s="198">
        <v>23.626</v>
      </c>
      <c r="I275" s="199"/>
      <c r="J275" s="200">
        <f>ROUND(I275*H275,2)</f>
        <v>0</v>
      </c>
      <c r="K275" s="196" t="s">
        <v>174</v>
      </c>
      <c r="L275" s="41"/>
      <c r="M275" s="201" t="s">
        <v>79</v>
      </c>
      <c r="N275" s="202" t="s">
        <v>51</v>
      </c>
      <c r="O275" s="66"/>
      <c r="P275" s="203">
        <f>O275*H275</f>
        <v>0</v>
      </c>
      <c r="Q275" s="203">
        <v>0</v>
      </c>
      <c r="R275" s="203">
        <f>Q275*H275</f>
        <v>0</v>
      </c>
      <c r="S275" s="203">
        <v>0</v>
      </c>
      <c r="T275" s="204">
        <f>S275*H275</f>
        <v>0</v>
      </c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R275" s="205" t="s">
        <v>175</v>
      </c>
      <c r="AT275" s="205" t="s">
        <v>170</v>
      </c>
      <c r="AU275" s="205" t="s">
        <v>91</v>
      </c>
      <c r="AY275" s="18" t="s">
        <v>168</v>
      </c>
      <c r="BE275" s="206">
        <f>IF(N275="základní",J275,0)</f>
        <v>0</v>
      </c>
      <c r="BF275" s="206">
        <f>IF(N275="snížená",J275,0)</f>
        <v>0</v>
      </c>
      <c r="BG275" s="206">
        <f>IF(N275="zákl. přenesená",J275,0)</f>
        <v>0</v>
      </c>
      <c r="BH275" s="206">
        <f>IF(N275="sníž. přenesená",J275,0)</f>
        <v>0</v>
      </c>
      <c r="BI275" s="206">
        <f>IF(N275="nulová",J275,0)</f>
        <v>0</v>
      </c>
      <c r="BJ275" s="18" t="s">
        <v>89</v>
      </c>
      <c r="BK275" s="206">
        <f>ROUND(I275*H275,2)</f>
        <v>0</v>
      </c>
      <c r="BL275" s="18" t="s">
        <v>175</v>
      </c>
      <c r="BM275" s="205" t="s">
        <v>1173</v>
      </c>
    </row>
    <row r="276" spans="1:65" s="2" customFormat="1" ht="21.75" customHeight="1">
      <c r="A276" s="36"/>
      <c r="B276" s="37"/>
      <c r="C276" s="194" t="s">
        <v>678</v>
      </c>
      <c r="D276" s="194" t="s">
        <v>170</v>
      </c>
      <c r="E276" s="195" t="s">
        <v>1174</v>
      </c>
      <c r="F276" s="196" t="s">
        <v>1175</v>
      </c>
      <c r="G276" s="197" t="s">
        <v>208</v>
      </c>
      <c r="H276" s="198">
        <v>567.024</v>
      </c>
      <c r="I276" s="199"/>
      <c r="J276" s="200">
        <f>ROUND(I276*H276,2)</f>
        <v>0</v>
      </c>
      <c r="K276" s="196" t="s">
        <v>174</v>
      </c>
      <c r="L276" s="41"/>
      <c r="M276" s="201" t="s">
        <v>79</v>
      </c>
      <c r="N276" s="202" t="s">
        <v>51</v>
      </c>
      <c r="O276" s="66"/>
      <c r="P276" s="203">
        <f>O276*H276</f>
        <v>0</v>
      </c>
      <c r="Q276" s="203">
        <v>0</v>
      </c>
      <c r="R276" s="203">
        <f>Q276*H276</f>
        <v>0</v>
      </c>
      <c r="S276" s="203">
        <v>0</v>
      </c>
      <c r="T276" s="204">
        <f>S276*H276</f>
        <v>0</v>
      </c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R276" s="205" t="s">
        <v>175</v>
      </c>
      <c r="AT276" s="205" t="s">
        <v>170</v>
      </c>
      <c r="AU276" s="205" t="s">
        <v>91</v>
      </c>
      <c r="AY276" s="18" t="s">
        <v>168</v>
      </c>
      <c r="BE276" s="206">
        <f>IF(N276="základní",J276,0)</f>
        <v>0</v>
      </c>
      <c r="BF276" s="206">
        <f>IF(N276="snížená",J276,0)</f>
        <v>0</v>
      </c>
      <c r="BG276" s="206">
        <f>IF(N276="zákl. přenesená",J276,0)</f>
        <v>0</v>
      </c>
      <c r="BH276" s="206">
        <f>IF(N276="sníž. přenesená",J276,0)</f>
        <v>0</v>
      </c>
      <c r="BI276" s="206">
        <f>IF(N276="nulová",J276,0)</f>
        <v>0</v>
      </c>
      <c r="BJ276" s="18" t="s">
        <v>89</v>
      </c>
      <c r="BK276" s="206">
        <f>ROUND(I276*H276,2)</f>
        <v>0</v>
      </c>
      <c r="BL276" s="18" t="s">
        <v>175</v>
      </c>
      <c r="BM276" s="205" t="s">
        <v>1176</v>
      </c>
    </row>
    <row r="277" spans="2:51" s="13" customFormat="1" ht="12">
      <c r="B277" s="207"/>
      <c r="C277" s="208"/>
      <c r="D277" s="209" t="s">
        <v>177</v>
      </c>
      <c r="E277" s="208"/>
      <c r="F277" s="211" t="s">
        <v>1177</v>
      </c>
      <c r="G277" s="208"/>
      <c r="H277" s="212">
        <v>567.024</v>
      </c>
      <c r="I277" s="213"/>
      <c r="J277" s="208"/>
      <c r="K277" s="208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177</v>
      </c>
      <c r="AU277" s="218" t="s">
        <v>91</v>
      </c>
      <c r="AV277" s="13" t="s">
        <v>91</v>
      </c>
      <c r="AW277" s="13" t="s">
        <v>4</v>
      </c>
      <c r="AX277" s="13" t="s">
        <v>89</v>
      </c>
      <c r="AY277" s="218" t="s">
        <v>168</v>
      </c>
    </row>
    <row r="278" spans="1:65" s="2" customFormat="1" ht="21.75" customHeight="1">
      <c r="A278" s="36"/>
      <c r="B278" s="37"/>
      <c r="C278" s="194" t="s">
        <v>683</v>
      </c>
      <c r="D278" s="194" t="s">
        <v>170</v>
      </c>
      <c r="E278" s="195" t="s">
        <v>305</v>
      </c>
      <c r="F278" s="196" t="s">
        <v>306</v>
      </c>
      <c r="G278" s="197" t="s">
        <v>208</v>
      </c>
      <c r="H278" s="198">
        <v>23.626</v>
      </c>
      <c r="I278" s="199"/>
      <c r="J278" s="200">
        <f>ROUND(I278*H278,2)</f>
        <v>0</v>
      </c>
      <c r="K278" s="196" t="s">
        <v>174</v>
      </c>
      <c r="L278" s="41"/>
      <c r="M278" s="201" t="s">
        <v>79</v>
      </c>
      <c r="N278" s="202" t="s">
        <v>51</v>
      </c>
      <c r="O278" s="66"/>
      <c r="P278" s="203">
        <f>O278*H278</f>
        <v>0</v>
      </c>
      <c r="Q278" s="203">
        <v>0</v>
      </c>
      <c r="R278" s="203">
        <f>Q278*H278</f>
        <v>0</v>
      </c>
      <c r="S278" s="203">
        <v>0</v>
      </c>
      <c r="T278" s="204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5" t="s">
        <v>175</v>
      </c>
      <c r="AT278" s="205" t="s">
        <v>170</v>
      </c>
      <c r="AU278" s="205" t="s">
        <v>91</v>
      </c>
      <c r="AY278" s="18" t="s">
        <v>168</v>
      </c>
      <c r="BE278" s="206">
        <f>IF(N278="základní",J278,0)</f>
        <v>0</v>
      </c>
      <c r="BF278" s="206">
        <f>IF(N278="snížená",J278,0)</f>
        <v>0</v>
      </c>
      <c r="BG278" s="206">
        <f>IF(N278="zákl. přenesená",J278,0)</f>
        <v>0</v>
      </c>
      <c r="BH278" s="206">
        <f>IF(N278="sníž. přenesená",J278,0)</f>
        <v>0</v>
      </c>
      <c r="BI278" s="206">
        <f>IF(N278="nulová",J278,0)</f>
        <v>0</v>
      </c>
      <c r="BJ278" s="18" t="s">
        <v>89</v>
      </c>
      <c r="BK278" s="206">
        <f>ROUND(I278*H278,2)</f>
        <v>0</v>
      </c>
      <c r="BL278" s="18" t="s">
        <v>175</v>
      </c>
      <c r="BM278" s="205" t="s">
        <v>1178</v>
      </c>
    </row>
    <row r="279" spans="2:63" s="12" customFormat="1" ht="22.95" customHeight="1">
      <c r="B279" s="178"/>
      <c r="C279" s="179"/>
      <c r="D279" s="180" t="s">
        <v>80</v>
      </c>
      <c r="E279" s="192" t="s">
        <v>735</v>
      </c>
      <c r="F279" s="192" t="s">
        <v>736</v>
      </c>
      <c r="G279" s="179"/>
      <c r="H279" s="179"/>
      <c r="I279" s="182"/>
      <c r="J279" s="193">
        <f>BK279</f>
        <v>0</v>
      </c>
      <c r="K279" s="179"/>
      <c r="L279" s="184"/>
      <c r="M279" s="185"/>
      <c r="N279" s="186"/>
      <c r="O279" s="186"/>
      <c r="P279" s="187">
        <f>SUM(P280:P281)</f>
        <v>0</v>
      </c>
      <c r="Q279" s="186"/>
      <c r="R279" s="187">
        <f>SUM(R280:R281)</f>
        <v>0</v>
      </c>
      <c r="S279" s="186"/>
      <c r="T279" s="188">
        <f>SUM(T280:T281)</f>
        <v>0</v>
      </c>
      <c r="AR279" s="189" t="s">
        <v>89</v>
      </c>
      <c r="AT279" s="190" t="s">
        <v>80</v>
      </c>
      <c r="AU279" s="190" t="s">
        <v>89</v>
      </c>
      <c r="AY279" s="189" t="s">
        <v>168</v>
      </c>
      <c r="BK279" s="191">
        <f>SUM(BK280:BK281)</f>
        <v>0</v>
      </c>
    </row>
    <row r="280" spans="1:65" s="2" customFormat="1" ht="21.75" customHeight="1">
      <c r="A280" s="36"/>
      <c r="B280" s="37"/>
      <c r="C280" s="194" t="s">
        <v>688</v>
      </c>
      <c r="D280" s="194" t="s">
        <v>170</v>
      </c>
      <c r="E280" s="195" t="s">
        <v>1179</v>
      </c>
      <c r="F280" s="196" t="s">
        <v>1180</v>
      </c>
      <c r="G280" s="197" t="s">
        <v>208</v>
      </c>
      <c r="H280" s="198">
        <v>106.766</v>
      </c>
      <c r="I280" s="199"/>
      <c r="J280" s="200">
        <f>ROUND(I280*H280,2)</f>
        <v>0</v>
      </c>
      <c r="K280" s="196" t="s">
        <v>174</v>
      </c>
      <c r="L280" s="41"/>
      <c r="M280" s="201" t="s">
        <v>79</v>
      </c>
      <c r="N280" s="202" t="s">
        <v>51</v>
      </c>
      <c r="O280" s="66"/>
      <c r="P280" s="203">
        <f>O280*H280</f>
        <v>0</v>
      </c>
      <c r="Q280" s="203">
        <v>0</v>
      </c>
      <c r="R280" s="203">
        <f>Q280*H280</f>
        <v>0</v>
      </c>
      <c r="S280" s="203">
        <v>0</v>
      </c>
      <c r="T280" s="204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5" t="s">
        <v>175</v>
      </c>
      <c r="AT280" s="205" t="s">
        <v>170</v>
      </c>
      <c r="AU280" s="205" t="s">
        <v>91</v>
      </c>
      <c r="AY280" s="18" t="s">
        <v>168</v>
      </c>
      <c r="BE280" s="206">
        <f>IF(N280="základní",J280,0)</f>
        <v>0</v>
      </c>
      <c r="BF280" s="206">
        <f>IF(N280="snížená",J280,0)</f>
        <v>0</v>
      </c>
      <c r="BG280" s="206">
        <f>IF(N280="zákl. přenesená",J280,0)</f>
        <v>0</v>
      </c>
      <c r="BH280" s="206">
        <f>IF(N280="sníž. přenesená",J280,0)</f>
        <v>0</v>
      </c>
      <c r="BI280" s="206">
        <f>IF(N280="nulová",J280,0)</f>
        <v>0</v>
      </c>
      <c r="BJ280" s="18" t="s">
        <v>89</v>
      </c>
      <c r="BK280" s="206">
        <f>ROUND(I280*H280,2)</f>
        <v>0</v>
      </c>
      <c r="BL280" s="18" t="s">
        <v>175</v>
      </c>
      <c r="BM280" s="205" t="s">
        <v>1181</v>
      </c>
    </row>
    <row r="281" spans="1:65" s="2" customFormat="1" ht="21.75" customHeight="1">
      <c r="A281" s="36"/>
      <c r="B281" s="37"/>
      <c r="C281" s="194" t="s">
        <v>693</v>
      </c>
      <c r="D281" s="194" t="s">
        <v>170</v>
      </c>
      <c r="E281" s="195" t="s">
        <v>1182</v>
      </c>
      <c r="F281" s="196" t="s">
        <v>1183</v>
      </c>
      <c r="G281" s="197" t="s">
        <v>208</v>
      </c>
      <c r="H281" s="198">
        <v>106.766</v>
      </c>
      <c r="I281" s="199"/>
      <c r="J281" s="200">
        <f>ROUND(I281*H281,2)</f>
        <v>0</v>
      </c>
      <c r="K281" s="196" t="s">
        <v>174</v>
      </c>
      <c r="L281" s="41"/>
      <c r="M281" s="268" t="s">
        <v>79</v>
      </c>
      <c r="N281" s="269" t="s">
        <v>51</v>
      </c>
      <c r="O281" s="270"/>
      <c r="P281" s="271">
        <f>O281*H281</f>
        <v>0</v>
      </c>
      <c r="Q281" s="271">
        <v>0</v>
      </c>
      <c r="R281" s="271">
        <f>Q281*H281</f>
        <v>0</v>
      </c>
      <c r="S281" s="271">
        <v>0</v>
      </c>
      <c r="T281" s="272">
        <f>S281*H281</f>
        <v>0</v>
      </c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R281" s="205" t="s">
        <v>175</v>
      </c>
      <c r="AT281" s="205" t="s">
        <v>170</v>
      </c>
      <c r="AU281" s="205" t="s">
        <v>91</v>
      </c>
      <c r="AY281" s="18" t="s">
        <v>168</v>
      </c>
      <c r="BE281" s="206">
        <f>IF(N281="základní",J281,0)</f>
        <v>0</v>
      </c>
      <c r="BF281" s="206">
        <f>IF(N281="snížená",J281,0)</f>
        <v>0</v>
      </c>
      <c r="BG281" s="206">
        <f>IF(N281="zákl. přenesená",J281,0)</f>
        <v>0</v>
      </c>
      <c r="BH281" s="206">
        <f>IF(N281="sníž. přenesená",J281,0)</f>
        <v>0</v>
      </c>
      <c r="BI281" s="206">
        <f>IF(N281="nulová",J281,0)</f>
        <v>0</v>
      </c>
      <c r="BJ281" s="18" t="s">
        <v>89</v>
      </c>
      <c r="BK281" s="206">
        <f>ROUND(I281*H281,2)</f>
        <v>0</v>
      </c>
      <c r="BL281" s="18" t="s">
        <v>175</v>
      </c>
      <c r="BM281" s="205" t="s">
        <v>1184</v>
      </c>
    </row>
    <row r="282" spans="1:31" s="2" customFormat="1" ht="6.9" customHeight="1">
      <c r="A282" s="36"/>
      <c r="B282" s="49"/>
      <c r="C282" s="50"/>
      <c r="D282" s="50"/>
      <c r="E282" s="50"/>
      <c r="F282" s="50"/>
      <c r="G282" s="50"/>
      <c r="H282" s="50"/>
      <c r="I282" s="144"/>
      <c r="J282" s="50"/>
      <c r="K282" s="50"/>
      <c r="L282" s="41"/>
      <c r="M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</row>
  </sheetData>
  <sheetProtection algorithmName="SHA-512" hashValue="uZdNzZqbOkRpllh57YFozC3plg0h6krbXhdsyT0xE9uYGadFwlgcFhUddZw0NX0cIFW1FD3bV9xT4pMj3yu4pg==" saltValue="yJSD/X5J+7OmxnUk49H7i+4nwVdvtknU+0s+cFsNhDvvEv8og8DsTtPjRJblbstiXeqnT8mdIWxrNCXb/whmpw==" spinCount="100000" sheet="1" objects="1" scenarios="1" formatColumns="0" formatRows="0" autoFilter="0"/>
  <autoFilter ref="C85:K281"/>
  <mergeCells count="9">
    <mergeCell ref="E50:H50"/>
    <mergeCell ref="E76:H76"/>
    <mergeCell ref="E78:H78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106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1185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ROUND(J88,2)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ROUND((SUM(BE88:BE194)),2)</f>
        <v>0</v>
      </c>
      <c r="G33" s="36"/>
      <c r="H33" s="36"/>
      <c r="I33" s="133">
        <v>0.21</v>
      </c>
      <c r="J33" s="132">
        <f>ROUND(((SUM(BE88:BE194))*I33),2)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ROUND((SUM(BF88:BF194)),2)</f>
        <v>0</v>
      </c>
      <c r="G34" s="36"/>
      <c r="H34" s="36"/>
      <c r="I34" s="133">
        <v>0.15</v>
      </c>
      <c r="J34" s="132">
        <f>ROUND(((SUM(BF88:BF194))*I34),2)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ROUND((SUM(BG88:BG194)),2)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ROUND((SUM(BH88:BH194)),2)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ROUND((SUM(BI88:BI194)),2)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431 - Veřejné osvětlení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J88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1186</v>
      </c>
      <c r="E60" s="156"/>
      <c r="F60" s="156"/>
      <c r="G60" s="156"/>
      <c r="H60" s="156"/>
      <c r="I60" s="157"/>
      <c r="J60" s="158">
        <f>J89</f>
        <v>0</v>
      </c>
      <c r="K60" s="154"/>
      <c r="L60" s="159"/>
    </row>
    <row r="61" spans="2:12" s="10" customFormat="1" ht="19.95" customHeight="1">
      <c r="B61" s="160"/>
      <c r="C61" s="99"/>
      <c r="D61" s="161" t="s">
        <v>1187</v>
      </c>
      <c r="E61" s="162"/>
      <c r="F61" s="162"/>
      <c r="G61" s="162"/>
      <c r="H61" s="162"/>
      <c r="I61" s="163"/>
      <c r="J61" s="164">
        <f>J90</f>
        <v>0</v>
      </c>
      <c r="K61" s="99"/>
      <c r="L61" s="165"/>
    </row>
    <row r="62" spans="2:12" s="10" customFormat="1" ht="19.95" customHeight="1">
      <c r="B62" s="160"/>
      <c r="C62" s="99"/>
      <c r="D62" s="161" t="s">
        <v>1188</v>
      </c>
      <c r="E62" s="162"/>
      <c r="F62" s="162"/>
      <c r="G62" s="162"/>
      <c r="H62" s="162"/>
      <c r="I62" s="163"/>
      <c r="J62" s="164">
        <f>J111</f>
        <v>0</v>
      </c>
      <c r="K62" s="99"/>
      <c r="L62" s="165"/>
    </row>
    <row r="63" spans="2:12" s="10" customFormat="1" ht="19.95" customHeight="1">
      <c r="B63" s="160"/>
      <c r="C63" s="99"/>
      <c r="D63" s="161" t="s">
        <v>1189</v>
      </c>
      <c r="E63" s="162"/>
      <c r="F63" s="162"/>
      <c r="G63" s="162"/>
      <c r="H63" s="162"/>
      <c r="I63" s="163"/>
      <c r="J63" s="164">
        <f>J126</f>
        <v>0</v>
      </c>
      <c r="K63" s="99"/>
      <c r="L63" s="165"/>
    </row>
    <row r="64" spans="2:12" s="10" customFormat="1" ht="19.95" customHeight="1">
      <c r="B64" s="160"/>
      <c r="C64" s="99"/>
      <c r="D64" s="161" t="s">
        <v>1190</v>
      </c>
      <c r="E64" s="162"/>
      <c r="F64" s="162"/>
      <c r="G64" s="162"/>
      <c r="H64" s="162"/>
      <c r="I64" s="163"/>
      <c r="J64" s="164">
        <f>J128</f>
        <v>0</v>
      </c>
      <c r="K64" s="99"/>
      <c r="L64" s="165"/>
    </row>
    <row r="65" spans="2:12" s="10" customFormat="1" ht="19.95" customHeight="1">
      <c r="B65" s="160"/>
      <c r="C65" s="99"/>
      <c r="D65" s="161" t="s">
        <v>1191</v>
      </c>
      <c r="E65" s="162"/>
      <c r="F65" s="162"/>
      <c r="G65" s="162"/>
      <c r="H65" s="162"/>
      <c r="I65" s="163"/>
      <c r="J65" s="164">
        <f>J139</f>
        <v>0</v>
      </c>
      <c r="K65" s="99"/>
      <c r="L65" s="165"/>
    </row>
    <row r="66" spans="2:12" s="10" customFormat="1" ht="19.95" customHeight="1">
      <c r="B66" s="160"/>
      <c r="C66" s="99"/>
      <c r="D66" s="161" t="s">
        <v>1192</v>
      </c>
      <c r="E66" s="162"/>
      <c r="F66" s="162"/>
      <c r="G66" s="162"/>
      <c r="H66" s="162"/>
      <c r="I66" s="163"/>
      <c r="J66" s="164">
        <f>J156</f>
        <v>0</v>
      </c>
      <c r="K66" s="99"/>
      <c r="L66" s="165"/>
    </row>
    <row r="67" spans="2:12" s="10" customFormat="1" ht="19.95" customHeight="1">
      <c r="B67" s="160"/>
      <c r="C67" s="99"/>
      <c r="D67" s="161" t="s">
        <v>1193</v>
      </c>
      <c r="E67" s="162"/>
      <c r="F67" s="162"/>
      <c r="G67" s="162"/>
      <c r="H67" s="162"/>
      <c r="I67" s="163"/>
      <c r="J67" s="164">
        <f>J166</f>
        <v>0</v>
      </c>
      <c r="K67" s="99"/>
      <c r="L67" s="165"/>
    </row>
    <row r="68" spans="2:12" s="10" customFormat="1" ht="19.95" customHeight="1">
      <c r="B68" s="160"/>
      <c r="C68" s="99"/>
      <c r="D68" s="161" t="s">
        <v>1194</v>
      </c>
      <c r="E68" s="162"/>
      <c r="F68" s="162"/>
      <c r="G68" s="162"/>
      <c r="H68" s="162"/>
      <c r="I68" s="163"/>
      <c r="J68" s="164">
        <f>J188</f>
        <v>0</v>
      </c>
      <c r="K68" s="99"/>
      <c r="L68" s="165"/>
    </row>
    <row r="69" spans="1:31" s="2" customFormat="1" ht="21.75" customHeight="1">
      <c r="A69" s="36"/>
      <c r="B69" s="37"/>
      <c r="C69" s="38"/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" customHeight="1">
      <c r="A70" s="36"/>
      <c r="B70" s="49"/>
      <c r="C70" s="50"/>
      <c r="D70" s="50"/>
      <c r="E70" s="50"/>
      <c r="F70" s="50"/>
      <c r="G70" s="50"/>
      <c r="H70" s="50"/>
      <c r="I70" s="144"/>
      <c r="J70" s="50"/>
      <c r="K70" s="50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4" spans="1:31" s="2" customFormat="1" ht="6.9" customHeight="1">
      <c r="A74" s="36"/>
      <c r="B74" s="51"/>
      <c r="C74" s="52"/>
      <c r="D74" s="52"/>
      <c r="E74" s="52"/>
      <c r="F74" s="52"/>
      <c r="G74" s="52"/>
      <c r="H74" s="52"/>
      <c r="I74" s="147"/>
      <c r="J74" s="52"/>
      <c r="K74" s="52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24.9" customHeight="1">
      <c r="A75" s="36"/>
      <c r="B75" s="37"/>
      <c r="C75" s="24" t="s">
        <v>153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2" customHeight="1">
      <c r="A77" s="36"/>
      <c r="B77" s="37"/>
      <c r="C77" s="30" t="s">
        <v>16</v>
      </c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6.5" customHeight="1">
      <c r="A78" s="36"/>
      <c r="B78" s="37"/>
      <c r="C78" s="38"/>
      <c r="D78" s="38"/>
      <c r="E78" s="335" t="str">
        <f>E7</f>
        <v>Výstavba dopravního terminálu města Litvínov</v>
      </c>
      <c r="F78" s="336"/>
      <c r="G78" s="336"/>
      <c r="H78" s="336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0" t="s">
        <v>143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30" t="str">
        <f>E9</f>
        <v>SO 431 - Veřejné osvětlení</v>
      </c>
      <c r="F80" s="334"/>
      <c r="G80" s="334"/>
      <c r="H80" s="334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6.9" customHeight="1">
      <c r="A81" s="36"/>
      <c r="B81" s="37"/>
      <c r="C81" s="38"/>
      <c r="D81" s="38"/>
      <c r="E81" s="38"/>
      <c r="F81" s="38"/>
      <c r="G81" s="38"/>
      <c r="H81" s="38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0" t="s">
        <v>22</v>
      </c>
      <c r="D82" s="38"/>
      <c r="E82" s="38"/>
      <c r="F82" s="28" t="str">
        <f>F12</f>
        <v>Litvínov</v>
      </c>
      <c r="G82" s="38"/>
      <c r="H82" s="38"/>
      <c r="I82" s="119" t="s">
        <v>24</v>
      </c>
      <c r="J82" s="61" t="str">
        <f>IF(J12="","",J12)</f>
        <v>10. 3. 2020</v>
      </c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" customHeight="1">
      <c r="A83" s="36"/>
      <c r="B83" s="37"/>
      <c r="C83" s="38"/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25.65" customHeight="1">
      <c r="A84" s="36"/>
      <c r="B84" s="37"/>
      <c r="C84" s="30" t="s">
        <v>30</v>
      </c>
      <c r="D84" s="38"/>
      <c r="E84" s="38"/>
      <c r="F84" s="28" t="str">
        <f>E15</f>
        <v>Město Litvínov</v>
      </c>
      <c r="G84" s="38"/>
      <c r="H84" s="38"/>
      <c r="I84" s="119" t="s">
        <v>38</v>
      </c>
      <c r="J84" s="34" t="str">
        <f>E21</f>
        <v>METROPROJEKT Praha a.s.</v>
      </c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65" customHeight="1">
      <c r="A85" s="36"/>
      <c r="B85" s="37"/>
      <c r="C85" s="30" t="s">
        <v>36</v>
      </c>
      <c r="D85" s="38"/>
      <c r="E85" s="38"/>
      <c r="F85" s="28" t="str">
        <f>IF(E18="","",E18)</f>
        <v>Vyplň údaj</v>
      </c>
      <c r="G85" s="38"/>
      <c r="H85" s="38"/>
      <c r="I85" s="119" t="s">
        <v>43</v>
      </c>
      <c r="J85" s="34" t="str">
        <f>E24</f>
        <v>METROPROJEKT Praha a.s.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0.35" customHeight="1">
      <c r="A86" s="36"/>
      <c r="B86" s="37"/>
      <c r="C86" s="38"/>
      <c r="D86" s="38"/>
      <c r="E86" s="38"/>
      <c r="F86" s="38"/>
      <c r="G86" s="38"/>
      <c r="H86" s="38"/>
      <c r="I86" s="117"/>
      <c r="J86" s="38"/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11" customFormat="1" ht="29.25" customHeight="1">
      <c r="A87" s="166"/>
      <c r="B87" s="167"/>
      <c r="C87" s="168" t="s">
        <v>154</v>
      </c>
      <c r="D87" s="169" t="s">
        <v>65</v>
      </c>
      <c r="E87" s="169" t="s">
        <v>61</v>
      </c>
      <c r="F87" s="169" t="s">
        <v>62</v>
      </c>
      <c r="G87" s="169" t="s">
        <v>155</v>
      </c>
      <c r="H87" s="169" t="s">
        <v>156</v>
      </c>
      <c r="I87" s="170" t="s">
        <v>157</v>
      </c>
      <c r="J87" s="169" t="s">
        <v>147</v>
      </c>
      <c r="K87" s="171" t="s">
        <v>158</v>
      </c>
      <c r="L87" s="172"/>
      <c r="M87" s="70" t="s">
        <v>79</v>
      </c>
      <c r="N87" s="71" t="s">
        <v>50</v>
      </c>
      <c r="O87" s="71" t="s">
        <v>159</v>
      </c>
      <c r="P87" s="71" t="s">
        <v>160</v>
      </c>
      <c r="Q87" s="71" t="s">
        <v>161</v>
      </c>
      <c r="R87" s="71" t="s">
        <v>162</v>
      </c>
      <c r="S87" s="71" t="s">
        <v>163</v>
      </c>
      <c r="T87" s="72" t="s">
        <v>164</v>
      </c>
      <c r="U87" s="166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</row>
    <row r="88" spans="1:63" s="2" customFormat="1" ht="22.95" customHeight="1">
      <c r="A88" s="36"/>
      <c r="B88" s="37"/>
      <c r="C88" s="77" t="s">
        <v>165</v>
      </c>
      <c r="D88" s="38"/>
      <c r="E88" s="38"/>
      <c r="F88" s="38"/>
      <c r="G88" s="38"/>
      <c r="H88" s="38"/>
      <c r="I88" s="117"/>
      <c r="J88" s="173">
        <f>BK88</f>
        <v>0</v>
      </c>
      <c r="K88" s="38"/>
      <c r="L88" s="41"/>
      <c r="M88" s="73"/>
      <c r="N88" s="174"/>
      <c r="O88" s="74"/>
      <c r="P88" s="175">
        <f>P89</f>
        <v>0</v>
      </c>
      <c r="Q88" s="74"/>
      <c r="R88" s="175">
        <f>R89</f>
        <v>0</v>
      </c>
      <c r="S88" s="74"/>
      <c r="T88" s="176">
        <f>T89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8" t="s">
        <v>80</v>
      </c>
      <c r="AU88" s="18" t="s">
        <v>148</v>
      </c>
      <c r="BK88" s="177">
        <f>BK89</f>
        <v>0</v>
      </c>
    </row>
    <row r="89" spans="2:63" s="12" customFormat="1" ht="25.95" customHeight="1">
      <c r="B89" s="178"/>
      <c r="C89" s="179"/>
      <c r="D89" s="180" t="s">
        <v>80</v>
      </c>
      <c r="E89" s="181" t="s">
        <v>219</v>
      </c>
      <c r="F89" s="181" t="s">
        <v>1195</v>
      </c>
      <c r="G89" s="179"/>
      <c r="H89" s="179"/>
      <c r="I89" s="182"/>
      <c r="J89" s="183">
        <f>BK89</f>
        <v>0</v>
      </c>
      <c r="K89" s="179"/>
      <c r="L89" s="184"/>
      <c r="M89" s="185"/>
      <c r="N89" s="186"/>
      <c r="O89" s="186"/>
      <c r="P89" s="187">
        <f>P90+P111+P126+P128+P139+P156+P166+P188</f>
        <v>0</v>
      </c>
      <c r="Q89" s="186"/>
      <c r="R89" s="187">
        <f>R90+R111+R126+R128+R139+R156+R166+R188</f>
        <v>0</v>
      </c>
      <c r="S89" s="186"/>
      <c r="T89" s="188">
        <f>T90+T111+T126+T128+T139+T156+T166+T188</f>
        <v>0</v>
      </c>
      <c r="AR89" s="189" t="s">
        <v>186</v>
      </c>
      <c r="AT89" s="190" t="s">
        <v>80</v>
      </c>
      <c r="AU89" s="190" t="s">
        <v>81</v>
      </c>
      <c r="AY89" s="189" t="s">
        <v>168</v>
      </c>
      <c r="BK89" s="191">
        <f>BK90+BK111+BK126+BK128+BK139+BK156+BK166+BK188</f>
        <v>0</v>
      </c>
    </row>
    <row r="90" spans="2:63" s="12" customFormat="1" ht="22.95" customHeight="1">
      <c r="B90" s="178"/>
      <c r="C90" s="179"/>
      <c r="D90" s="180" t="s">
        <v>80</v>
      </c>
      <c r="E90" s="192" t="s">
        <v>1196</v>
      </c>
      <c r="F90" s="192" t="s">
        <v>1197</v>
      </c>
      <c r="G90" s="179"/>
      <c r="H90" s="179"/>
      <c r="I90" s="182"/>
      <c r="J90" s="193">
        <f>BK90</f>
        <v>0</v>
      </c>
      <c r="K90" s="179"/>
      <c r="L90" s="184"/>
      <c r="M90" s="185"/>
      <c r="N90" s="186"/>
      <c r="O90" s="186"/>
      <c r="P90" s="187">
        <f>SUM(P91:P110)</f>
        <v>0</v>
      </c>
      <c r="Q90" s="186"/>
      <c r="R90" s="187">
        <f>SUM(R91:R110)</f>
        <v>0</v>
      </c>
      <c r="S90" s="186"/>
      <c r="T90" s="188">
        <f>SUM(T91:T110)</f>
        <v>0</v>
      </c>
      <c r="AR90" s="189" t="s">
        <v>89</v>
      </c>
      <c r="AT90" s="190" t="s">
        <v>80</v>
      </c>
      <c r="AU90" s="190" t="s">
        <v>89</v>
      </c>
      <c r="AY90" s="189" t="s">
        <v>168</v>
      </c>
      <c r="BK90" s="191">
        <f>SUM(BK91:BK110)</f>
        <v>0</v>
      </c>
    </row>
    <row r="91" spans="1:65" s="2" customFormat="1" ht="16.5" customHeight="1">
      <c r="A91" s="36"/>
      <c r="B91" s="37"/>
      <c r="C91" s="230" t="s">
        <v>89</v>
      </c>
      <c r="D91" s="230" t="s">
        <v>219</v>
      </c>
      <c r="E91" s="231" t="s">
        <v>1198</v>
      </c>
      <c r="F91" s="232" t="s">
        <v>1199</v>
      </c>
      <c r="G91" s="233" t="s">
        <v>228</v>
      </c>
      <c r="H91" s="234">
        <v>2</v>
      </c>
      <c r="I91" s="235"/>
      <c r="J91" s="236">
        <f aca="true" t="shared" si="0" ref="J91:J110">ROUND(I91*H91,2)</f>
        <v>0</v>
      </c>
      <c r="K91" s="232" t="s">
        <v>1200</v>
      </c>
      <c r="L91" s="237"/>
      <c r="M91" s="238" t="s">
        <v>79</v>
      </c>
      <c r="N91" s="239" t="s">
        <v>51</v>
      </c>
      <c r="O91" s="66"/>
      <c r="P91" s="203">
        <f aca="true" t="shared" si="1" ref="P91:P110">O91*H91</f>
        <v>0</v>
      </c>
      <c r="Q91" s="203">
        <v>0</v>
      </c>
      <c r="R91" s="203">
        <f aca="true" t="shared" si="2" ref="R91:R110">Q91*H91</f>
        <v>0</v>
      </c>
      <c r="S91" s="203">
        <v>0</v>
      </c>
      <c r="T91" s="204">
        <f aca="true" t="shared" si="3" ref="T91:T110"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1201</v>
      </c>
      <c r="AT91" s="205" t="s">
        <v>219</v>
      </c>
      <c r="AU91" s="205" t="s">
        <v>91</v>
      </c>
      <c r="AY91" s="18" t="s">
        <v>168</v>
      </c>
      <c r="BE91" s="206">
        <f aca="true" t="shared" si="4" ref="BE91:BE110">IF(N91="základní",J91,0)</f>
        <v>0</v>
      </c>
      <c r="BF91" s="206">
        <f aca="true" t="shared" si="5" ref="BF91:BF110">IF(N91="snížená",J91,0)</f>
        <v>0</v>
      </c>
      <c r="BG91" s="206">
        <f aca="true" t="shared" si="6" ref="BG91:BG110">IF(N91="zákl. přenesená",J91,0)</f>
        <v>0</v>
      </c>
      <c r="BH91" s="206">
        <f aca="true" t="shared" si="7" ref="BH91:BH110">IF(N91="sníž. přenesená",J91,0)</f>
        <v>0</v>
      </c>
      <c r="BI91" s="206">
        <f aca="true" t="shared" si="8" ref="BI91:BI110">IF(N91="nulová",J91,0)</f>
        <v>0</v>
      </c>
      <c r="BJ91" s="18" t="s">
        <v>89</v>
      </c>
      <c r="BK91" s="206">
        <f aca="true" t="shared" si="9" ref="BK91:BK110">ROUND(I91*H91,2)</f>
        <v>0</v>
      </c>
      <c r="BL91" s="18" t="s">
        <v>1201</v>
      </c>
      <c r="BM91" s="205" t="s">
        <v>91</v>
      </c>
    </row>
    <row r="92" spans="1:65" s="2" customFormat="1" ht="16.5" customHeight="1">
      <c r="A92" s="36"/>
      <c r="B92" s="37"/>
      <c r="C92" s="230" t="s">
        <v>91</v>
      </c>
      <c r="D92" s="230" t="s">
        <v>219</v>
      </c>
      <c r="E92" s="231" t="s">
        <v>1202</v>
      </c>
      <c r="F92" s="232" t="s">
        <v>1203</v>
      </c>
      <c r="G92" s="233" t="s">
        <v>228</v>
      </c>
      <c r="H92" s="234">
        <v>2</v>
      </c>
      <c r="I92" s="235"/>
      <c r="J92" s="236">
        <f t="shared" si="0"/>
        <v>0</v>
      </c>
      <c r="K92" s="232" t="s">
        <v>1200</v>
      </c>
      <c r="L92" s="237"/>
      <c r="M92" s="238" t="s">
        <v>79</v>
      </c>
      <c r="N92" s="239" t="s">
        <v>51</v>
      </c>
      <c r="O92" s="66"/>
      <c r="P92" s="203">
        <f t="shared" si="1"/>
        <v>0</v>
      </c>
      <c r="Q92" s="203">
        <v>0</v>
      </c>
      <c r="R92" s="203">
        <f t="shared" si="2"/>
        <v>0</v>
      </c>
      <c r="S92" s="203">
        <v>0</v>
      </c>
      <c r="T92" s="204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1201</v>
      </c>
      <c r="AT92" s="205" t="s">
        <v>219</v>
      </c>
      <c r="AU92" s="205" t="s">
        <v>91</v>
      </c>
      <c r="AY92" s="18" t="s">
        <v>168</v>
      </c>
      <c r="BE92" s="206">
        <f t="shared" si="4"/>
        <v>0</v>
      </c>
      <c r="BF92" s="206">
        <f t="shared" si="5"/>
        <v>0</v>
      </c>
      <c r="BG92" s="206">
        <f t="shared" si="6"/>
        <v>0</v>
      </c>
      <c r="BH92" s="206">
        <f t="shared" si="7"/>
        <v>0</v>
      </c>
      <c r="BI92" s="206">
        <f t="shared" si="8"/>
        <v>0</v>
      </c>
      <c r="BJ92" s="18" t="s">
        <v>89</v>
      </c>
      <c r="BK92" s="206">
        <f t="shared" si="9"/>
        <v>0</v>
      </c>
      <c r="BL92" s="18" t="s">
        <v>1201</v>
      </c>
      <c r="BM92" s="205" t="s">
        <v>175</v>
      </c>
    </row>
    <row r="93" spans="1:65" s="2" customFormat="1" ht="16.5" customHeight="1">
      <c r="A93" s="36"/>
      <c r="B93" s="37"/>
      <c r="C93" s="230" t="s">
        <v>186</v>
      </c>
      <c r="D93" s="230" t="s">
        <v>219</v>
      </c>
      <c r="E93" s="231" t="s">
        <v>1204</v>
      </c>
      <c r="F93" s="232" t="s">
        <v>1205</v>
      </c>
      <c r="G93" s="233" t="s">
        <v>228</v>
      </c>
      <c r="H93" s="234">
        <v>2</v>
      </c>
      <c r="I93" s="235"/>
      <c r="J93" s="236">
        <f t="shared" si="0"/>
        <v>0</v>
      </c>
      <c r="K93" s="232" t="s">
        <v>1200</v>
      </c>
      <c r="L93" s="237"/>
      <c r="M93" s="238" t="s">
        <v>79</v>
      </c>
      <c r="N93" s="239" t="s">
        <v>51</v>
      </c>
      <c r="O93" s="66"/>
      <c r="P93" s="203">
        <f t="shared" si="1"/>
        <v>0</v>
      </c>
      <c r="Q93" s="203">
        <v>0</v>
      </c>
      <c r="R93" s="203">
        <f t="shared" si="2"/>
        <v>0</v>
      </c>
      <c r="S93" s="203">
        <v>0</v>
      </c>
      <c r="T93" s="204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1201</v>
      </c>
      <c r="AT93" s="205" t="s">
        <v>219</v>
      </c>
      <c r="AU93" s="205" t="s">
        <v>91</v>
      </c>
      <c r="AY93" s="18" t="s">
        <v>168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18" t="s">
        <v>89</v>
      </c>
      <c r="BK93" s="206">
        <f t="shared" si="9"/>
        <v>0</v>
      </c>
      <c r="BL93" s="18" t="s">
        <v>1201</v>
      </c>
      <c r="BM93" s="205" t="s">
        <v>200</v>
      </c>
    </row>
    <row r="94" spans="1:65" s="2" customFormat="1" ht="16.5" customHeight="1">
      <c r="A94" s="36"/>
      <c r="B94" s="37"/>
      <c r="C94" s="230" t="s">
        <v>175</v>
      </c>
      <c r="D94" s="230" t="s">
        <v>219</v>
      </c>
      <c r="E94" s="231" t="s">
        <v>1206</v>
      </c>
      <c r="F94" s="232" t="s">
        <v>1207</v>
      </c>
      <c r="G94" s="233" t="s">
        <v>228</v>
      </c>
      <c r="H94" s="234">
        <v>2</v>
      </c>
      <c r="I94" s="235"/>
      <c r="J94" s="236">
        <f t="shared" si="0"/>
        <v>0</v>
      </c>
      <c r="K94" s="232" t="s">
        <v>1200</v>
      </c>
      <c r="L94" s="237"/>
      <c r="M94" s="238" t="s">
        <v>79</v>
      </c>
      <c r="N94" s="239" t="s">
        <v>51</v>
      </c>
      <c r="O94" s="66"/>
      <c r="P94" s="203">
        <f t="shared" si="1"/>
        <v>0</v>
      </c>
      <c r="Q94" s="203">
        <v>0</v>
      </c>
      <c r="R94" s="203">
        <f t="shared" si="2"/>
        <v>0</v>
      </c>
      <c r="S94" s="203">
        <v>0</v>
      </c>
      <c r="T94" s="204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1201</v>
      </c>
      <c r="AT94" s="205" t="s">
        <v>219</v>
      </c>
      <c r="AU94" s="205" t="s">
        <v>91</v>
      </c>
      <c r="AY94" s="18" t="s">
        <v>168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18" t="s">
        <v>89</v>
      </c>
      <c r="BK94" s="206">
        <f t="shared" si="9"/>
        <v>0</v>
      </c>
      <c r="BL94" s="18" t="s">
        <v>1201</v>
      </c>
      <c r="BM94" s="205" t="s">
        <v>211</v>
      </c>
    </row>
    <row r="95" spans="1:65" s="2" customFormat="1" ht="16.5" customHeight="1">
      <c r="A95" s="36"/>
      <c r="B95" s="37"/>
      <c r="C95" s="230" t="s">
        <v>195</v>
      </c>
      <c r="D95" s="230" t="s">
        <v>219</v>
      </c>
      <c r="E95" s="231" t="s">
        <v>1208</v>
      </c>
      <c r="F95" s="232" t="s">
        <v>1209</v>
      </c>
      <c r="G95" s="233" t="s">
        <v>228</v>
      </c>
      <c r="H95" s="234">
        <v>1</v>
      </c>
      <c r="I95" s="235"/>
      <c r="J95" s="236">
        <f t="shared" si="0"/>
        <v>0</v>
      </c>
      <c r="K95" s="232" t="s">
        <v>1200</v>
      </c>
      <c r="L95" s="237"/>
      <c r="M95" s="238" t="s">
        <v>79</v>
      </c>
      <c r="N95" s="239" t="s">
        <v>51</v>
      </c>
      <c r="O95" s="66"/>
      <c r="P95" s="203">
        <f t="shared" si="1"/>
        <v>0</v>
      </c>
      <c r="Q95" s="203">
        <v>0</v>
      </c>
      <c r="R95" s="203">
        <f t="shared" si="2"/>
        <v>0</v>
      </c>
      <c r="S95" s="203">
        <v>0</v>
      </c>
      <c r="T95" s="204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1201</v>
      </c>
      <c r="AT95" s="205" t="s">
        <v>219</v>
      </c>
      <c r="AU95" s="205" t="s">
        <v>91</v>
      </c>
      <c r="AY95" s="18" t="s">
        <v>168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18" t="s">
        <v>89</v>
      </c>
      <c r="BK95" s="206">
        <f t="shared" si="9"/>
        <v>0</v>
      </c>
      <c r="BL95" s="18" t="s">
        <v>1201</v>
      </c>
      <c r="BM95" s="205" t="s">
        <v>225</v>
      </c>
    </row>
    <row r="96" spans="1:65" s="2" customFormat="1" ht="16.5" customHeight="1">
      <c r="A96" s="36"/>
      <c r="B96" s="37"/>
      <c r="C96" s="230" t="s">
        <v>200</v>
      </c>
      <c r="D96" s="230" t="s">
        <v>219</v>
      </c>
      <c r="E96" s="231" t="s">
        <v>1210</v>
      </c>
      <c r="F96" s="232" t="s">
        <v>1211</v>
      </c>
      <c r="G96" s="233" t="s">
        <v>228</v>
      </c>
      <c r="H96" s="234">
        <v>15</v>
      </c>
      <c r="I96" s="235"/>
      <c r="J96" s="236">
        <f t="shared" si="0"/>
        <v>0</v>
      </c>
      <c r="K96" s="232" t="s">
        <v>1200</v>
      </c>
      <c r="L96" s="237"/>
      <c r="M96" s="238" t="s">
        <v>79</v>
      </c>
      <c r="N96" s="239" t="s">
        <v>51</v>
      </c>
      <c r="O96" s="66"/>
      <c r="P96" s="203">
        <f t="shared" si="1"/>
        <v>0</v>
      </c>
      <c r="Q96" s="203">
        <v>0</v>
      </c>
      <c r="R96" s="203">
        <f t="shared" si="2"/>
        <v>0</v>
      </c>
      <c r="S96" s="203">
        <v>0</v>
      </c>
      <c r="T96" s="204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1201</v>
      </c>
      <c r="AT96" s="205" t="s">
        <v>219</v>
      </c>
      <c r="AU96" s="205" t="s">
        <v>91</v>
      </c>
      <c r="AY96" s="18" t="s">
        <v>168</v>
      </c>
      <c r="BE96" s="206">
        <f t="shared" si="4"/>
        <v>0</v>
      </c>
      <c r="BF96" s="206">
        <f t="shared" si="5"/>
        <v>0</v>
      </c>
      <c r="BG96" s="206">
        <f t="shared" si="6"/>
        <v>0</v>
      </c>
      <c r="BH96" s="206">
        <f t="shared" si="7"/>
        <v>0</v>
      </c>
      <c r="BI96" s="206">
        <f t="shared" si="8"/>
        <v>0</v>
      </c>
      <c r="BJ96" s="18" t="s">
        <v>89</v>
      </c>
      <c r="BK96" s="206">
        <f t="shared" si="9"/>
        <v>0</v>
      </c>
      <c r="BL96" s="18" t="s">
        <v>1201</v>
      </c>
      <c r="BM96" s="205" t="s">
        <v>239</v>
      </c>
    </row>
    <row r="97" spans="1:65" s="2" customFormat="1" ht="16.5" customHeight="1">
      <c r="A97" s="36"/>
      <c r="B97" s="37"/>
      <c r="C97" s="230" t="s">
        <v>205</v>
      </c>
      <c r="D97" s="230" t="s">
        <v>219</v>
      </c>
      <c r="E97" s="231" t="s">
        <v>1212</v>
      </c>
      <c r="F97" s="232" t="s">
        <v>1213</v>
      </c>
      <c r="G97" s="233" t="s">
        <v>228</v>
      </c>
      <c r="H97" s="234">
        <v>6</v>
      </c>
      <c r="I97" s="235"/>
      <c r="J97" s="236">
        <f t="shared" si="0"/>
        <v>0</v>
      </c>
      <c r="K97" s="232" t="s">
        <v>1200</v>
      </c>
      <c r="L97" s="237"/>
      <c r="M97" s="238" t="s">
        <v>79</v>
      </c>
      <c r="N97" s="239" t="s">
        <v>51</v>
      </c>
      <c r="O97" s="66"/>
      <c r="P97" s="203">
        <f t="shared" si="1"/>
        <v>0</v>
      </c>
      <c r="Q97" s="203">
        <v>0</v>
      </c>
      <c r="R97" s="203">
        <f t="shared" si="2"/>
        <v>0</v>
      </c>
      <c r="S97" s="203">
        <v>0</v>
      </c>
      <c r="T97" s="204">
        <f t="shared" si="3"/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1201</v>
      </c>
      <c r="AT97" s="205" t="s">
        <v>219</v>
      </c>
      <c r="AU97" s="205" t="s">
        <v>91</v>
      </c>
      <c r="AY97" s="18" t="s">
        <v>168</v>
      </c>
      <c r="BE97" s="206">
        <f t="shared" si="4"/>
        <v>0</v>
      </c>
      <c r="BF97" s="206">
        <f t="shared" si="5"/>
        <v>0</v>
      </c>
      <c r="BG97" s="206">
        <f t="shared" si="6"/>
        <v>0</v>
      </c>
      <c r="BH97" s="206">
        <f t="shared" si="7"/>
        <v>0</v>
      </c>
      <c r="BI97" s="206">
        <f t="shared" si="8"/>
        <v>0</v>
      </c>
      <c r="BJ97" s="18" t="s">
        <v>89</v>
      </c>
      <c r="BK97" s="206">
        <f t="shared" si="9"/>
        <v>0</v>
      </c>
      <c r="BL97" s="18" t="s">
        <v>1201</v>
      </c>
      <c r="BM97" s="205" t="s">
        <v>249</v>
      </c>
    </row>
    <row r="98" spans="1:65" s="2" customFormat="1" ht="16.5" customHeight="1">
      <c r="A98" s="36"/>
      <c r="B98" s="37"/>
      <c r="C98" s="230" t="s">
        <v>211</v>
      </c>
      <c r="D98" s="230" t="s">
        <v>219</v>
      </c>
      <c r="E98" s="231" t="s">
        <v>1214</v>
      </c>
      <c r="F98" s="232" t="s">
        <v>1215</v>
      </c>
      <c r="G98" s="233" t="s">
        <v>228</v>
      </c>
      <c r="H98" s="234">
        <v>4</v>
      </c>
      <c r="I98" s="235"/>
      <c r="J98" s="236">
        <f t="shared" si="0"/>
        <v>0</v>
      </c>
      <c r="K98" s="232" t="s">
        <v>1200</v>
      </c>
      <c r="L98" s="237"/>
      <c r="M98" s="238" t="s">
        <v>79</v>
      </c>
      <c r="N98" s="239" t="s">
        <v>51</v>
      </c>
      <c r="O98" s="66"/>
      <c r="P98" s="203">
        <f t="shared" si="1"/>
        <v>0</v>
      </c>
      <c r="Q98" s="203">
        <v>0</v>
      </c>
      <c r="R98" s="203">
        <f t="shared" si="2"/>
        <v>0</v>
      </c>
      <c r="S98" s="203">
        <v>0</v>
      </c>
      <c r="T98" s="204">
        <f t="shared" si="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1201</v>
      </c>
      <c r="AT98" s="205" t="s">
        <v>219</v>
      </c>
      <c r="AU98" s="205" t="s">
        <v>91</v>
      </c>
      <c r="AY98" s="18" t="s">
        <v>168</v>
      </c>
      <c r="BE98" s="206">
        <f t="shared" si="4"/>
        <v>0</v>
      </c>
      <c r="BF98" s="206">
        <f t="shared" si="5"/>
        <v>0</v>
      </c>
      <c r="BG98" s="206">
        <f t="shared" si="6"/>
        <v>0</v>
      </c>
      <c r="BH98" s="206">
        <f t="shared" si="7"/>
        <v>0</v>
      </c>
      <c r="BI98" s="206">
        <f t="shared" si="8"/>
        <v>0</v>
      </c>
      <c r="BJ98" s="18" t="s">
        <v>89</v>
      </c>
      <c r="BK98" s="206">
        <f t="shared" si="9"/>
        <v>0</v>
      </c>
      <c r="BL98" s="18" t="s">
        <v>1201</v>
      </c>
      <c r="BM98" s="205" t="s">
        <v>259</v>
      </c>
    </row>
    <row r="99" spans="1:65" s="2" customFormat="1" ht="16.5" customHeight="1">
      <c r="A99" s="36"/>
      <c r="B99" s="37"/>
      <c r="C99" s="230" t="s">
        <v>218</v>
      </c>
      <c r="D99" s="230" t="s">
        <v>219</v>
      </c>
      <c r="E99" s="231" t="s">
        <v>1216</v>
      </c>
      <c r="F99" s="232" t="s">
        <v>1217</v>
      </c>
      <c r="G99" s="233" t="s">
        <v>228</v>
      </c>
      <c r="H99" s="234">
        <v>3</v>
      </c>
      <c r="I99" s="235"/>
      <c r="J99" s="236">
        <f t="shared" si="0"/>
        <v>0</v>
      </c>
      <c r="K99" s="232" t="s">
        <v>1200</v>
      </c>
      <c r="L99" s="237"/>
      <c r="M99" s="238" t="s">
        <v>79</v>
      </c>
      <c r="N99" s="239" t="s">
        <v>51</v>
      </c>
      <c r="O99" s="66"/>
      <c r="P99" s="203">
        <f t="shared" si="1"/>
        <v>0</v>
      </c>
      <c r="Q99" s="203">
        <v>0</v>
      </c>
      <c r="R99" s="203">
        <f t="shared" si="2"/>
        <v>0</v>
      </c>
      <c r="S99" s="203">
        <v>0</v>
      </c>
      <c r="T99" s="204">
        <f t="shared" si="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1201</v>
      </c>
      <c r="AT99" s="205" t="s">
        <v>219</v>
      </c>
      <c r="AU99" s="205" t="s">
        <v>91</v>
      </c>
      <c r="AY99" s="18" t="s">
        <v>168</v>
      </c>
      <c r="BE99" s="206">
        <f t="shared" si="4"/>
        <v>0</v>
      </c>
      <c r="BF99" s="206">
        <f t="shared" si="5"/>
        <v>0</v>
      </c>
      <c r="BG99" s="206">
        <f t="shared" si="6"/>
        <v>0</v>
      </c>
      <c r="BH99" s="206">
        <f t="shared" si="7"/>
        <v>0</v>
      </c>
      <c r="BI99" s="206">
        <f t="shared" si="8"/>
        <v>0</v>
      </c>
      <c r="BJ99" s="18" t="s">
        <v>89</v>
      </c>
      <c r="BK99" s="206">
        <f t="shared" si="9"/>
        <v>0</v>
      </c>
      <c r="BL99" s="18" t="s">
        <v>1201</v>
      </c>
      <c r="BM99" s="205" t="s">
        <v>272</v>
      </c>
    </row>
    <row r="100" spans="1:65" s="2" customFormat="1" ht="16.5" customHeight="1">
      <c r="A100" s="36"/>
      <c r="B100" s="37"/>
      <c r="C100" s="230" t="s">
        <v>225</v>
      </c>
      <c r="D100" s="230" t="s">
        <v>219</v>
      </c>
      <c r="E100" s="231" t="s">
        <v>1218</v>
      </c>
      <c r="F100" s="232" t="s">
        <v>1219</v>
      </c>
      <c r="G100" s="233" t="s">
        <v>228</v>
      </c>
      <c r="H100" s="234">
        <v>2</v>
      </c>
      <c r="I100" s="235"/>
      <c r="J100" s="236">
        <f t="shared" si="0"/>
        <v>0</v>
      </c>
      <c r="K100" s="232" t="s">
        <v>1200</v>
      </c>
      <c r="L100" s="237"/>
      <c r="M100" s="238" t="s">
        <v>79</v>
      </c>
      <c r="N100" s="239" t="s">
        <v>51</v>
      </c>
      <c r="O100" s="66"/>
      <c r="P100" s="203">
        <f t="shared" si="1"/>
        <v>0</v>
      </c>
      <c r="Q100" s="203">
        <v>0</v>
      </c>
      <c r="R100" s="203">
        <f t="shared" si="2"/>
        <v>0</v>
      </c>
      <c r="S100" s="203">
        <v>0</v>
      </c>
      <c r="T100" s="204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1201</v>
      </c>
      <c r="AT100" s="205" t="s">
        <v>219</v>
      </c>
      <c r="AU100" s="205" t="s">
        <v>91</v>
      </c>
      <c r="AY100" s="18" t="s">
        <v>168</v>
      </c>
      <c r="BE100" s="206">
        <f t="shared" si="4"/>
        <v>0</v>
      </c>
      <c r="BF100" s="206">
        <f t="shared" si="5"/>
        <v>0</v>
      </c>
      <c r="BG100" s="206">
        <f t="shared" si="6"/>
        <v>0</v>
      </c>
      <c r="BH100" s="206">
        <f t="shared" si="7"/>
        <v>0</v>
      </c>
      <c r="BI100" s="206">
        <f t="shared" si="8"/>
        <v>0</v>
      </c>
      <c r="BJ100" s="18" t="s">
        <v>89</v>
      </c>
      <c r="BK100" s="206">
        <f t="shared" si="9"/>
        <v>0</v>
      </c>
      <c r="BL100" s="18" t="s">
        <v>1201</v>
      </c>
      <c r="BM100" s="205" t="s">
        <v>288</v>
      </c>
    </row>
    <row r="101" spans="1:65" s="2" customFormat="1" ht="16.5" customHeight="1">
      <c r="A101" s="36"/>
      <c r="B101" s="37"/>
      <c r="C101" s="230" t="s">
        <v>231</v>
      </c>
      <c r="D101" s="230" t="s">
        <v>219</v>
      </c>
      <c r="E101" s="231" t="s">
        <v>1220</v>
      </c>
      <c r="F101" s="232" t="s">
        <v>1221</v>
      </c>
      <c r="G101" s="233" t="s">
        <v>228</v>
      </c>
      <c r="H101" s="234">
        <v>10</v>
      </c>
      <c r="I101" s="235"/>
      <c r="J101" s="236">
        <f t="shared" si="0"/>
        <v>0</v>
      </c>
      <c r="K101" s="232" t="s">
        <v>1200</v>
      </c>
      <c r="L101" s="237"/>
      <c r="M101" s="238" t="s">
        <v>79</v>
      </c>
      <c r="N101" s="239" t="s">
        <v>51</v>
      </c>
      <c r="O101" s="66"/>
      <c r="P101" s="203">
        <f t="shared" si="1"/>
        <v>0</v>
      </c>
      <c r="Q101" s="203">
        <v>0</v>
      </c>
      <c r="R101" s="203">
        <f t="shared" si="2"/>
        <v>0</v>
      </c>
      <c r="S101" s="203">
        <v>0</v>
      </c>
      <c r="T101" s="204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1201</v>
      </c>
      <c r="AT101" s="205" t="s">
        <v>219</v>
      </c>
      <c r="AU101" s="205" t="s">
        <v>91</v>
      </c>
      <c r="AY101" s="18" t="s">
        <v>168</v>
      </c>
      <c r="BE101" s="206">
        <f t="shared" si="4"/>
        <v>0</v>
      </c>
      <c r="BF101" s="206">
        <f t="shared" si="5"/>
        <v>0</v>
      </c>
      <c r="BG101" s="206">
        <f t="shared" si="6"/>
        <v>0</v>
      </c>
      <c r="BH101" s="206">
        <f t="shared" si="7"/>
        <v>0</v>
      </c>
      <c r="BI101" s="206">
        <f t="shared" si="8"/>
        <v>0</v>
      </c>
      <c r="BJ101" s="18" t="s">
        <v>89</v>
      </c>
      <c r="BK101" s="206">
        <f t="shared" si="9"/>
        <v>0</v>
      </c>
      <c r="BL101" s="18" t="s">
        <v>1201</v>
      </c>
      <c r="BM101" s="205" t="s">
        <v>296</v>
      </c>
    </row>
    <row r="102" spans="1:65" s="2" customFormat="1" ht="16.5" customHeight="1">
      <c r="A102" s="36"/>
      <c r="B102" s="37"/>
      <c r="C102" s="230" t="s">
        <v>239</v>
      </c>
      <c r="D102" s="230" t="s">
        <v>219</v>
      </c>
      <c r="E102" s="231" t="s">
        <v>1222</v>
      </c>
      <c r="F102" s="232" t="s">
        <v>1223</v>
      </c>
      <c r="G102" s="233" t="s">
        <v>228</v>
      </c>
      <c r="H102" s="234">
        <v>27</v>
      </c>
      <c r="I102" s="235"/>
      <c r="J102" s="236">
        <f t="shared" si="0"/>
        <v>0</v>
      </c>
      <c r="K102" s="232" t="s">
        <v>1200</v>
      </c>
      <c r="L102" s="237"/>
      <c r="M102" s="238" t="s">
        <v>79</v>
      </c>
      <c r="N102" s="239" t="s">
        <v>51</v>
      </c>
      <c r="O102" s="66"/>
      <c r="P102" s="203">
        <f t="shared" si="1"/>
        <v>0</v>
      </c>
      <c r="Q102" s="203">
        <v>0</v>
      </c>
      <c r="R102" s="203">
        <f t="shared" si="2"/>
        <v>0</v>
      </c>
      <c r="S102" s="203">
        <v>0</v>
      </c>
      <c r="T102" s="204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1201</v>
      </c>
      <c r="AT102" s="205" t="s">
        <v>219</v>
      </c>
      <c r="AU102" s="205" t="s">
        <v>91</v>
      </c>
      <c r="AY102" s="18" t="s">
        <v>168</v>
      </c>
      <c r="BE102" s="206">
        <f t="shared" si="4"/>
        <v>0</v>
      </c>
      <c r="BF102" s="206">
        <f t="shared" si="5"/>
        <v>0</v>
      </c>
      <c r="BG102" s="206">
        <f t="shared" si="6"/>
        <v>0</v>
      </c>
      <c r="BH102" s="206">
        <f t="shared" si="7"/>
        <v>0</v>
      </c>
      <c r="BI102" s="206">
        <f t="shared" si="8"/>
        <v>0</v>
      </c>
      <c r="BJ102" s="18" t="s">
        <v>89</v>
      </c>
      <c r="BK102" s="206">
        <f t="shared" si="9"/>
        <v>0</v>
      </c>
      <c r="BL102" s="18" t="s">
        <v>1201</v>
      </c>
      <c r="BM102" s="205" t="s">
        <v>309</v>
      </c>
    </row>
    <row r="103" spans="1:65" s="2" customFormat="1" ht="16.5" customHeight="1">
      <c r="A103" s="36"/>
      <c r="B103" s="37"/>
      <c r="C103" s="230" t="s">
        <v>244</v>
      </c>
      <c r="D103" s="230" t="s">
        <v>219</v>
      </c>
      <c r="E103" s="231" t="s">
        <v>1224</v>
      </c>
      <c r="F103" s="232" t="s">
        <v>1225</v>
      </c>
      <c r="G103" s="233" t="s">
        <v>228</v>
      </c>
      <c r="H103" s="234">
        <v>8</v>
      </c>
      <c r="I103" s="235"/>
      <c r="J103" s="236">
        <f t="shared" si="0"/>
        <v>0</v>
      </c>
      <c r="K103" s="232" t="s">
        <v>1200</v>
      </c>
      <c r="L103" s="237"/>
      <c r="M103" s="238" t="s">
        <v>79</v>
      </c>
      <c r="N103" s="239" t="s">
        <v>51</v>
      </c>
      <c r="O103" s="66"/>
      <c r="P103" s="203">
        <f t="shared" si="1"/>
        <v>0</v>
      </c>
      <c r="Q103" s="203">
        <v>0</v>
      </c>
      <c r="R103" s="203">
        <f t="shared" si="2"/>
        <v>0</v>
      </c>
      <c r="S103" s="203">
        <v>0</v>
      </c>
      <c r="T103" s="204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1201</v>
      </c>
      <c r="AT103" s="205" t="s">
        <v>219</v>
      </c>
      <c r="AU103" s="205" t="s">
        <v>91</v>
      </c>
      <c r="AY103" s="18" t="s">
        <v>168</v>
      </c>
      <c r="BE103" s="206">
        <f t="shared" si="4"/>
        <v>0</v>
      </c>
      <c r="BF103" s="206">
        <f t="shared" si="5"/>
        <v>0</v>
      </c>
      <c r="BG103" s="206">
        <f t="shared" si="6"/>
        <v>0</v>
      </c>
      <c r="BH103" s="206">
        <f t="shared" si="7"/>
        <v>0</v>
      </c>
      <c r="BI103" s="206">
        <f t="shared" si="8"/>
        <v>0</v>
      </c>
      <c r="BJ103" s="18" t="s">
        <v>89</v>
      </c>
      <c r="BK103" s="206">
        <f t="shared" si="9"/>
        <v>0</v>
      </c>
      <c r="BL103" s="18" t="s">
        <v>1201</v>
      </c>
      <c r="BM103" s="205" t="s">
        <v>319</v>
      </c>
    </row>
    <row r="104" spans="1:65" s="2" customFormat="1" ht="16.5" customHeight="1">
      <c r="A104" s="36"/>
      <c r="B104" s="37"/>
      <c r="C104" s="230" t="s">
        <v>249</v>
      </c>
      <c r="D104" s="230" t="s">
        <v>219</v>
      </c>
      <c r="E104" s="231" t="s">
        <v>1226</v>
      </c>
      <c r="F104" s="232" t="s">
        <v>1227</v>
      </c>
      <c r="G104" s="233" t="s">
        <v>228</v>
      </c>
      <c r="H104" s="234">
        <v>35</v>
      </c>
      <c r="I104" s="235"/>
      <c r="J104" s="236">
        <f t="shared" si="0"/>
        <v>0</v>
      </c>
      <c r="K104" s="232" t="s">
        <v>1200</v>
      </c>
      <c r="L104" s="237"/>
      <c r="M104" s="238" t="s">
        <v>79</v>
      </c>
      <c r="N104" s="239" t="s">
        <v>51</v>
      </c>
      <c r="O104" s="66"/>
      <c r="P104" s="203">
        <f t="shared" si="1"/>
        <v>0</v>
      </c>
      <c r="Q104" s="203">
        <v>0</v>
      </c>
      <c r="R104" s="203">
        <f t="shared" si="2"/>
        <v>0</v>
      </c>
      <c r="S104" s="203">
        <v>0</v>
      </c>
      <c r="T104" s="204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1201</v>
      </c>
      <c r="AT104" s="205" t="s">
        <v>219</v>
      </c>
      <c r="AU104" s="205" t="s">
        <v>91</v>
      </c>
      <c r="AY104" s="18" t="s">
        <v>168</v>
      </c>
      <c r="BE104" s="206">
        <f t="shared" si="4"/>
        <v>0</v>
      </c>
      <c r="BF104" s="206">
        <f t="shared" si="5"/>
        <v>0</v>
      </c>
      <c r="BG104" s="206">
        <f t="shared" si="6"/>
        <v>0</v>
      </c>
      <c r="BH104" s="206">
        <f t="shared" si="7"/>
        <v>0</v>
      </c>
      <c r="BI104" s="206">
        <f t="shared" si="8"/>
        <v>0</v>
      </c>
      <c r="BJ104" s="18" t="s">
        <v>89</v>
      </c>
      <c r="BK104" s="206">
        <f t="shared" si="9"/>
        <v>0</v>
      </c>
      <c r="BL104" s="18" t="s">
        <v>1201</v>
      </c>
      <c r="BM104" s="205" t="s">
        <v>330</v>
      </c>
    </row>
    <row r="105" spans="1:65" s="2" customFormat="1" ht="16.5" customHeight="1">
      <c r="A105" s="36"/>
      <c r="B105" s="37"/>
      <c r="C105" s="230" t="s">
        <v>8</v>
      </c>
      <c r="D105" s="230" t="s">
        <v>219</v>
      </c>
      <c r="E105" s="231" t="s">
        <v>1228</v>
      </c>
      <c r="F105" s="232" t="s">
        <v>1229</v>
      </c>
      <c r="G105" s="233" t="s">
        <v>228</v>
      </c>
      <c r="H105" s="234">
        <v>20</v>
      </c>
      <c r="I105" s="235"/>
      <c r="J105" s="236">
        <f t="shared" si="0"/>
        <v>0</v>
      </c>
      <c r="K105" s="232" t="s">
        <v>1200</v>
      </c>
      <c r="L105" s="237"/>
      <c r="M105" s="238" t="s">
        <v>79</v>
      </c>
      <c r="N105" s="239" t="s">
        <v>51</v>
      </c>
      <c r="O105" s="66"/>
      <c r="P105" s="203">
        <f t="shared" si="1"/>
        <v>0</v>
      </c>
      <c r="Q105" s="203">
        <v>0</v>
      </c>
      <c r="R105" s="203">
        <f t="shared" si="2"/>
        <v>0</v>
      </c>
      <c r="S105" s="203">
        <v>0</v>
      </c>
      <c r="T105" s="204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1201</v>
      </c>
      <c r="AT105" s="205" t="s">
        <v>219</v>
      </c>
      <c r="AU105" s="205" t="s">
        <v>91</v>
      </c>
      <c r="AY105" s="18" t="s">
        <v>168</v>
      </c>
      <c r="BE105" s="206">
        <f t="shared" si="4"/>
        <v>0</v>
      </c>
      <c r="BF105" s="206">
        <f t="shared" si="5"/>
        <v>0</v>
      </c>
      <c r="BG105" s="206">
        <f t="shared" si="6"/>
        <v>0</v>
      </c>
      <c r="BH105" s="206">
        <f t="shared" si="7"/>
        <v>0</v>
      </c>
      <c r="BI105" s="206">
        <f t="shared" si="8"/>
        <v>0</v>
      </c>
      <c r="BJ105" s="18" t="s">
        <v>89</v>
      </c>
      <c r="BK105" s="206">
        <f t="shared" si="9"/>
        <v>0</v>
      </c>
      <c r="BL105" s="18" t="s">
        <v>1201</v>
      </c>
      <c r="BM105" s="205" t="s">
        <v>339</v>
      </c>
    </row>
    <row r="106" spans="1:65" s="2" customFormat="1" ht="16.5" customHeight="1">
      <c r="A106" s="36"/>
      <c r="B106" s="37"/>
      <c r="C106" s="230" t="s">
        <v>259</v>
      </c>
      <c r="D106" s="230" t="s">
        <v>219</v>
      </c>
      <c r="E106" s="231" t="s">
        <v>1230</v>
      </c>
      <c r="F106" s="232" t="s">
        <v>1231</v>
      </c>
      <c r="G106" s="233" t="s">
        <v>228</v>
      </c>
      <c r="H106" s="234">
        <v>7</v>
      </c>
      <c r="I106" s="235"/>
      <c r="J106" s="236">
        <f t="shared" si="0"/>
        <v>0</v>
      </c>
      <c r="K106" s="232" t="s">
        <v>1200</v>
      </c>
      <c r="L106" s="237"/>
      <c r="M106" s="238" t="s">
        <v>79</v>
      </c>
      <c r="N106" s="239" t="s">
        <v>51</v>
      </c>
      <c r="O106" s="66"/>
      <c r="P106" s="203">
        <f t="shared" si="1"/>
        <v>0</v>
      </c>
      <c r="Q106" s="203">
        <v>0</v>
      </c>
      <c r="R106" s="203">
        <f t="shared" si="2"/>
        <v>0</v>
      </c>
      <c r="S106" s="203">
        <v>0</v>
      </c>
      <c r="T106" s="204">
        <f t="shared" si="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1201</v>
      </c>
      <c r="AT106" s="205" t="s">
        <v>219</v>
      </c>
      <c r="AU106" s="205" t="s">
        <v>91</v>
      </c>
      <c r="AY106" s="18" t="s">
        <v>168</v>
      </c>
      <c r="BE106" s="206">
        <f t="shared" si="4"/>
        <v>0</v>
      </c>
      <c r="BF106" s="206">
        <f t="shared" si="5"/>
        <v>0</v>
      </c>
      <c r="BG106" s="206">
        <f t="shared" si="6"/>
        <v>0</v>
      </c>
      <c r="BH106" s="206">
        <f t="shared" si="7"/>
        <v>0</v>
      </c>
      <c r="BI106" s="206">
        <f t="shared" si="8"/>
        <v>0</v>
      </c>
      <c r="BJ106" s="18" t="s">
        <v>89</v>
      </c>
      <c r="BK106" s="206">
        <f t="shared" si="9"/>
        <v>0</v>
      </c>
      <c r="BL106" s="18" t="s">
        <v>1201</v>
      </c>
      <c r="BM106" s="205" t="s">
        <v>500</v>
      </c>
    </row>
    <row r="107" spans="1:65" s="2" customFormat="1" ht="16.5" customHeight="1">
      <c r="A107" s="36"/>
      <c r="B107" s="37"/>
      <c r="C107" s="230" t="s">
        <v>267</v>
      </c>
      <c r="D107" s="230" t="s">
        <v>219</v>
      </c>
      <c r="E107" s="231" t="s">
        <v>1232</v>
      </c>
      <c r="F107" s="232" t="s">
        <v>1233</v>
      </c>
      <c r="G107" s="233" t="s">
        <v>228</v>
      </c>
      <c r="H107" s="234">
        <v>8</v>
      </c>
      <c r="I107" s="235"/>
      <c r="J107" s="236">
        <f t="shared" si="0"/>
        <v>0</v>
      </c>
      <c r="K107" s="232" t="s">
        <v>1200</v>
      </c>
      <c r="L107" s="237"/>
      <c r="M107" s="238" t="s">
        <v>79</v>
      </c>
      <c r="N107" s="239" t="s">
        <v>51</v>
      </c>
      <c r="O107" s="66"/>
      <c r="P107" s="203">
        <f t="shared" si="1"/>
        <v>0</v>
      </c>
      <c r="Q107" s="203">
        <v>0</v>
      </c>
      <c r="R107" s="203">
        <f t="shared" si="2"/>
        <v>0</v>
      </c>
      <c r="S107" s="203">
        <v>0</v>
      </c>
      <c r="T107" s="204">
        <f t="shared" si="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1201</v>
      </c>
      <c r="AT107" s="205" t="s">
        <v>219</v>
      </c>
      <c r="AU107" s="205" t="s">
        <v>91</v>
      </c>
      <c r="AY107" s="18" t="s">
        <v>168</v>
      </c>
      <c r="BE107" s="206">
        <f t="shared" si="4"/>
        <v>0</v>
      </c>
      <c r="BF107" s="206">
        <f t="shared" si="5"/>
        <v>0</v>
      </c>
      <c r="BG107" s="206">
        <f t="shared" si="6"/>
        <v>0</v>
      </c>
      <c r="BH107" s="206">
        <f t="shared" si="7"/>
        <v>0</v>
      </c>
      <c r="BI107" s="206">
        <f t="shared" si="8"/>
        <v>0</v>
      </c>
      <c r="BJ107" s="18" t="s">
        <v>89</v>
      </c>
      <c r="BK107" s="206">
        <f t="shared" si="9"/>
        <v>0</v>
      </c>
      <c r="BL107" s="18" t="s">
        <v>1201</v>
      </c>
      <c r="BM107" s="205" t="s">
        <v>509</v>
      </c>
    </row>
    <row r="108" spans="1:65" s="2" customFormat="1" ht="16.5" customHeight="1">
      <c r="A108" s="36"/>
      <c r="B108" s="37"/>
      <c r="C108" s="230" t="s">
        <v>272</v>
      </c>
      <c r="D108" s="230" t="s">
        <v>219</v>
      </c>
      <c r="E108" s="231" t="s">
        <v>1234</v>
      </c>
      <c r="F108" s="232" t="s">
        <v>1235</v>
      </c>
      <c r="G108" s="233" t="s">
        <v>228</v>
      </c>
      <c r="H108" s="234">
        <v>1</v>
      </c>
      <c r="I108" s="235"/>
      <c r="J108" s="236">
        <f t="shared" si="0"/>
        <v>0</v>
      </c>
      <c r="K108" s="232" t="s">
        <v>1200</v>
      </c>
      <c r="L108" s="237"/>
      <c r="M108" s="238" t="s">
        <v>79</v>
      </c>
      <c r="N108" s="239" t="s">
        <v>51</v>
      </c>
      <c r="O108" s="66"/>
      <c r="P108" s="203">
        <f t="shared" si="1"/>
        <v>0</v>
      </c>
      <c r="Q108" s="203">
        <v>0</v>
      </c>
      <c r="R108" s="203">
        <f t="shared" si="2"/>
        <v>0</v>
      </c>
      <c r="S108" s="203">
        <v>0</v>
      </c>
      <c r="T108" s="204">
        <f t="shared" si="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1201</v>
      </c>
      <c r="AT108" s="205" t="s">
        <v>219</v>
      </c>
      <c r="AU108" s="205" t="s">
        <v>91</v>
      </c>
      <c r="AY108" s="18" t="s">
        <v>168</v>
      </c>
      <c r="BE108" s="206">
        <f t="shared" si="4"/>
        <v>0</v>
      </c>
      <c r="BF108" s="206">
        <f t="shared" si="5"/>
        <v>0</v>
      </c>
      <c r="BG108" s="206">
        <f t="shared" si="6"/>
        <v>0</v>
      </c>
      <c r="BH108" s="206">
        <f t="shared" si="7"/>
        <v>0</v>
      </c>
      <c r="BI108" s="206">
        <f t="shared" si="8"/>
        <v>0</v>
      </c>
      <c r="BJ108" s="18" t="s">
        <v>89</v>
      </c>
      <c r="BK108" s="206">
        <f t="shared" si="9"/>
        <v>0</v>
      </c>
      <c r="BL108" s="18" t="s">
        <v>1201</v>
      </c>
      <c r="BM108" s="205" t="s">
        <v>520</v>
      </c>
    </row>
    <row r="109" spans="1:65" s="2" customFormat="1" ht="16.5" customHeight="1">
      <c r="A109" s="36"/>
      <c r="B109" s="37"/>
      <c r="C109" s="230" t="s">
        <v>279</v>
      </c>
      <c r="D109" s="230" t="s">
        <v>219</v>
      </c>
      <c r="E109" s="231" t="s">
        <v>1236</v>
      </c>
      <c r="F109" s="232" t="s">
        <v>1237</v>
      </c>
      <c r="G109" s="233" t="s">
        <v>228</v>
      </c>
      <c r="H109" s="234">
        <v>2</v>
      </c>
      <c r="I109" s="235"/>
      <c r="J109" s="236">
        <f t="shared" si="0"/>
        <v>0</v>
      </c>
      <c r="K109" s="232" t="s">
        <v>1200</v>
      </c>
      <c r="L109" s="237"/>
      <c r="M109" s="238" t="s">
        <v>79</v>
      </c>
      <c r="N109" s="239" t="s">
        <v>51</v>
      </c>
      <c r="O109" s="66"/>
      <c r="P109" s="203">
        <f t="shared" si="1"/>
        <v>0</v>
      </c>
      <c r="Q109" s="203">
        <v>0</v>
      </c>
      <c r="R109" s="203">
        <f t="shared" si="2"/>
        <v>0</v>
      </c>
      <c r="S109" s="203">
        <v>0</v>
      </c>
      <c r="T109" s="204">
        <f t="shared" si="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1201</v>
      </c>
      <c r="AT109" s="205" t="s">
        <v>219</v>
      </c>
      <c r="AU109" s="205" t="s">
        <v>91</v>
      </c>
      <c r="AY109" s="18" t="s">
        <v>168</v>
      </c>
      <c r="BE109" s="206">
        <f t="shared" si="4"/>
        <v>0</v>
      </c>
      <c r="BF109" s="206">
        <f t="shared" si="5"/>
        <v>0</v>
      </c>
      <c r="BG109" s="206">
        <f t="shared" si="6"/>
        <v>0</v>
      </c>
      <c r="BH109" s="206">
        <f t="shared" si="7"/>
        <v>0</v>
      </c>
      <c r="BI109" s="206">
        <f t="shared" si="8"/>
        <v>0</v>
      </c>
      <c r="BJ109" s="18" t="s">
        <v>89</v>
      </c>
      <c r="BK109" s="206">
        <f t="shared" si="9"/>
        <v>0</v>
      </c>
      <c r="BL109" s="18" t="s">
        <v>1201</v>
      </c>
      <c r="BM109" s="205" t="s">
        <v>533</v>
      </c>
    </row>
    <row r="110" spans="1:65" s="2" customFormat="1" ht="16.5" customHeight="1">
      <c r="A110" s="36"/>
      <c r="B110" s="37"/>
      <c r="C110" s="230" t="s">
        <v>288</v>
      </c>
      <c r="D110" s="230" t="s">
        <v>219</v>
      </c>
      <c r="E110" s="231" t="s">
        <v>1238</v>
      </c>
      <c r="F110" s="232" t="s">
        <v>1239</v>
      </c>
      <c r="G110" s="233" t="s">
        <v>228</v>
      </c>
      <c r="H110" s="234">
        <v>1</v>
      </c>
      <c r="I110" s="235"/>
      <c r="J110" s="236">
        <f t="shared" si="0"/>
        <v>0</v>
      </c>
      <c r="K110" s="232" t="s">
        <v>1200</v>
      </c>
      <c r="L110" s="237"/>
      <c r="M110" s="238" t="s">
        <v>79</v>
      </c>
      <c r="N110" s="239" t="s">
        <v>51</v>
      </c>
      <c r="O110" s="66"/>
      <c r="P110" s="203">
        <f t="shared" si="1"/>
        <v>0</v>
      </c>
      <c r="Q110" s="203">
        <v>0</v>
      </c>
      <c r="R110" s="203">
        <f t="shared" si="2"/>
        <v>0</v>
      </c>
      <c r="S110" s="203">
        <v>0</v>
      </c>
      <c r="T110" s="204">
        <f t="shared" si="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1201</v>
      </c>
      <c r="AT110" s="205" t="s">
        <v>219</v>
      </c>
      <c r="AU110" s="205" t="s">
        <v>91</v>
      </c>
      <c r="AY110" s="18" t="s">
        <v>168</v>
      </c>
      <c r="BE110" s="206">
        <f t="shared" si="4"/>
        <v>0</v>
      </c>
      <c r="BF110" s="206">
        <f t="shared" si="5"/>
        <v>0</v>
      </c>
      <c r="BG110" s="206">
        <f t="shared" si="6"/>
        <v>0</v>
      </c>
      <c r="BH110" s="206">
        <f t="shared" si="7"/>
        <v>0</v>
      </c>
      <c r="BI110" s="206">
        <f t="shared" si="8"/>
        <v>0</v>
      </c>
      <c r="BJ110" s="18" t="s">
        <v>89</v>
      </c>
      <c r="BK110" s="206">
        <f t="shared" si="9"/>
        <v>0</v>
      </c>
      <c r="BL110" s="18" t="s">
        <v>1201</v>
      </c>
      <c r="BM110" s="205" t="s">
        <v>542</v>
      </c>
    </row>
    <row r="111" spans="2:63" s="12" customFormat="1" ht="22.95" customHeight="1">
      <c r="B111" s="178"/>
      <c r="C111" s="179"/>
      <c r="D111" s="180" t="s">
        <v>80</v>
      </c>
      <c r="E111" s="192" t="s">
        <v>1240</v>
      </c>
      <c r="F111" s="192" t="s">
        <v>1241</v>
      </c>
      <c r="G111" s="179"/>
      <c r="H111" s="179"/>
      <c r="I111" s="182"/>
      <c r="J111" s="193">
        <f>BK111</f>
        <v>0</v>
      </c>
      <c r="K111" s="179"/>
      <c r="L111" s="184"/>
      <c r="M111" s="185"/>
      <c r="N111" s="186"/>
      <c r="O111" s="186"/>
      <c r="P111" s="187">
        <f>SUM(P112:P125)</f>
        <v>0</v>
      </c>
      <c r="Q111" s="186"/>
      <c r="R111" s="187">
        <f>SUM(R112:R125)</f>
        <v>0</v>
      </c>
      <c r="S111" s="186"/>
      <c r="T111" s="188">
        <f>SUM(T112:T125)</f>
        <v>0</v>
      </c>
      <c r="AR111" s="189" t="s">
        <v>89</v>
      </c>
      <c r="AT111" s="190" t="s">
        <v>80</v>
      </c>
      <c r="AU111" s="190" t="s">
        <v>89</v>
      </c>
      <c r="AY111" s="189" t="s">
        <v>168</v>
      </c>
      <c r="BK111" s="191">
        <f>SUM(BK112:BK125)</f>
        <v>0</v>
      </c>
    </row>
    <row r="112" spans="1:65" s="2" customFormat="1" ht="16.5" customHeight="1">
      <c r="A112" s="36"/>
      <c r="B112" s="37"/>
      <c r="C112" s="230" t="s">
        <v>7</v>
      </c>
      <c r="D112" s="230" t="s">
        <v>219</v>
      </c>
      <c r="E112" s="231" t="s">
        <v>1242</v>
      </c>
      <c r="F112" s="232" t="s">
        <v>1243</v>
      </c>
      <c r="G112" s="233" t="s">
        <v>252</v>
      </c>
      <c r="H112" s="234">
        <v>490</v>
      </c>
      <c r="I112" s="235"/>
      <c r="J112" s="236">
        <f aca="true" t="shared" si="10" ref="J112:J125">ROUND(I112*H112,2)</f>
        <v>0</v>
      </c>
      <c r="K112" s="232" t="s">
        <v>1200</v>
      </c>
      <c r="L112" s="237"/>
      <c r="M112" s="238" t="s">
        <v>79</v>
      </c>
      <c r="N112" s="239" t="s">
        <v>51</v>
      </c>
      <c r="O112" s="66"/>
      <c r="P112" s="203">
        <f aca="true" t="shared" si="11" ref="P112:P125">O112*H112</f>
        <v>0</v>
      </c>
      <c r="Q112" s="203">
        <v>0</v>
      </c>
      <c r="R112" s="203">
        <f aca="true" t="shared" si="12" ref="R112:R125">Q112*H112</f>
        <v>0</v>
      </c>
      <c r="S112" s="203">
        <v>0</v>
      </c>
      <c r="T112" s="204">
        <f aca="true" t="shared" si="13" ref="T112:T125"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1201</v>
      </c>
      <c r="AT112" s="205" t="s">
        <v>219</v>
      </c>
      <c r="AU112" s="205" t="s">
        <v>91</v>
      </c>
      <c r="AY112" s="18" t="s">
        <v>168</v>
      </c>
      <c r="BE112" s="206">
        <f aca="true" t="shared" si="14" ref="BE112:BE125">IF(N112="základní",J112,0)</f>
        <v>0</v>
      </c>
      <c r="BF112" s="206">
        <f aca="true" t="shared" si="15" ref="BF112:BF125">IF(N112="snížená",J112,0)</f>
        <v>0</v>
      </c>
      <c r="BG112" s="206">
        <f aca="true" t="shared" si="16" ref="BG112:BG125">IF(N112="zákl. přenesená",J112,0)</f>
        <v>0</v>
      </c>
      <c r="BH112" s="206">
        <f aca="true" t="shared" si="17" ref="BH112:BH125">IF(N112="sníž. přenesená",J112,0)</f>
        <v>0</v>
      </c>
      <c r="BI112" s="206">
        <f aca="true" t="shared" si="18" ref="BI112:BI125">IF(N112="nulová",J112,0)</f>
        <v>0</v>
      </c>
      <c r="BJ112" s="18" t="s">
        <v>89</v>
      </c>
      <c r="BK112" s="206">
        <f aca="true" t="shared" si="19" ref="BK112:BK125">ROUND(I112*H112,2)</f>
        <v>0</v>
      </c>
      <c r="BL112" s="18" t="s">
        <v>1201</v>
      </c>
      <c r="BM112" s="205" t="s">
        <v>550</v>
      </c>
    </row>
    <row r="113" spans="1:65" s="2" customFormat="1" ht="16.5" customHeight="1">
      <c r="A113" s="36"/>
      <c r="B113" s="37"/>
      <c r="C113" s="230" t="s">
        <v>296</v>
      </c>
      <c r="D113" s="230" t="s">
        <v>219</v>
      </c>
      <c r="E113" s="231" t="s">
        <v>1244</v>
      </c>
      <c r="F113" s="232" t="s">
        <v>1245</v>
      </c>
      <c r="G113" s="233" t="s">
        <v>252</v>
      </c>
      <c r="H113" s="234">
        <v>1220</v>
      </c>
      <c r="I113" s="235"/>
      <c r="J113" s="236">
        <f t="shared" si="10"/>
        <v>0</v>
      </c>
      <c r="K113" s="232" t="s">
        <v>1200</v>
      </c>
      <c r="L113" s="237"/>
      <c r="M113" s="238" t="s">
        <v>79</v>
      </c>
      <c r="N113" s="239" t="s">
        <v>51</v>
      </c>
      <c r="O113" s="66"/>
      <c r="P113" s="203">
        <f t="shared" si="11"/>
        <v>0</v>
      </c>
      <c r="Q113" s="203">
        <v>0</v>
      </c>
      <c r="R113" s="203">
        <f t="shared" si="12"/>
        <v>0</v>
      </c>
      <c r="S113" s="203">
        <v>0</v>
      </c>
      <c r="T113" s="204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1201</v>
      </c>
      <c r="AT113" s="205" t="s">
        <v>219</v>
      </c>
      <c r="AU113" s="205" t="s">
        <v>91</v>
      </c>
      <c r="AY113" s="18" t="s">
        <v>168</v>
      </c>
      <c r="BE113" s="206">
        <f t="shared" si="14"/>
        <v>0</v>
      </c>
      <c r="BF113" s="206">
        <f t="shared" si="15"/>
        <v>0</v>
      </c>
      <c r="BG113" s="206">
        <f t="shared" si="16"/>
        <v>0</v>
      </c>
      <c r="BH113" s="206">
        <f t="shared" si="17"/>
        <v>0</v>
      </c>
      <c r="BI113" s="206">
        <f t="shared" si="18"/>
        <v>0</v>
      </c>
      <c r="BJ113" s="18" t="s">
        <v>89</v>
      </c>
      <c r="BK113" s="206">
        <f t="shared" si="19"/>
        <v>0</v>
      </c>
      <c r="BL113" s="18" t="s">
        <v>1201</v>
      </c>
      <c r="BM113" s="205" t="s">
        <v>559</v>
      </c>
    </row>
    <row r="114" spans="1:65" s="2" customFormat="1" ht="16.5" customHeight="1">
      <c r="A114" s="36"/>
      <c r="B114" s="37"/>
      <c r="C114" s="230" t="s">
        <v>304</v>
      </c>
      <c r="D114" s="230" t="s">
        <v>219</v>
      </c>
      <c r="E114" s="231" t="s">
        <v>1246</v>
      </c>
      <c r="F114" s="232" t="s">
        <v>1247</v>
      </c>
      <c r="G114" s="233" t="s">
        <v>228</v>
      </c>
      <c r="H114" s="234">
        <v>79</v>
      </c>
      <c r="I114" s="235"/>
      <c r="J114" s="236">
        <f t="shared" si="10"/>
        <v>0</v>
      </c>
      <c r="K114" s="232" t="s">
        <v>1200</v>
      </c>
      <c r="L114" s="237"/>
      <c r="M114" s="238" t="s">
        <v>79</v>
      </c>
      <c r="N114" s="239" t="s">
        <v>51</v>
      </c>
      <c r="O114" s="66"/>
      <c r="P114" s="203">
        <f t="shared" si="11"/>
        <v>0</v>
      </c>
      <c r="Q114" s="203">
        <v>0</v>
      </c>
      <c r="R114" s="203">
        <f t="shared" si="12"/>
        <v>0</v>
      </c>
      <c r="S114" s="203">
        <v>0</v>
      </c>
      <c r="T114" s="204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1201</v>
      </c>
      <c r="AT114" s="205" t="s">
        <v>219</v>
      </c>
      <c r="AU114" s="205" t="s">
        <v>91</v>
      </c>
      <c r="AY114" s="18" t="s">
        <v>168</v>
      </c>
      <c r="BE114" s="206">
        <f t="shared" si="14"/>
        <v>0</v>
      </c>
      <c r="BF114" s="206">
        <f t="shared" si="15"/>
        <v>0</v>
      </c>
      <c r="BG114" s="206">
        <f t="shared" si="16"/>
        <v>0</v>
      </c>
      <c r="BH114" s="206">
        <f t="shared" si="17"/>
        <v>0</v>
      </c>
      <c r="BI114" s="206">
        <f t="shared" si="18"/>
        <v>0</v>
      </c>
      <c r="BJ114" s="18" t="s">
        <v>89</v>
      </c>
      <c r="BK114" s="206">
        <f t="shared" si="19"/>
        <v>0</v>
      </c>
      <c r="BL114" s="18" t="s">
        <v>1201</v>
      </c>
      <c r="BM114" s="205" t="s">
        <v>570</v>
      </c>
    </row>
    <row r="115" spans="1:65" s="2" customFormat="1" ht="16.5" customHeight="1">
      <c r="A115" s="36"/>
      <c r="B115" s="37"/>
      <c r="C115" s="230" t="s">
        <v>309</v>
      </c>
      <c r="D115" s="230" t="s">
        <v>219</v>
      </c>
      <c r="E115" s="231" t="s">
        <v>1248</v>
      </c>
      <c r="F115" s="232" t="s">
        <v>1249</v>
      </c>
      <c r="G115" s="233" t="s">
        <v>228</v>
      </c>
      <c r="H115" s="234">
        <v>2</v>
      </c>
      <c r="I115" s="235"/>
      <c r="J115" s="236">
        <f t="shared" si="10"/>
        <v>0</v>
      </c>
      <c r="K115" s="232" t="s">
        <v>1200</v>
      </c>
      <c r="L115" s="237"/>
      <c r="M115" s="238" t="s">
        <v>79</v>
      </c>
      <c r="N115" s="239" t="s">
        <v>51</v>
      </c>
      <c r="O115" s="66"/>
      <c r="P115" s="203">
        <f t="shared" si="11"/>
        <v>0</v>
      </c>
      <c r="Q115" s="203">
        <v>0</v>
      </c>
      <c r="R115" s="203">
        <f t="shared" si="12"/>
        <v>0</v>
      </c>
      <c r="S115" s="203">
        <v>0</v>
      </c>
      <c r="T115" s="204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1201</v>
      </c>
      <c r="AT115" s="205" t="s">
        <v>219</v>
      </c>
      <c r="AU115" s="205" t="s">
        <v>91</v>
      </c>
      <c r="AY115" s="18" t="s">
        <v>168</v>
      </c>
      <c r="BE115" s="206">
        <f t="shared" si="14"/>
        <v>0</v>
      </c>
      <c r="BF115" s="206">
        <f t="shared" si="15"/>
        <v>0</v>
      </c>
      <c r="BG115" s="206">
        <f t="shared" si="16"/>
        <v>0</v>
      </c>
      <c r="BH115" s="206">
        <f t="shared" si="17"/>
        <v>0</v>
      </c>
      <c r="BI115" s="206">
        <f t="shared" si="18"/>
        <v>0</v>
      </c>
      <c r="BJ115" s="18" t="s">
        <v>89</v>
      </c>
      <c r="BK115" s="206">
        <f t="shared" si="19"/>
        <v>0</v>
      </c>
      <c r="BL115" s="18" t="s">
        <v>1201</v>
      </c>
      <c r="BM115" s="205" t="s">
        <v>579</v>
      </c>
    </row>
    <row r="116" spans="1:65" s="2" customFormat="1" ht="16.5" customHeight="1">
      <c r="A116" s="36"/>
      <c r="B116" s="37"/>
      <c r="C116" s="230" t="s">
        <v>314</v>
      </c>
      <c r="D116" s="230" t="s">
        <v>219</v>
      </c>
      <c r="E116" s="231" t="s">
        <v>1250</v>
      </c>
      <c r="F116" s="232" t="s">
        <v>1251</v>
      </c>
      <c r="G116" s="233" t="s">
        <v>252</v>
      </c>
      <c r="H116" s="234">
        <v>830</v>
      </c>
      <c r="I116" s="235"/>
      <c r="J116" s="236">
        <f t="shared" si="10"/>
        <v>0</v>
      </c>
      <c r="K116" s="232" t="s">
        <v>1200</v>
      </c>
      <c r="L116" s="237"/>
      <c r="M116" s="238" t="s">
        <v>79</v>
      </c>
      <c r="N116" s="239" t="s">
        <v>51</v>
      </c>
      <c r="O116" s="66"/>
      <c r="P116" s="203">
        <f t="shared" si="11"/>
        <v>0</v>
      </c>
      <c r="Q116" s="203">
        <v>0</v>
      </c>
      <c r="R116" s="203">
        <f t="shared" si="12"/>
        <v>0</v>
      </c>
      <c r="S116" s="203">
        <v>0</v>
      </c>
      <c r="T116" s="204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1201</v>
      </c>
      <c r="AT116" s="205" t="s">
        <v>219</v>
      </c>
      <c r="AU116" s="205" t="s">
        <v>91</v>
      </c>
      <c r="AY116" s="18" t="s">
        <v>168</v>
      </c>
      <c r="BE116" s="206">
        <f t="shared" si="14"/>
        <v>0</v>
      </c>
      <c r="BF116" s="206">
        <f t="shared" si="15"/>
        <v>0</v>
      </c>
      <c r="BG116" s="206">
        <f t="shared" si="16"/>
        <v>0</v>
      </c>
      <c r="BH116" s="206">
        <f t="shared" si="17"/>
        <v>0</v>
      </c>
      <c r="BI116" s="206">
        <f t="shared" si="18"/>
        <v>0</v>
      </c>
      <c r="BJ116" s="18" t="s">
        <v>89</v>
      </c>
      <c r="BK116" s="206">
        <f t="shared" si="19"/>
        <v>0</v>
      </c>
      <c r="BL116" s="18" t="s">
        <v>1201</v>
      </c>
      <c r="BM116" s="205" t="s">
        <v>589</v>
      </c>
    </row>
    <row r="117" spans="1:65" s="2" customFormat="1" ht="16.5" customHeight="1">
      <c r="A117" s="36"/>
      <c r="B117" s="37"/>
      <c r="C117" s="230" t="s">
        <v>319</v>
      </c>
      <c r="D117" s="230" t="s">
        <v>219</v>
      </c>
      <c r="E117" s="231" t="s">
        <v>1252</v>
      </c>
      <c r="F117" s="232" t="s">
        <v>1253</v>
      </c>
      <c r="G117" s="233" t="s">
        <v>228</v>
      </c>
      <c r="H117" s="234">
        <v>39</v>
      </c>
      <c r="I117" s="235"/>
      <c r="J117" s="236">
        <f t="shared" si="10"/>
        <v>0</v>
      </c>
      <c r="K117" s="232" t="s">
        <v>1200</v>
      </c>
      <c r="L117" s="237"/>
      <c r="M117" s="238" t="s">
        <v>79</v>
      </c>
      <c r="N117" s="239" t="s">
        <v>51</v>
      </c>
      <c r="O117" s="66"/>
      <c r="P117" s="203">
        <f t="shared" si="11"/>
        <v>0</v>
      </c>
      <c r="Q117" s="203">
        <v>0</v>
      </c>
      <c r="R117" s="203">
        <f t="shared" si="12"/>
        <v>0</v>
      </c>
      <c r="S117" s="203">
        <v>0</v>
      </c>
      <c r="T117" s="204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1201</v>
      </c>
      <c r="AT117" s="205" t="s">
        <v>219</v>
      </c>
      <c r="AU117" s="205" t="s">
        <v>91</v>
      </c>
      <c r="AY117" s="18" t="s">
        <v>168</v>
      </c>
      <c r="BE117" s="206">
        <f t="shared" si="14"/>
        <v>0</v>
      </c>
      <c r="BF117" s="206">
        <f t="shared" si="15"/>
        <v>0</v>
      </c>
      <c r="BG117" s="206">
        <f t="shared" si="16"/>
        <v>0</v>
      </c>
      <c r="BH117" s="206">
        <f t="shared" si="17"/>
        <v>0</v>
      </c>
      <c r="BI117" s="206">
        <f t="shared" si="18"/>
        <v>0</v>
      </c>
      <c r="BJ117" s="18" t="s">
        <v>89</v>
      </c>
      <c r="BK117" s="206">
        <f t="shared" si="19"/>
        <v>0</v>
      </c>
      <c r="BL117" s="18" t="s">
        <v>1201</v>
      </c>
      <c r="BM117" s="205" t="s">
        <v>599</v>
      </c>
    </row>
    <row r="118" spans="1:65" s="2" customFormat="1" ht="16.5" customHeight="1">
      <c r="A118" s="36"/>
      <c r="B118" s="37"/>
      <c r="C118" s="230" t="s">
        <v>325</v>
      </c>
      <c r="D118" s="230" t="s">
        <v>219</v>
      </c>
      <c r="E118" s="231" t="s">
        <v>1254</v>
      </c>
      <c r="F118" s="232" t="s">
        <v>1255</v>
      </c>
      <c r="G118" s="233" t="s">
        <v>252</v>
      </c>
      <c r="H118" s="234">
        <v>230</v>
      </c>
      <c r="I118" s="235"/>
      <c r="J118" s="236">
        <f t="shared" si="10"/>
        <v>0</v>
      </c>
      <c r="K118" s="232" t="s">
        <v>1200</v>
      </c>
      <c r="L118" s="237"/>
      <c r="M118" s="238" t="s">
        <v>79</v>
      </c>
      <c r="N118" s="239" t="s">
        <v>51</v>
      </c>
      <c r="O118" s="66"/>
      <c r="P118" s="203">
        <f t="shared" si="11"/>
        <v>0</v>
      </c>
      <c r="Q118" s="203">
        <v>0</v>
      </c>
      <c r="R118" s="203">
        <f t="shared" si="12"/>
        <v>0</v>
      </c>
      <c r="S118" s="203">
        <v>0</v>
      </c>
      <c r="T118" s="204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1201</v>
      </c>
      <c r="AT118" s="205" t="s">
        <v>219</v>
      </c>
      <c r="AU118" s="205" t="s">
        <v>91</v>
      </c>
      <c r="AY118" s="18" t="s">
        <v>168</v>
      </c>
      <c r="BE118" s="206">
        <f t="shared" si="14"/>
        <v>0</v>
      </c>
      <c r="BF118" s="206">
        <f t="shared" si="15"/>
        <v>0</v>
      </c>
      <c r="BG118" s="206">
        <f t="shared" si="16"/>
        <v>0</v>
      </c>
      <c r="BH118" s="206">
        <f t="shared" si="17"/>
        <v>0</v>
      </c>
      <c r="BI118" s="206">
        <f t="shared" si="18"/>
        <v>0</v>
      </c>
      <c r="BJ118" s="18" t="s">
        <v>89</v>
      </c>
      <c r="BK118" s="206">
        <f t="shared" si="19"/>
        <v>0</v>
      </c>
      <c r="BL118" s="18" t="s">
        <v>1201</v>
      </c>
      <c r="BM118" s="205" t="s">
        <v>609</v>
      </c>
    </row>
    <row r="119" spans="1:65" s="2" customFormat="1" ht="16.5" customHeight="1">
      <c r="A119" s="36"/>
      <c r="B119" s="37"/>
      <c r="C119" s="230" t="s">
        <v>330</v>
      </c>
      <c r="D119" s="230" t="s">
        <v>219</v>
      </c>
      <c r="E119" s="231" t="s">
        <v>1256</v>
      </c>
      <c r="F119" s="232" t="s">
        <v>1257</v>
      </c>
      <c r="G119" s="233" t="s">
        <v>228</v>
      </c>
      <c r="H119" s="234">
        <v>79</v>
      </c>
      <c r="I119" s="235"/>
      <c r="J119" s="236">
        <f t="shared" si="10"/>
        <v>0</v>
      </c>
      <c r="K119" s="232" t="s">
        <v>1200</v>
      </c>
      <c r="L119" s="237"/>
      <c r="M119" s="238" t="s">
        <v>79</v>
      </c>
      <c r="N119" s="239" t="s">
        <v>51</v>
      </c>
      <c r="O119" s="66"/>
      <c r="P119" s="203">
        <f t="shared" si="11"/>
        <v>0</v>
      </c>
      <c r="Q119" s="203">
        <v>0</v>
      </c>
      <c r="R119" s="203">
        <f t="shared" si="12"/>
        <v>0</v>
      </c>
      <c r="S119" s="203">
        <v>0</v>
      </c>
      <c r="T119" s="204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1201</v>
      </c>
      <c r="AT119" s="205" t="s">
        <v>219</v>
      </c>
      <c r="AU119" s="205" t="s">
        <v>91</v>
      </c>
      <c r="AY119" s="18" t="s">
        <v>168</v>
      </c>
      <c r="BE119" s="206">
        <f t="shared" si="14"/>
        <v>0</v>
      </c>
      <c r="BF119" s="206">
        <f t="shared" si="15"/>
        <v>0</v>
      </c>
      <c r="BG119" s="206">
        <f t="shared" si="16"/>
        <v>0</v>
      </c>
      <c r="BH119" s="206">
        <f t="shared" si="17"/>
        <v>0</v>
      </c>
      <c r="BI119" s="206">
        <f t="shared" si="18"/>
        <v>0</v>
      </c>
      <c r="BJ119" s="18" t="s">
        <v>89</v>
      </c>
      <c r="BK119" s="206">
        <f t="shared" si="19"/>
        <v>0</v>
      </c>
      <c r="BL119" s="18" t="s">
        <v>1201</v>
      </c>
      <c r="BM119" s="205" t="s">
        <v>618</v>
      </c>
    </row>
    <row r="120" spans="1:65" s="2" customFormat="1" ht="16.5" customHeight="1">
      <c r="A120" s="36"/>
      <c r="B120" s="37"/>
      <c r="C120" s="230" t="s">
        <v>334</v>
      </c>
      <c r="D120" s="230" t="s">
        <v>219</v>
      </c>
      <c r="E120" s="231" t="s">
        <v>1258</v>
      </c>
      <c r="F120" s="232" t="s">
        <v>1259</v>
      </c>
      <c r="G120" s="233" t="s">
        <v>228</v>
      </c>
      <c r="H120" s="234">
        <v>39</v>
      </c>
      <c r="I120" s="235"/>
      <c r="J120" s="236">
        <f t="shared" si="10"/>
        <v>0</v>
      </c>
      <c r="K120" s="232" t="s">
        <v>1200</v>
      </c>
      <c r="L120" s="237"/>
      <c r="M120" s="238" t="s">
        <v>79</v>
      </c>
      <c r="N120" s="239" t="s">
        <v>51</v>
      </c>
      <c r="O120" s="66"/>
      <c r="P120" s="203">
        <f t="shared" si="11"/>
        <v>0</v>
      </c>
      <c r="Q120" s="203">
        <v>0</v>
      </c>
      <c r="R120" s="203">
        <f t="shared" si="12"/>
        <v>0</v>
      </c>
      <c r="S120" s="203">
        <v>0</v>
      </c>
      <c r="T120" s="204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5" t="s">
        <v>1201</v>
      </c>
      <c r="AT120" s="205" t="s">
        <v>219</v>
      </c>
      <c r="AU120" s="205" t="s">
        <v>91</v>
      </c>
      <c r="AY120" s="18" t="s">
        <v>168</v>
      </c>
      <c r="BE120" s="206">
        <f t="shared" si="14"/>
        <v>0</v>
      </c>
      <c r="BF120" s="206">
        <f t="shared" si="15"/>
        <v>0</v>
      </c>
      <c r="BG120" s="206">
        <f t="shared" si="16"/>
        <v>0</v>
      </c>
      <c r="BH120" s="206">
        <f t="shared" si="17"/>
        <v>0</v>
      </c>
      <c r="BI120" s="206">
        <f t="shared" si="18"/>
        <v>0</v>
      </c>
      <c r="BJ120" s="18" t="s">
        <v>89</v>
      </c>
      <c r="BK120" s="206">
        <f t="shared" si="19"/>
        <v>0</v>
      </c>
      <c r="BL120" s="18" t="s">
        <v>1201</v>
      </c>
      <c r="BM120" s="205" t="s">
        <v>628</v>
      </c>
    </row>
    <row r="121" spans="1:65" s="2" customFormat="1" ht="16.5" customHeight="1">
      <c r="A121" s="36"/>
      <c r="B121" s="37"/>
      <c r="C121" s="230" t="s">
        <v>339</v>
      </c>
      <c r="D121" s="230" t="s">
        <v>219</v>
      </c>
      <c r="E121" s="231" t="s">
        <v>1260</v>
      </c>
      <c r="F121" s="232" t="s">
        <v>1261</v>
      </c>
      <c r="G121" s="233" t="s">
        <v>228</v>
      </c>
      <c r="H121" s="234">
        <v>24</v>
      </c>
      <c r="I121" s="235"/>
      <c r="J121" s="236">
        <f t="shared" si="10"/>
        <v>0</v>
      </c>
      <c r="K121" s="232" t="s">
        <v>1200</v>
      </c>
      <c r="L121" s="237"/>
      <c r="M121" s="238" t="s">
        <v>79</v>
      </c>
      <c r="N121" s="239" t="s">
        <v>51</v>
      </c>
      <c r="O121" s="66"/>
      <c r="P121" s="203">
        <f t="shared" si="11"/>
        <v>0</v>
      </c>
      <c r="Q121" s="203">
        <v>0</v>
      </c>
      <c r="R121" s="203">
        <f t="shared" si="12"/>
        <v>0</v>
      </c>
      <c r="S121" s="203">
        <v>0</v>
      </c>
      <c r="T121" s="204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1201</v>
      </c>
      <c r="AT121" s="205" t="s">
        <v>219</v>
      </c>
      <c r="AU121" s="205" t="s">
        <v>91</v>
      </c>
      <c r="AY121" s="18" t="s">
        <v>168</v>
      </c>
      <c r="BE121" s="206">
        <f t="shared" si="14"/>
        <v>0</v>
      </c>
      <c r="BF121" s="206">
        <f t="shared" si="15"/>
        <v>0</v>
      </c>
      <c r="BG121" s="206">
        <f t="shared" si="16"/>
        <v>0</v>
      </c>
      <c r="BH121" s="206">
        <f t="shared" si="17"/>
        <v>0</v>
      </c>
      <c r="BI121" s="206">
        <f t="shared" si="18"/>
        <v>0</v>
      </c>
      <c r="BJ121" s="18" t="s">
        <v>89</v>
      </c>
      <c r="BK121" s="206">
        <f t="shared" si="19"/>
        <v>0</v>
      </c>
      <c r="BL121" s="18" t="s">
        <v>1201</v>
      </c>
      <c r="BM121" s="205" t="s">
        <v>638</v>
      </c>
    </row>
    <row r="122" spans="1:65" s="2" customFormat="1" ht="16.5" customHeight="1">
      <c r="A122" s="36"/>
      <c r="B122" s="37"/>
      <c r="C122" s="230" t="s">
        <v>494</v>
      </c>
      <c r="D122" s="230" t="s">
        <v>219</v>
      </c>
      <c r="E122" s="231" t="s">
        <v>1262</v>
      </c>
      <c r="F122" s="232" t="s">
        <v>1263</v>
      </c>
      <c r="G122" s="233" t="s">
        <v>228</v>
      </c>
      <c r="H122" s="234">
        <v>49</v>
      </c>
      <c r="I122" s="235"/>
      <c r="J122" s="236">
        <f t="shared" si="10"/>
        <v>0</v>
      </c>
      <c r="K122" s="232" t="s">
        <v>1200</v>
      </c>
      <c r="L122" s="237"/>
      <c r="M122" s="238" t="s">
        <v>79</v>
      </c>
      <c r="N122" s="239" t="s">
        <v>51</v>
      </c>
      <c r="O122" s="66"/>
      <c r="P122" s="203">
        <f t="shared" si="11"/>
        <v>0</v>
      </c>
      <c r="Q122" s="203">
        <v>0</v>
      </c>
      <c r="R122" s="203">
        <f t="shared" si="12"/>
        <v>0</v>
      </c>
      <c r="S122" s="203">
        <v>0</v>
      </c>
      <c r="T122" s="204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1201</v>
      </c>
      <c r="AT122" s="205" t="s">
        <v>219</v>
      </c>
      <c r="AU122" s="205" t="s">
        <v>91</v>
      </c>
      <c r="AY122" s="18" t="s">
        <v>168</v>
      </c>
      <c r="BE122" s="206">
        <f t="shared" si="14"/>
        <v>0</v>
      </c>
      <c r="BF122" s="206">
        <f t="shared" si="15"/>
        <v>0</v>
      </c>
      <c r="BG122" s="206">
        <f t="shared" si="16"/>
        <v>0</v>
      </c>
      <c r="BH122" s="206">
        <f t="shared" si="17"/>
        <v>0</v>
      </c>
      <c r="BI122" s="206">
        <f t="shared" si="18"/>
        <v>0</v>
      </c>
      <c r="BJ122" s="18" t="s">
        <v>89</v>
      </c>
      <c r="BK122" s="206">
        <f t="shared" si="19"/>
        <v>0</v>
      </c>
      <c r="BL122" s="18" t="s">
        <v>1201</v>
      </c>
      <c r="BM122" s="205" t="s">
        <v>648</v>
      </c>
    </row>
    <row r="123" spans="1:65" s="2" customFormat="1" ht="16.5" customHeight="1">
      <c r="A123" s="36"/>
      <c r="B123" s="37"/>
      <c r="C123" s="230" t="s">
        <v>500</v>
      </c>
      <c r="D123" s="230" t="s">
        <v>219</v>
      </c>
      <c r="E123" s="231" t="s">
        <v>1264</v>
      </c>
      <c r="F123" s="232" t="s">
        <v>1265</v>
      </c>
      <c r="G123" s="233" t="s">
        <v>228</v>
      </c>
      <c r="H123" s="234">
        <v>5</v>
      </c>
      <c r="I123" s="235"/>
      <c r="J123" s="236">
        <f t="shared" si="10"/>
        <v>0</v>
      </c>
      <c r="K123" s="232" t="s">
        <v>1200</v>
      </c>
      <c r="L123" s="237"/>
      <c r="M123" s="238" t="s">
        <v>79</v>
      </c>
      <c r="N123" s="239" t="s">
        <v>51</v>
      </c>
      <c r="O123" s="66"/>
      <c r="P123" s="203">
        <f t="shared" si="11"/>
        <v>0</v>
      </c>
      <c r="Q123" s="203">
        <v>0</v>
      </c>
      <c r="R123" s="203">
        <f t="shared" si="12"/>
        <v>0</v>
      </c>
      <c r="S123" s="203">
        <v>0</v>
      </c>
      <c r="T123" s="204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1201</v>
      </c>
      <c r="AT123" s="205" t="s">
        <v>219</v>
      </c>
      <c r="AU123" s="205" t="s">
        <v>91</v>
      </c>
      <c r="AY123" s="18" t="s">
        <v>168</v>
      </c>
      <c r="BE123" s="206">
        <f t="shared" si="14"/>
        <v>0</v>
      </c>
      <c r="BF123" s="206">
        <f t="shared" si="15"/>
        <v>0</v>
      </c>
      <c r="BG123" s="206">
        <f t="shared" si="16"/>
        <v>0</v>
      </c>
      <c r="BH123" s="206">
        <f t="shared" si="17"/>
        <v>0</v>
      </c>
      <c r="BI123" s="206">
        <f t="shared" si="18"/>
        <v>0</v>
      </c>
      <c r="BJ123" s="18" t="s">
        <v>89</v>
      </c>
      <c r="BK123" s="206">
        <f t="shared" si="19"/>
        <v>0</v>
      </c>
      <c r="BL123" s="18" t="s">
        <v>1201</v>
      </c>
      <c r="BM123" s="205" t="s">
        <v>660</v>
      </c>
    </row>
    <row r="124" spans="1:65" s="2" customFormat="1" ht="16.5" customHeight="1">
      <c r="A124" s="36"/>
      <c r="B124" s="37"/>
      <c r="C124" s="230" t="s">
        <v>505</v>
      </c>
      <c r="D124" s="230" t="s">
        <v>219</v>
      </c>
      <c r="E124" s="231" t="s">
        <v>1266</v>
      </c>
      <c r="F124" s="232" t="s">
        <v>1267</v>
      </c>
      <c r="G124" s="233" t="s">
        <v>228</v>
      </c>
      <c r="H124" s="234">
        <v>8</v>
      </c>
      <c r="I124" s="235"/>
      <c r="J124" s="236">
        <f t="shared" si="10"/>
        <v>0</v>
      </c>
      <c r="K124" s="232" t="s">
        <v>1200</v>
      </c>
      <c r="L124" s="237"/>
      <c r="M124" s="238" t="s">
        <v>79</v>
      </c>
      <c r="N124" s="239" t="s">
        <v>51</v>
      </c>
      <c r="O124" s="66"/>
      <c r="P124" s="203">
        <f t="shared" si="11"/>
        <v>0</v>
      </c>
      <c r="Q124" s="203">
        <v>0</v>
      </c>
      <c r="R124" s="203">
        <f t="shared" si="12"/>
        <v>0</v>
      </c>
      <c r="S124" s="203">
        <v>0</v>
      </c>
      <c r="T124" s="204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1201</v>
      </c>
      <c r="AT124" s="205" t="s">
        <v>219</v>
      </c>
      <c r="AU124" s="205" t="s">
        <v>91</v>
      </c>
      <c r="AY124" s="18" t="s">
        <v>168</v>
      </c>
      <c r="BE124" s="206">
        <f t="shared" si="14"/>
        <v>0</v>
      </c>
      <c r="BF124" s="206">
        <f t="shared" si="15"/>
        <v>0</v>
      </c>
      <c r="BG124" s="206">
        <f t="shared" si="16"/>
        <v>0</v>
      </c>
      <c r="BH124" s="206">
        <f t="shared" si="17"/>
        <v>0</v>
      </c>
      <c r="BI124" s="206">
        <f t="shared" si="18"/>
        <v>0</v>
      </c>
      <c r="BJ124" s="18" t="s">
        <v>89</v>
      </c>
      <c r="BK124" s="206">
        <f t="shared" si="19"/>
        <v>0</v>
      </c>
      <c r="BL124" s="18" t="s">
        <v>1201</v>
      </c>
      <c r="BM124" s="205" t="s">
        <v>669</v>
      </c>
    </row>
    <row r="125" spans="1:65" s="2" customFormat="1" ht="16.5" customHeight="1">
      <c r="A125" s="36"/>
      <c r="B125" s="37"/>
      <c r="C125" s="230" t="s">
        <v>509</v>
      </c>
      <c r="D125" s="230" t="s">
        <v>219</v>
      </c>
      <c r="E125" s="231" t="s">
        <v>1268</v>
      </c>
      <c r="F125" s="232" t="s">
        <v>1269</v>
      </c>
      <c r="G125" s="233" t="s">
        <v>228</v>
      </c>
      <c r="H125" s="234">
        <v>2</v>
      </c>
      <c r="I125" s="235"/>
      <c r="J125" s="236">
        <f t="shared" si="10"/>
        <v>0</v>
      </c>
      <c r="K125" s="232" t="s">
        <v>1200</v>
      </c>
      <c r="L125" s="237"/>
      <c r="M125" s="238" t="s">
        <v>79</v>
      </c>
      <c r="N125" s="239" t="s">
        <v>51</v>
      </c>
      <c r="O125" s="66"/>
      <c r="P125" s="203">
        <f t="shared" si="11"/>
        <v>0</v>
      </c>
      <c r="Q125" s="203">
        <v>0</v>
      </c>
      <c r="R125" s="203">
        <f t="shared" si="12"/>
        <v>0</v>
      </c>
      <c r="S125" s="203">
        <v>0</v>
      </c>
      <c r="T125" s="204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1201</v>
      </c>
      <c r="AT125" s="205" t="s">
        <v>219</v>
      </c>
      <c r="AU125" s="205" t="s">
        <v>91</v>
      </c>
      <c r="AY125" s="18" t="s">
        <v>168</v>
      </c>
      <c r="BE125" s="206">
        <f t="shared" si="14"/>
        <v>0</v>
      </c>
      <c r="BF125" s="206">
        <f t="shared" si="15"/>
        <v>0</v>
      </c>
      <c r="BG125" s="206">
        <f t="shared" si="16"/>
        <v>0</v>
      </c>
      <c r="BH125" s="206">
        <f t="shared" si="17"/>
        <v>0</v>
      </c>
      <c r="BI125" s="206">
        <f t="shared" si="18"/>
        <v>0</v>
      </c>
      <c r="BJ125" s="18" t="s">
        <v>89</v>
      </c>
      <c r="BK125" s="206">
        <f t="shared" si="19"/>
        <v>0</v>
      </c>
      <c r="BL125" s="18" t="s">
        <v>1201</v>
      </c>
      <c r="BM125" s="205" t="s">
        <v>678</v>
      </c>
    </row>
    <row r="126" spans="2:63" s="12" customFormat="1" ht="22.95" customHeight="1">
      <c r="B126" s="178"/>
      <c r="C126" s="179"/>
      <c r="D126" s="180" t="s">
        <v>80</v>
      </c>
      <c r="E126" s="192" t="s">
        <v>1270</v>
      </c>
      <c r="F126" s="192" t="s">
        <v>1271</v>
      </c>
      <c r="G126" s="179"/>
      <c r="H126" s="179"/>
      <c r="I126" s="182"/>
      <c r="J126" s="193">
        <f>BK126</f>
        <v>0</v>
      </c>
      <c r="K126" s="179"/>
      <c r="L126" s="184"/>
      <c r="M126" s="185"/>
      <c r="N126" s="186"/>
      <c r="O126" s="186"/>
      <c r="P126" s="187">
        <f>P127</f>
        <v>0</v>
      </c>
      <c r="Q126" s="186"/>
      <c r="R126" s="187">
        <f>R127</f>
        <v>0</v>
      </c>
      <c r="S126" s="186"/>
      <c r="T126" s="188">
        <f>T127</f>
        <v>0</v>
      </c>
      <c r="AR126" s="189" t="s">
        <v>89</v>
      </c>
      <c r="AT126" s="190" t="s">
        <v>80</v>
      </c>
      <c r="AU126" s="190" t="s">
        <v>89</v>
      </c>
      <c r="AY126" s="189" t="s">
        <v>168</v>
      </c>
      <c r="BK126" s="191">
        <f>BK127</f>
        <v>0</v>
      </c>
    </row>
    <row r="127" spans="1:65" s="2" customFormat="1" ht="16.5" customHeight="1">
      <c r="A127" s="36"/>
      <c r="B127" s="37"/>
      <c r="C127" s="230" t="s">
        <v>514</v>
      </c>
      <c r="D127" s="230" t="s">
        <v>219</v>
      </c>
      <c r="E127" s="231" t="s">
        <v>1272</v>
      </c>
      <c r="F127" s="232" t="s">
        <v>1273</v>
      </c>
      <c r="G127" s="233" t="s">
        <v>282</v>
      </c>
      <c r="H127" s="234">
        <v>1</v>
      </c>
      <c r="I127" s="235"/>
      <c r="J127" s="236">
        <f>ROUND(I127*H127,2)</f>
        <v>0</v>
      </c>
      <c r="K127" s="232" t="s">
        <v>1200</v>
      </c>
      <c r="L127" s="237"/>
      <c r="M127" s="238" t="s">
        <v>79</v>
      </c>
      <c r="N127" s="239" t="s">
        <v>51</v>
      </c>
      <c r="O127" s="66"/>
      <c r="P127" s="203">
        <f>O127*H127</f>
        <v>0</v>
      </c>
      <c r="Q127" s="203">
        <v>0</v>
      </c>
      <c r="R127" s="203">
        <f>Q127*H127</f>
        <v>0</v>
      </c>
      <c r="S127" s="203">
        <v>0</v>
      </c>
      <c r="T127" s="204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1201</v>
      </c>
      <c r="AT127" s="205" t="s">
        <v>219</v>
      </c>
      <c r="AU127" s="205" t="s">
        <v>91</v>
      </c>
      <c r="AY127" s="18" t="s">
        <v>168</v>
      </c>
      <c r="BE127" s="206">
        <f>IF(N127="základní",J127,0)</f>
        <v>0</v>
      </c>
      <c r="BF127" s="206">
        <f>IF(N127="snížená",J127,0)</f>
        <v>0</v>
      </c>
      <c r="BG127" s="206">
        <f>IF(N127="zákl. přenesená",J127,0)</f>
        <v>0</v>
      </c>
      <c r="BH127" s="206">
        <f>IF(N127="sníž. přenesená",J127,0)</f>
        <v>0</v>
      </c>
      <c r="BI127" s="206">
        <f>IF(N127="nulová",J127,0)</f>
        <v>0</v>
      </c>
      <c r="BJ127" s="18" t="s">
        <v>89</v>
      </c>
      <c r="BK127" s="206">
        <f>ROUND(I127*H127,2)</f>
        <v>0</v>
      </c>
      <c r="BL127" s="18" t="s">
        <v>1201</v>
      </c>
      <c r="BM127" s="205" t="s">
        <v>688</v>
      </c>
    </row>
    <row r="128" spans="2:63" s="12" customFormat="1" ht="22.95" customHeight="1">
      <c r="B128" s="178"/>
      <c r="C128" s="179"/>
      <c r="D128" s="180" t="s">
        <v>80</v>
      </c>
      <c r="E128" s="192" t="s">
        <v>1274</v>
      </c>
      <c r="F128" s="192" t="s">
        <v>1275</v>
      </c>
      <c r="G128" s="179"/>
      <c r="H128" s="179"/>
      <c r="I128" s="182"/>
      <c r="J128" s="193">
        <f>BK128</f>
        <v>0</v>
      </c>
      <c r="K128" s="179"/>
      <c r="L128" s="184"/>
      <c r="M128" s="185"/>
      <c r="N128" s="186"/>
      <c r="O128" s="186"/>
      <c r="P128" s="187">
        <f>SUM(P129:P138)</f>
        <v>0</v>
      </c>
      <c r="Q128" s="186"/>
      <c r="R128" s="187">
        <f>SUM(R129:R138)</f>
        <v>0</v>
      </c>
      <c r="S128" s="186"/>
      <c r="T128" s="188">
        <f>SUM(T129:T138)</f>
        <v>0</v>
      </c>
      <c r="AR128" s="189" t="s">
        <v>89</v>
      </c>
      <c r="AT128" s="190" t="s">
        <v>80</v>
      </c>
      <c r="AU128" s="190" t="s">
        <v>89</v>
      </c>
      <c r="AY128" s="189" t="s">
        <v>168</v>
      </c>
      <c r="BK128" s="191">
        <f>SUM(BK129:BK138)</f>
        <v>0</v>
      </c>
    </row>
    <row r="129" spans="1:65" s="2" customFormat="1" ht="16.5" customHeight="1">
      <c r="A129" s="36"/>
      <c r="B129" s="37"/>
      <c r="C129" s="230" t="s">
        <v>520</v>
      </c>
      <c r="D129" s="230" t="s">
        <v>219</v>
      </c>
      <c r="E129" s="231" t="s">
        <v>1276</v>
      </c>
      <c r="F129" s="232" t="s">
        <v>1277</v>
      </c>
      <c r="G129" s="233" t="s">
        <v>173</v>
      </c>
      <c r="H129" s="234">
        <v>51.24</v>
      </c>
      <c r="I129" s="235"/>
      <c r="J129" s="236">
        <f aca="true" t="shared" si="20" ref="J129:J138">ROUND(I129*H129,2)</f>
        <v>0</v>
      </c>
      <c r="K129" s="232" t="s">
        <v>1200</v>
      </c>
      <c r="L129" s="237"/>
      <c r="M129" s="238" t="s">
        <v>79</v>
      </c>
      <c r="N129" s="239" t="s">
        <v>51</v>
      </c>
      <c r="O129" s="66"/>
      <c r="P129" s="203">
        <f aca="true" t="shared" si="21" ref="P129:P138">O129*H129</f>
        <v>0</v>
      </c>
      <c r="Q129" s="203">
        <v>0</v>
      </c>
      <c r="R129" s="203">
        <f aca="true" t="shared" si="22" ref="R129:R138">Q129*H129</f>
        <v>0</v>
      </c>
      <c r="S129" s="203">
        <v>0</v>
      </c>
      <c r="T129" s="204">
        <f aca="true" t="shared" si="23" ref="T129:T138"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1201</v>
      </c>
      <c r="AT129" s="205" t="s">
        <v>219</v>
      </c>
      <c r="AU129" s="205" t="s">
        <v>91</v>
      </c>
      <c r="AY129" s="18" t="s">
        <v>168</v>
      </c>
      <c r="BE129" s="206">
        <f aca="true" t="shared" si="24" ref="BE129:BE138">IF(N129="základní",J129,0)</f>
        <v>0</v>
      </c>
      <c r="BF129" s="206">
        <f aca="true" t="shared" si="25" ref="BF129:BF138">IF(N129="snížená",J129,0)</f>
        <v>0</v>
      </c>
      <c r="BG129" s="206">
        <f aca="true" t="shared" si="26" ref="BG129:BG138">IF(N129="zákl. přenesená",J129,0)</f>
        <v>0</v>
      </c>
      <c r="BH129" s="206">
        <f aca="true" t="shared" si="27" ref="BH129:BH138">IF(N129="sníž. přenesená",J129,0)</f>
        <v>0</v>
      </c>
      <c r="BI129" s="206">
        <f aca="true" t="shared" si="28" ref="BI129:BI138">IF(N129="nulová",J129,0)</f>
        <v>0</v>
      </c>
      <c r="BJ129" s="18" t="s">
        <v>89</v>
      </c>
      <c r="BK129" s="206">
        <f aca="true" t="shared" si="29" ref="BK129:BK138">ROUND(I129*H129,2)</f>
        <v>0</v>
      </c>
      <c r="BL129" s="18" t="s">
        <v>1201</v>
      </c>
      <c r="BM129" s="205" t="s">
        <v>698</v>
      </c>
    </row>
    <row r="130" spans="1:65" s="2" customFormat="1" ht="16.5" customHeight="1">
      <c r="A130" s="36"/>
      <c r="B130" s="37"/>
      <c r="C130" s="230" t="s">
        <v>525</v>
      </c>
      <c r="D130" s="230" t="s">
        <v>219</v>
      </c>
      <c r="E130" s="231" t="s">
        <v>1278</v>
      </c>
      <c r="F130" s="232" t="s">
        <v>1279</v>
      </c>
      <c r="G130" s="233" t="s">
        <v>228</v>
      </c>
      <c r="H130" s="234">
        <v>1464</v>
      </c>
      <c r="I130" s="235"/>
      <c r="J130" s="236">
        <f t="shared" si="20"/>
        <v>0</v>
      </c>
      <c r="K130" s="232" t="s">
        <v>1200</v>
      </c>
      <c r="L130" s="237"/>
      <c r="M130" s="238" t="s">
        <v>79</v>
      </c>
      <c r="N130" s="239" t="s">
        <v>51</v>
      </c>
      <c r="O130" s="66"/>
      <c r="P130" s="203">
        <f t="shared" si="21"/>
        <v>0</v>
      </c>
      <c r="Q130" s="203">
        <v>0</v>
      </c>
      <c r="R130" s="203">
        <f t="shared" si="22"/>
        <v>0</v>
      </c>
      <c r="S130" s="203">
        <v>0</v>
      </c>
      <c r="T130" s="204">
        <f t="shared" si="2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5" t="s">
        <v>1201</v>
      </c>
      <c r="AT130" s="205" t="s">
        <v>219</v>
      </c>
      <c r="AU130" s="205" t="s">
        <v>91</v>
      </c>
      <c r="AY130" s="18" t="s">
        <v>168</v>
      </c>
      <c r="BE130" s="206">
        <f t="shared" si="24"/>
        <v>0</v>
      </c>
      <c r="BF130" s="206">
        <f t="shared" si="25"/>
        <v>0</v>
      </c>
      <c r="BG130" s="206">
        <f t="shared" si="26"/>
        <v>0</v>
      </c>
      <c r="BH130" s="206">
        <f t="shared" si="27"/>
        <v>0</v>
      </c>
      <c r="BI130" s="206">
        <f t="shared" si="28"/>
        <v>0</v>
      </c>
      <c r="BJ130" s="18" t="s">
        <v>89</v>
      </c>
      <c r="BK130" s="206">
        <f t="shared" si="29"/>
        <v>0</v>
      </c>
      <c r="BL130" s="18" t="s">
        <v>1201</v>
      </c>
      <c r="BM130" s="205" t="s">
        <v>709</v>
      </c>
    </row>
    <row r="131" spans="1:65" s="2" customFormat="1" ht="16.5" customHeight="1">
      <c r="A131" s="36"/>
      <c r="B131" s="37"/>
      <c r="C131" s="230" t="s">
        <v>533</v>
      </c>
      <c r="D131" s="230" t="s">
        <v>219</v>
      </c>
      <c r="E131" s="231" t="s">
        <v>1280</v>
      </c>
      <c r="F131" s="232" t="s">
        <v>1281</v>
      </c>
      <c r="G131" s="233" t="s">
        <v>252</v>
      </c>
      <c r="H131" s="234">
        <v>823</v>
      </c>
      <c r="I131" s="235"/>
      <c r="J131" s="236">
        <f t="shared" si="20"/>
        <v>0</v>
      </c>
      <c r="K131" s="232" t="s">
        <v>1200</v>
      </c>
      <c r="L131" s="237"/>
      <c r="M131" s="238" t="s">
        <v>79</v>
      </c>
      <c r="N131" s="239" t="s">
        <v>51</v>
      </c>
      <c r="O131" s="66"/>
      <c r="P131" s="203">
        <f t="shared" si="21"/>
        <v>0</v>
      </c>
      <c r="Q131" s="203">
        <v>0</v>
      </c>
      <c r="R131" s="203">
        <f t="shared" si="22"/>
        <v>0</v>
      </c>
      <c r="S131" s="203">
        <v>0</v>
      </c>
      <c r="T131" s="204">
        <f t="shared" si="2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1201</v>
      </c>
      <c r="AT131" s="205" t="s">
        <v>219</v>
      </c>
      <c r="AU131" s="205" t="s">
        <v>91</v>
      </c>
      <c r="AY131" s="18" t="s">
        <v>168</v>
      </c>
      <c r="BE131" s="206">
        <f t="shared" si="24"/>
        <v>0</v>
      </c>
      <c r="BF131" s="206">
        <f t="shared" si="25"/>
        <v>0</v>
      </c>
      <c r="BG131" s="206">
        <f t="shared" si="26"/>
        <v>0</v>
      </c>
      <c r="BH131" s="206">
        <f t="shared" si="27"/>
        <v>0</v>
      </c>
      <c r="BI131" s="206">
        <f t="shared" si="28"/>
        <v>0</v>
      </c>
      <c r="BJ131" s="18" t="s">
        <v>89</v>
      </c>
      <c r="BK131" s="206">
        <f t="shared" si="29"/>
        <v>0</v>
      </c>
      <c r="BL131" s="18" t="s">
        <v>1201</v>
      </c>
      <c r="BM131" s="205" t="s">
        <v>721</v>
      </c>
    </row>
    <row r="132" spans="1:65" s="2" customFormat="1" ht="16.5" customHeight="1">
      <c r="A132" s="36"/>
      <c r="B132" s="37"/>
      <c r="C132" s="230" t="s">
        <v>537</v>
      </c>
      <c r="D132" s="230" t="s">
        <v>219</v>
      </c>
      <c r="E132" s="231" t="s">
        <v>1282</v>
      </c>
      <c r="F132" s="232" t="s">
        <v>1283</v>
      </c>
      <c r="G132" s="233" t="s">
        <v>252</v>
      </c>
      <c r="H132" s="234">
        <v>313</v>
      </c>
      <c r="I132" s="235"/>
      <c r="J132" s="236">
        <f t="shared" si="20"/>
        <v>0</v>
      </c>
      <c r="K132" s="232" t="s">
        <v>1200</v>
      </c>
      <c r="L132" s="237"/>
      <c r="M132" s="238" t="s">
        <v>79</v>
      </c>
      <c r="N132" s="239" t="s">
        <v>51</v>
      </c>
      <c r="O132" s="66"/>
      <c r="P132" s="203">
        <f t="shared" si="21"/>
        <v>0</v>
      </c>
      <c r="Q132" s="203">
        <v>0</v>
      </c>
      <c r="R132" s="203">
        <f t="shared" si="22"/>
        <v>0</v>
      </c>
      <c r="S132" s="203">
        <v>0</v>
      </c>
      <c r="T132" s="204">
        <f t="shared" si="2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1201</v>
      </c>
      <c r="AT132" s="205" t="s">
        <v>219</v>
      </c>
      <c r="AU132" s="205" t="s">
        <v>91</v>
      </c>
      <c r="AY132" s="18" t="s">
        <v>168</v>
      </c>
      <c r="BE132" s="206">
        <f t="shared" si="24"/>
        <v>0</v>
      </c>
      <c r="BF132" s="206">
        <f t="shared" si="25"/>
        <v>0</v>
      </c>
      <c r="BG132" s="206">
        <f t="shared" si="26"/>
        <v>0</v>
      </c>
      <c r="BH132" s="206">
        <f t="shared" si="27"/>
        <v>0</v>
      </c>
      <c r="BI132" s="206">
        <f t="shared" si="28"/>
        <v>0</v>
      </c>
      <c r="BJ132" s="18" t="s">
        <v>89</v>
      </c>
      <c r="BK132" s="206">
        <f t="shared" si="29"/>
        <v>0</v>
      </c>
      <c r="BL132" s="18" t="s">
        <v>1201</v>
      </c>
      <c r="BM132" s="205" t="s">
        <v>731</v>
      </c>
    </row>
    <row r="133" spans="1:65" s="2" customFormat="1" ht="16.5" customHeight="1">
      <c r="A133" s="36"/>
      <c r="B133" s="37"/>
      <c r="C133" s="230" t="s">
        <v>542</v>
      </c>
      <c r="D133" s="230" t="s">
        <v>219</v>
      </c>
      <c r="E133" s="231" t="s">
        <v>1284</v>
      </c>
      <c r="F133" s="232" t="s">
        <v>1285</v>
      </c>
      <c r="G133" s="233" t="s">
        <v>228</v>
      </c>
      <c r="H133" s="234">
        <v>52</v>
      </c>
      <c r="I133" s="235"/>
      <c r="J133" s="236">
        <f t="shared" si="20"/>
        <v>0</v>
      </c>
      <c r="K133" s="232" t="s">
        <v>1200</v>
      </c>
      <c r="L133" s="237"/>
      <c r="M133" s="238" t="s">
        <v>79</v>
      </c>
      <c r="N133" s="239" t="s">
        <v>51</v>
      </c>
      <c r="O133" s="66"/>
      <c r="P133" s="203">
        <f t="shared" si="21"/>
        <v>0</v>
      </c>
      <c r="Q133" s="203">
        <v>0</v>
      </c>
      <c r="R133" s="203">
        <f t="shared" si="22"/>
        <v>0</v>
      </c>
      <c r="S133" s="203">
        <v>0</v>
      </c>
      <c r="T133" s="204">
        <f t="shared" si="2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1201</v>
      </c>
      <c r="AT133" s="205" t="s">
        <v>219</v>
      </c>
      <c r="AU133" s="205" t="s">
        <v>91</v>
      </c>
      <c r="AY133" s="18" t="s">
        <v>168</v>
      </c>
      <c r="BE133" s="206">
        <f t="shared" si="24"/>
        <v>0</v>
      </c>
      <c r="BF133" s="206">
        <f t="shared" si="25"/>
        <v>0</v>
      </c>
      <c r="BG133" s="206">
        <f t="shared" si="26"/>
        <v>0</v>
      </c>
      <c r="BH133" s="206">
        <f t="shared" si="27"/>
        <v>0</v>
      </c>
      <c r="BI133" s="206">
        <f t="shared" si="28"/>
        <v>0</v>
      </c>
      <c r="BJ133" s="18" t="s">
        <v>89</v>
      </c>
      <c r="BK133" s="206">
        <f t="shared" si="29"/>
        <v>0</v>
      </c>
      <c r="BL133" s="18" t="s">
        <v>1201</v>
      </c>
      <c r="BM133" s="205" t="s">
        <v>741</v>
      </c>
    </row>
    <row r="134" spans="1:65" s="2" customFormat="1" ht="16.5" customHeight="1">
      <c r="A134" s="36"/>
      <c r="B134" s="37"/>
      <c r="C134" s="230" t="s">
        <v>546</v>
      </c>
      <c r="D134" s="230" t="s">
        <v>219</v>
      </c>
      <c r="E134" s="231" t="s">
        <v>1286</v>
      </c>
      <c r="F134" s="232" t="s">
        <v>1287</v>
      </c>
      <c r="G134" s="233" t="s">
        <v>173</v>
      </c>
      <c r="H134" s="234">
        <v>13.54</v>
      </c>
      <c r="I134" s="235"/>
      <c r="J134" s="236">
        <f t="shared" si="20"/>
        <v>0</v>
      </c>
      <c r="K134" s="232" t="s">
        <v>1200</v>
      </c>
      <c r="L134" s="237"/>
      <c r="M134" s="238" t="s">
        <v>79</v>
      </c>
      <c r="N134" s="239" t="s">
        <v>51</v>
      </c>
      <c r="O134" s="66"/>
      <c r="P134" s="203">
        <f t="shared" si="21"/>
        <v>0</v>
      </c>
      <c r="Q134" s="203">
        <v>0</v>
      </c>
      <c r="R134" s="203">
        <f t="shared" si="22"/>
        <v>0</v>
      </c>
      <c r="S134" s="203">
        <v>0</v>
      </c>
      <c r="T134" s="204">
        <f t="shared" si="2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1201</v>
      </c>
      <c r="AT134" s="205" t="s">
        <v>219</v>
      </c>
      <c r="AU134" s="205" t="s">
        <v>91</v>
      </c>
      <c r="AY134" s="18" t="s">
        <v>168</v>
      </c>
      <c r="BE134" s="206">
        <f t="shared" si="24"/>
        <v>0</v>
      </c>
      <c r="BF134" s="206">
        <f t="shared" si="25"/>
        <v>0</v>
      </c>
      <c r="BG134" s="206">
        <f t="shared" si="26"/>
        <v>0</v>
      </c>
      <c r="BH134" s="206">
        <f t="shared" si="27"/>
        <v>0</v>
      </c>
      <c r="BI134" s="206">
        <f t="shared" si="28"/>
        <v>0</v>
      </c>
      <c r="BJ134" s="18" t="s">
        <v>89</v>
      </c>
      <c r="BK134" s="206">
        <f t="shared" si="29"/>
        <v>0</v>
      </c>
      <c r="BL134" s="18" t="s">
        <v>1201</v>
      </c>
      <c r="BM134" s="205" t="s">
        <v>1288</v>
      </c>
    </row>
    <row r="135" spans="1:65" s="2" customFormat="1" ht="16.5" customHeight="1">
      <c r="A135" s="36"/>
      <c r="B135" s="37"/>
      <c r="C135" s="230" t="s">
        <v>550</v>
      </c>
      <c r="D135" s="230" t="s">
        <v>219</v>
      </c>
      <c r="E135" s="231" t="s">
        <v>1289</v>
      </c>
      <c r="F135" s="232" t="s">
        <v>1290</v>
      </c>
      <c r="G135" s="233" t="s">
        <v>173</v>
      </c>
      <c r="H135" s="234">
        <v>8.29</v>
      </c>
      <c r="I135" s="235"/>
      <c r="J135" s="236">
        <f t="shared" si="20"/>
        <v>0</v>
      </c>
      <c r="K135" s="232" t="s">
        <v>1200</v>
      </c>
      <c r="L135" s="237"/>
      <c r="M135" s="238" t="s">
        <v>79</v>
      </c>
      <c r="N135" s="239" t="s">
        <v>51</v>
      </c>
      <c r="O135" s="66"/>
      <c r="P135" s="203">
        <f t="shared" si="21"/>
        <v>0</v>
      </c>
      <c r="Q135" s="203">
        <v>0</v>
      </c>
      <c r="R135" s="203">
        <f t="shared" si="22"/>
        <v>0</v>
      </c>
      <c r="S135" s="203">
        <v>0</v>
      </c>
      <c r="T135" s="204">
        <f t="shared" si="2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5" t="s">
        <v>1201</v>
      </c>
      <c r="AT135" s="205" t="s">
        <v>219</v>
      </c>
      <c r="AU135" s="205" t="s">
        <v>91</v>
      </c>
      <c r="AY135" s="18" t="s">
        <v>168</v>
      </c>
      <c r="BE135" s="206">
        <f t="shared" si="24"/>
        <v>0</v>
      </c>
      <c r="BF135" s="206">
        <f t="shared" si="25"/>
        <v>0</v>
      </c>
      <c r="BG135" s="206">
        <f t="shared" si="26"/>
        <v>0</v>
      </c>
      <c r="BH135" s="206">
        <f t="shared" si="27"/>
        <v>0</v>
      </c>
      <c r="BI135" s="206">
        <f t="shared" si="28"/>
        <v>0</v>
      </c>
      <c r="BJ135" s="18" t="s">
        <v>89</v>
      </c>
      <c r="BK135" s="206">
        <f t="shared" si="29"/>
        <v>0</v>
      </c>
      <c r="BL135" s="18" t="s">
        <v>1201</v>
      </c>
      <c r="BM135" s="205" t="s">
        <v>1291</v>
      </c>
    </row>
    <row r="136" spans="1:65" s="2" customFormat="1" ht="16.5" customHeight="1">
      <c r="A136" s="36"/>
      <c r="B136" s="37"/>
      <c r="C136" s="230" t="s">
        <v>555</v>
      </c>
      <c r="D136" s="230" t="s">
        <v>219</v>
      </c>
      <c r="E136" s="231" t="s">
        <v>1292</v>
      </c>
      <c r="F136" s="232" t="s">
        <v>1293</v>
      </c>
      <c r="G136" s="233" t="s">
        <v>173</v>
      </c>
      <c r="H136" s="234">
        <v>40.11</v>
      </c>
      <c r="I136" s="235"/>
      <c r="J136" s="236">
        <f t="shared" si="20"/>
        <v>0</v>
      </c>
      <c r="K136" s="232" t="s">
        <v>1200</v>
      </c>
      <c r="L136" s="237"/>
      <c r="M136" s="238" t="s">
        <v>79</v>
      </c>
      <c r="N136" s="239" t="s">
        <v>51</v>
      </c>
      <c r="O136" s="66"/>
      <c r="P136" s="203">
        <f t="shared" si="21"/>
        <v>0</v>
      </c>
      <c r="Q136" s="203">
        <v>0</v>
      </c>
      <c r="R136" s="203">
        <f t="shared" si="22"/>
        <v>0</v>
      </c>
      <c r="S136" s="203">
        <v>0</v>
      </c>
      <c r="T136" s="204">
        <f t="shared" si="2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5" t="s">
        <v>1201</v>
      </c>
      <c r="AT136" s="205" t="s">
        <v>219</v>
      </c>
      <c r="AU136" s="205" t="s">
        <v>91</v>
      </c>
      <c r="AY136" s="18" t="s">
        <v>168</v>
      </c>
      <c r="BE136" s="206">
        <f t="shared" si="24"/>
        <v>0</v>
      </c>
      <c r="BF136" s="206">
        <f t="shared" si="25"/>
        <v>0</v>
      </c>
      <c r="BG136" s="206">
        <f t="shared" si="26"/>
        <v>0</v>
      </c>
      <c r="BH136" s="206">
        <f t="shared" si="27"/>
        <v>0</v>
      </c>
      <c r="BI136" s="206">
        <f t="shared" si="28"/>
        <v>0</v>
      </c>
      <c r="BJ136" s="18" t="s">
        <v>89</v>
      </c>
      <c r="BK136" s="206">
        <f t="shared" si="29"/>
        <v>0</v>
      </c>
      <c r="BL136" s="18" t="s">
        <v>1201</v>
      </c>
      <c r="BM136" s="205" t="s">
        <v>1294</v>
      </c>
    </row>
    <row r="137" spans="1:65" s="2" customFormat="1" ht="16.5" customHeight="1">
      <c r="A137" s="36"/>
      <c r="B137" s="37"/>
      <c r="C137" s="230" t="s">
        <v>559</v>
      </c>
      <c r="D137" s="230" t="s">
        <v>219</v>
      </c>
      <c r="E137" s="231" t="s">
        <v>1295</v>
      </c>
      <c r="F137" s="232" t="s">
        <v>1296</v>
      </c>
      <c r="G137" s="233" t="s">
        <v>228</v>
      </c>
      <c r="H137" s="234">
        <v>6</v>
      </c>
      <c r="I137" s="235"/>
      <c r="J137" s="236">
        <f t="shared" si="20"/>
        <v>0</v>
      </c>
      <c r="K137" s="232" t="s">
        <v>1200</v>
      </c>
      <c r="L137" s="237"/>
      <c r="M137" s="238" t="s">
        <v>79</v>
      </c>
      <c r="N137" s="239" t="s">
        <v>51</v>
      </c>
      <c r="O137" s="66"/>
      <c r="P137" s="203">
        <f t="shared" si="21"/>
        <v>0</v>
      </c>
      <c r="Q137" s="203">
        <v>0</v>
      </c>
      <c r="R137" s="203">
        <f t="shared" si="22"/>
        <v>0</v>
      </c>
      <c r="S137" s="203">
        <v>0</v>
      </c>
      <c r="T137" s="204">
        <f t="shared" si="2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1201</v>
      </c>
      <c r="AT137" s="205" t="s">
        <v>219</v>
      </c>
      <c r="AU137" s="205" t="s">
        <v>91</v>
      </c>
      <c r="AY137" s="18" t="s">
        <v>168</v>
      </c>
      <c r="BE137" s="206">
        <f t="shared" si="24"/>
        <v>0</v>
      </c>
      <c r="BF137" s="206">
        <f t="shared" si="25"/>
        <v>0</v>
      </c>
      <c r="BG137" s="206">
        <f t="shared" si="26"/>
        <v>0</v>
      </c>
      <c r="BH137" s="206">
        <f t="shared" si="27"/>
        <v>0</v>
      </c>
      <c r="BI137" s="206">
        <f t="shared" si="28"/>
        <v>0</v>
      </c>
      <c r="BJ137" s="18" t="s">
        <v>89</v>
      </c>
      <c r="BK137" s="206">
        <f t="shared" si="29"/>
        <v>0</v>
      </c>
      <c r="BL137" s="18" t="s">
        <v>1201</v>
      </c>
      <c r="BM137" s="205" t="s">
        <v>1297</v>
      </c>
    </row>
    <row r="138" spans="1:65" s="2" customFormat="1" ht="16.5" customHeight="1">
      <c r="A138" s="36"/>
      <c r="B138" s="37"/>
      <c r="C138" s="230" t="s">
        <v>566</v>
      </c>
      <c r="D138" s="230" t="s">
        <v>219</v>
      </c>
      <c r="E138" s="231" t="s">
        <v>1298</v>
      </c>
      <c r="F138" s="232" t="s">
        <v>1299</v>
      </c>
      <c r="G138" s="233" t="s">
        <v>228</v>
      </c>
      <c r="H138" s="234">
        <v>27</v>
      </c>
      <c r="I138" s="235"/>
      <c r="J138" s="236">
        <f t="shared" si="20"/>
        <v>0</v>
      </c>
      <c r="K138" s="232" t="s">
        <v>1200</v>
      </c>
      <c r="L138" s="237"/>
      <c r="M138" s="238" t="s">
        <v>79</v>
      </c>
      <c r="N138" s="239" t="s">
        <v>51</v>
      </c>
      <c r="O138" s="66"/>
      <c r="P138" s="203">
        <f t="shared" si="21"/>
        <v>0</v>
      </c>
      <c r="Q138" s="203">
        <v>0</v>
      </c>
      <c r="R138" s="203">
        <f t="shared" si="22"/>
        <v>0</v>
      </c>
      <c r="S138" s="203">
        <v>0</v>
      </c>
      <c r="T138" s="204">
        <f t="shared" si="2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5" t="s">
        <v>1201</v>
      </c>
      <c r="AT138" s="205" t="s">
        <v>219</v>
      </c>
      <c r="AU138" s="205" t="s">
        <v>91</v>
      </c>
      <c r="AY138" s="18" t="s">
        <v>168</v>
      </c>
      <c r="BE138" s="206">
        <f t="shared" si="24"/>
        <v>0</v>
      </c>
      <c r="BF138" s="206">
        <f t="shared" si="25"/>
        <v>0</v>
      </c>
      <c r="BG138" s="206">
        <f t="shared" si="26"/>
        <v>0</v>
      </c>
      <c r="BH138" s="206">
        <f t="shared" si="27"/>
        <v>0</v>
      </c>
      <c r="BI138" s="206">
        <f t="shared" si="28"/>
        <v>0</v>
      </c>
      <c r="BJ138" s="18" t="s">
        <v>89</v>
      </c>
      <c r="BK138" s="206">
        <f t="shared" si="29"/>
        <v>0</v>
      </c>
      <c r="BL138" s="18" t="s">
        <v>1201</v>
      </c>
      <c r="BM138" s="205" t="s">
        <v>1300</v>
      </c>
    </row>
    <row r="139" spans="2:63" s="12" customFormat="1" ht="22.95" customHeight="1">
      <c r="B139" s="178"/>
      <c r="C139" s="179"/>
      <c r="D139" s="180" t="s">
        <v>80</v>
      </c>
      <c r="E139" s="192" t="s">
        <v>1301</v>
      </c>
      <c r="F139" s="192" t="s">
        <v>1302</v>
      </c>
      <c r="G139" s="179"/>
      <c r="H139" s="179"/>
      <c r="I139" s="182"/>
      <c r="J139" s="193">
        <f>BK139</f>
        <v>0</v>
      </c>
      <c r="K139" s="179"/>
      <c r="L139" s="184"/>
      <c r="M139" s="185"/>
      <c r="N139" s="186"/>
      <c r="O139" s="186"/>
      <c r="P139" s="187">
        <f>SUM(P140:P155)</f>
        <v>0</v>
      </c>
      <c r="Q139" s="186"/>
      <c r="R139" s="187">
        <f>SUM(R140:R155)</f>
        <v>0</v>
      </c>
      <c r="S139" s="186"/>
      <c r="T139" s="188">
        <f>SUM(T140:T155)</f>
        <v>0</v>
      </c>
      <c r="AR139" s="189" t="s">
        <v>89</v>
      </c>
      <c r="AT139" s="190" t="s">
        <v>80</v>
      </c>
      <c r="AU139" s="190" t="s">
        <v>89</v>
      </c>
      <c r="AY139" s="189" t="s">
        <v>168</v>
      </c>
      <c r="BK139" s="191">
        <f>SUM(BK140:BK155)</f>
        <v>0</v>
      </c>
    </row>
    <row r="140" spans="1:65" s="2" customFormat="1" ht="16.5" customHeight="1">
      <c r="A140" s="36"/>
      <c r="B140" s="37"/>
      <c r="C140" s="194" t="s">
        <v>570</v>
      </c>
      <c r="D140" s="194" t="s">
        <v>170</v>
      </c>
      <c r="E140" s="195" t="s">
        <v>1303</v>
      </c>
      <c r="F140" s="196" t="s">
        <v>1304</v>
      </c>
      <c r="G140" s="197" t="s">
        <v>228</v>
      </c>
      <c r="H140" s="198">
        <v>49</v>
      </c>
      <c r="I140" s="199"/>
      <c r="J140" s="200">
        <f aca="true" t="shared" si="30" ref="J140:J155">ROUND(I140*H140,2)</f>
        <v>0</v>
      </c>
      <c r="K140" s="196" t="s">
        <v>1200</v>
      </c>
      <c r="L140" s="41"/>
      <c r="M140" s="201" t="s">
        <v>79</v>
      </c>
      <c r="N140" s="202" t="s">
        <v>51</v>
      </c>
      <c r="O140" s="66"/>
      <c r="P140" s="203">
        <f aca="true" t="shared" si="31" ref="P140:P155">O140*H140</f>
        <v>0</v>
      </c>
      <c r="Q140" s="203">
        <v>0</v>
      </c>
      <c r="R140" s="203">
        <f aca="true" t="shared" si="32" ref="R140:R155">Q140*H140</f>
        <v>0</v>
      </c>
      <c r="S140" s="203">
        <v>0</v>
      </c>
      <c r="T140" s="204">
        <f aca="true" t="shared" si="33" ref="T140:T155"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660</v>
      </c>
      <c r="AT140" s="205" t="s">
        <v>170</v>
      </c>
      <c r="AU140" s="205" t="s">
        <v>91</v>
      </c>
      <c r="AY140" s="18" t="s">
        <v>168</v>
      </c>
      <c r="BE140" s="206">
        <f aca="true" t="shared" si="34" ref="BE140:BE155">IF(N140="základní",J140,0)</f>
        <v>0</v>
      </c>
      <c r="BF140" s="206">
        <f aca="true" t="shared" si="35" ref="BF140:BF155">IF(N140="snížená",J140,0)</f>
        <v>0</v>
      </c>
      <c r="BG140" s="206">
        <f aca="true" t="shared" si="36" ref="BG140:BG155">IF(N140="zákl. přenesená",J140,0)</f>
        <v>0</v>
      </c>
      <c r="BH140" s="206">
        <f aca="true" t="shared" si="37" ref="BH140:BH155">IF(N140="sníž. přenesená",J140,0)</f>
        <v>0</v>
      </c>
      <c r="BI140" s="206">
        <f aca="true" t="shared" si="38" ref="BI140:BI155">IF(N140="nulová",J140,0)</f>
        <v>0</v>
      </c>
      <c r="BJ140" s="18" t="s">
        <v>89</v>
      </c>
      <c r="BK140" s="206">
        <f aca="true" t="shared" si="39" ref="BK140:BK155">ROUND(I140*H140,2)</f>
        <v>0</v>
      </c>
      <c r="BL140" s="18" t="s">
        <v>660</v>
      </c>
      <c r="BM140" s="205" t="s">
        <v>1305</v>
      </c>
    </row>
    <row r="141" spans="1:65" s="2" customFormat="1" ht="16.5" customHeight="1">
      <c r="A141" s="36"/>
      <c r="B141" s="37"/>
      <c r="C141" s="194" t="s">
        <v>574</v>
      </c>
      <c r="D141" s="194" t="s">
        <v>170</v>
      </c>
      <c r="E141" s="195" t="s">
        <v>1306</v>
      </c>
      <c r="F141" s="196" t="s">
        <v>1307</v>
      </c>
      <c r="G141" s="197" t="s">
        <v>252</v>
      </c>
      <c r="H141" s="198">
        <v>490</v>
      </c>
      <c r="I141" s="199"/>
      <c r="J141" s="200">
        <f t="shared" si="30"/>
        <v>0</v>
      </c>
      <c r="K141" s="196" t="s">
        <v>1200</v>
      </c>
      <c r="L141" s="41"/>
      <c r="M141" s="201" t="s">
        <v>79</v>
      </c>
      <c r="N141" s="202" t="s">
        <v>51</v>
      </c>
      <c r="O141" s="66"/>
      <c r="P141" s="203">
        <f t="shared" si="31"/>
        <v>0</v>
      </c>
      <c r="Q141" s="203">
        <v>0</v>
      </c>
      <c r="R141" s="203">
        <f t="shared" si="32"/>
        <v>0</v>
      </c>
      <c r="S141" s="203">
        <v>0</v>
      </c>
      <c r="T141" s="204">
        <f t="shared" si="33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660</v>
      </c>
      <c r="AT141" s="205" t="s">
        <v>170</v>
      </c>
      <c r="AU141" s="205" t="s">
        <v>91</v>
      </c>
      <c r="AY141" s="18" t="s">
        <v>168</v>
      </c>
      <c r="BE141" s="206">
        <f t="shared" si="34"/>
        <v>0</v>
      </c>
      <c r="BF141" s="206">
        <f t="shared" si="35"/>
        <v>0</v>
      </c>
      <c r="BG141" s="206">
        <f t="shared" si="36"/>
        <v>0</v>
      </c>
      <c r="BH141" s="206">
        <f t="shared" si="37"/>
        <v>0</v>
      </c>
      <c r="BI141" s="206">
        <f t="shared" si="38"/>
        <v>0</v>
      </c>
      <c r="BJ141" s="18" t="s">
        <v>89</v>
      </c>
      <c r="BK141" s="206">
        <f t="shared" si="39"/>
        <v>0</v>
      </c>
      <c r="BL141" s="18" t="s">
        <v>660</v>
      </c>
      <c r="BM141" s="205" t="s">
        <v>1308</v>
      </c>
    </row>
    <row r="142" spans="1:65" s="2" customFormat="1" ht="16.5" customHeight="1">
      <c r="A142" s="36"/>
      <c r="B142" s="37"/>
      <c r="C142" s="194" t="s">
        <v>579</v>
      </c>
      <c r="D142" s="194" t="s">
        <v>170</v>
      </c>
      <c r="E142" s="195" t="s">
        <v>1309</v>
      </c>
      <c r="F142" s="196" t="s">
        <v>1310</v>
      </c>
      <c r="G142" s="197" t="s">
        <v>252</v>
      </c>
      <c r="H142" s="198">
        <v>1220</v>
      </c>
      <c r="I142" s="199"/>
      <c r="J142" s="200">
        <f t="shared" si="30"/>
        <v>0</v>
      </c>
      <c r="K142" s="196" t="s">
        <v>1200</v>
      </c>
      <c r="L142" s="41"/>
      <c r="M142" s="201" t="s">
        <v>79</v>
      </c>
      <c r="N142" s="202" t="s">
        <v>51</v>
      </c>
      <c r="O142" s="66"/>
      <c r="P142" s="203">
        <f t="shared" si="31"/>
        <v>0</v>
      </c>
      <c r="Q142" s="203">
        <v>0</v>
      </c>
      <c r="R142" s="203">
        <f t="shared" si="32"/>
        <v>0</v>
      </c>
      <c r="S142" s="203">
        <v>0</v>
      </c>
      <c r="T142" s="204">
        <f t="shared" si="33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660</v>
      </c>
      <c r="AT142" s="205" t="s">
        <v>170</v>
      </c>
      <c r="AU142" s="205" t="s">
        <v>91</v>
      </c>
      <c r="AY142" s="18" t="s">
        <v>168</v>
      </c>
      <c r="BE142" s="206">
        <f t="shared" si="34"/>
        <v>0</v>
      </c>
      <c r="BF142" s="206">
        <f t="shared" si="35"/>
        <v>0</v>
      </c>
      <c r="BG142" s="206">
        <f t="shared" si="36"/>
        <v>0</v>
      </c>
      <c r="BH142" s="206">
        <f t="shared" si="37"/>
        <v>0</v>
      </c>
      <c r="BI142" s="206">
        <f t="shared" si="38"/>
        <v>0</v>
      </c>
      <c r="BJ142" s="18" t="s">
        <v>89</v>
      </c>
      <c r="BK142" s="206">
        <f t="shared" si="39"/>
        <v>0</v>
      </c>
      <c r="BL142" s="18" t="s">
        <v>660</v>
      </c>
      <c r="BM142" s="205" t="s">
        <v>1311</v>
      </c>
    </row>
    <row r="143" spans="1:65" s="2" customFormat="1" ht="16.5" customHeight="1">
      <c r="A143" s="36"/>
      <c r="B143" s="37"/>
      <c r="C143" s="194" t="s">
        <v>584</v>
      </c>
      <c r="D143" s="194" t="s">
        <v>170</v>
      </c>
      <c r="E143" s="195" t="s">
        <v>1312</v>
      </c>
      <c r="F143" s="196" t="s">
        <v>1313</v>
      </c>
      <c r="G143" s="197" t="s">
        <v>228</v>
      </c>
      <c r="H143" s="198">
        <v>79</v>
      </c>
      <c r="I143" s="199"/>
      <c r="J143" s="200">
        <f t="shared" si="30"/>
        <v>0</v>
      </c>
      <c r="K143" s="196" t="s">
        <v>1200</v>
      </c>
      <c r="L143" s="41"/>
      <c r="M143" s="201" t="s">
        <v>79</v>
      </c>
      <c r="N143" s="202" t="s">
        <v>51</v>
      </c>
      <c r="O143" s="66"/>
      <c r="P143" s="203">
        <f t="shared" si="31"/>
        <v>0</v>
      </c>
      <c r="Q143" s="203">
        <v>0</v>
      </c>
      <c r="R143" s="203">
        <f t="shared" si="32"/>
        <v>0</v>
      </c>
      <c r="S143" s="203">
        <v>0</v>
      </c>
      <c r="T143" s="204">
        <f t="shared" si="3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660</v>
      </c>
      <c r="AT143" s="205" t="s">
        <v>170</v>
      </c>
      <c r="AU143" s="205" t="s">
        <v>91</v>
      </c>
      <c r="AY143" s="18" t="s">
        <v>168</v>
      </c>
      <c r="BE143" s="206">
        <f t="shared" si="34"/>
        <v>0</v>
      </c>
      <c r="BF143" s="206">
        <f t="shared" si="35"/>
        <v>0</v>
      </c>
      <c r="BG143" s="206">
        <f t="shared" si="36"/>
        <v>0</v>
      </c>
      <c r="BH143" s="206">
        <f t="shared" si="37"/>
        <v>0</v>
      </c>
      <c r="BI143" s="206">
        <f t="shared" si="38"/>
        <v>0</v>
      </c>
      <c r="BJ143" s="18" t="s">
        <v>89</v>
      </c>
      <c r="BK143" s="206">
        <f t="shared" si="39"/>
        <v>0</v>
      </c>
      <c r="BL143" s="18" t="s">
        <v>660</v>
      </c>
      <c r="BM143" s="205" t="s">
        <v>1314</v>
      </c>
    </row>
    <row r="144" spans="1:65" s="2" customFormat="1" ht="16.5" customHeight="1">
      <c r="A144" s="36"/>
      <c r="B144" s="37"/>
      <c r="C144" s="194" t="s">
        <v>589</v>
      </c>
      <c r="D144" s="194" t="s">
        <v>170</v>
      </c>
      <c r="E144" s="195" t="s">
        <v>1315</v>
      </c>
      <c r="F144" s="196" t="s">
        <v>1316</v>
      </c>
      <c r="G144" s="197" t="s">
        <v>228</v>
      </c>
      <c r="H144" s="198">
        <v>2</v>
      </c>
      <c r="I144" s="199"/>
      <c r="J144" s="200">
        <f t="shared" si="30"/>
        <v>0</v>
      </c>
      <c r="K144" s="196" t="s">
        <v>1200</v>
      </c>
      <c r="L144" s="41"/>
      <c r="M144" s="201" t="s">
        <v>79</v>
      </c>
      <c r="N144" s="202" t="s">
        <v>51</v>
      </c>
      <c r="O144" s="66"/>
      <c r="P144" s="203">
        <f t="shared" si="31"/>
        <v>0</v>
      </c>
      <c r="Q144" s="203">
        <v>0</v>
      </c>
      <c r="R144" s="203">
        <f t="shared" si="32"/>
        <v>0</v>
      </c>
      <c r="S144" s="203">
        <v>0</v>
      </c>
      <c r="T144" s="204">
        <f t="shared" si="3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660</v>
      </c>
      <c r="AT144" s="205" t="s">
        <v>170</v>
      </c>
      <c r="AU144" s="205" t="s">
        <v>91</v>
      </c>
      <c r="AY144" s="18" t="s">
        <v>168</v>
      </c>
      <c r="BE144" s="206">
        <f t="shared" si="34"/>
        <v>0</v>
      </c>
      <c r="BF144" s="206">
        <f t="shared" si="35"/>
        <v>0</v>
      </c>
      <c r="BG144" s="206">
        <f t="shared" si="36"/>
        <v>0</v>
      </c>
      <c r="BH144" s="206">
        <f t="shared" si="37"/>
        <v>0</v>
      </c>
      <c r="BI144" s="206">
        <f t="shared" si="38"/>
        <v>0</v>
      </c>
      <c r="BJ144" s="18" t="s">
        <v>89</v>
      </c>
      <c r="BK144" s="206">
        <f t="shared" si="39"/>
        <v>0</v>
      </c>
      <c r="BL144" s="18" t="s">
        <v>660</v>
      </c>
      <c r="BM144" s="205" t="s">
        <v>1317</v>
      </c>
    </row>
    <row r="145" spans="1:65" s="2" customFormat="1" ht="16.5" customHeight="1">
      <c r="A145" s="36"/>
      <c r="B145" s="37"/>
      <c r="C145" s="194" t="s">
        <v>594</v>
      </c>
      <c r="D145" s="194" t="s">
        <v>170</v>
      </c>
      <c r="E145" s="195" t="s">
        <v>1318</v>
      </c>
      <c r="F145" s="196" t="s">
        <v>1319</v>
      </c>
      <c r="G145" s="197" t="s">
        <v>228</v>
      </c>
      <c r="H145" s="198">
        <v>296</v>
      </c>
      <c r="I145" s="199"/>
      <c r="J145" s="200">
        <f t="shared" si="30"/>
        <v>0</v>
      </c>
      <c r="K145" s="196" t="s">
        <v>1200</v>
      </c>
      <c r="L145" s="41"/>
      <c r="M145" s="201" t="s">
        <v>79</v>
      </c>
      <c r="N145" s="202" t="s">
        <v>51</v>
      </c>
      <c r="O145" s="66"/>
      <c r="P145" s="203">
        <f t="shared" si="31"/>
        <v>0</v>
      </c>
      <c r="Q145" s="203">
        <v>0</v>
      </c>
      <c r="R145" s="203">
        <f t="shared" si="32"/>
        <v>0</v>
      </c>
      <c r="S145" s="203">
        <v>0</v>
      </c>
      <c r="T145" s="204">
        <f t="shared" si="3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660</v>
      </c>
      <c r="AT145" s="205" t="s">
        <v>170</v>
      </c>
      <c r="AU145" s="205" t="s">
        <v>91</v>
      </c>
      <c r="AY145" s="18" t="s">
        <v>168</v>
      </c>
      <c r="BE145" s="206">
        <f t="shared" si="34"/>
        <v>0</v>
      </c>
      <c r="BF145" s="206">
        <f t="shared" si="35"/>
        <v>0</v>
      </c>
      <c r="BG145" s="206">
        <f t="shared" si="36"/>
        <v>0</v>
      </c>
      <c r="BH145" s="206">
        <f t="shared" si="37"/>
        <v>0</v>
      </c>
      <c r="BI145" s="206">
        <f t="shared" si="38"/>
        <v>0</v>
      </c>
      <c r="BJ145" s="18" t="s">
        <v>89</v>
      </c>
      <c r="BK145" s="206">
        <f t="shared" si="39"/>
        <v>0</v>
      </c>
      <c r="BL145" s="18" t="s">
        <v>660</v>
      </c>
      <c r="BM145" s="205" t="s">
        <v>1320</v>
      </c>
    </row>
    <row r="146" spans="1:65" s="2" customFormat="1" ht="16.5" customHeight="1">
      <c r="A146" s="36"/>
      <c r="B146" s="37"/>
      <c r="C146" s="194" t="s">
        <v>599</v>
      </c>
      <c r="D146" s="194" t="s">
        <v>170</v>
      </c>
      <c r="E146" s="195" t="s">
        <v>1321</v>
      </c>
      <c r="F146" s="196" t="s">
        <v>1322</v>
      </c>
      <c r="G146" s="197" t="s">
        <v>252</v>
      </c>
      <c r="H146" s="198">
        <v>830</v>
      </c>
      <c r="I146" s="199"/>
      <c r="J146" s="200">
        <f t="shared" si="30"/>
        <v>0</v>
      </c>
      <c r="K146" s="196" t="s">
        <v>1200</v>
      </c>
      <c r="L146" s="41"/>
      <c r="M146" s="201" t="s">
        <v>79</v>
      </c>
      <c r="N146" s="202" t="s">
        <v>51</v>
      </c>
      <c r="O146" s="66"/>
      <c r="P146" s="203">
        <f t="shared" si="31"/>
        <v>0</v>
      </c>
      <c r="Q146" s="203">
        <v>0</v>
      </c>
      <c r="R146" s="203">
        <f t="shared" si="32"/>
        <v>0</v>
      </c>
      <c r="S146" s="203">
        <v>0</v>
      </c>
      <c r="T146" s="204">
        <f t="shared" si="3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660</v>
      </c>
      <c r="AT146" s="205" t="s">
        <v>170</v>
      </c>
      <c r="AU146" s="205" t="s">
        <v>91</v>
      </c>
      <c r="AY146" s="18" t="s">
        <v>168</v>
      </c>
      <c r="BE146" s="206">
        <f t="shared" si="34"/>
        <v>0</v>
      </c>
      <c r="BF146" s="206">
        <f t="shared" si="35"/>
        <v>0</v>
      </c>
      <c r="BG146" s="206">
        <f t="shared" si="36"/>
        <v>0</v>
      </c>
      <c r="BH146" s="206">
        <f t="shared" si="37"/>
        <v>0</v>
      </c>
      <c r="BI146" s="206">
        <f t="shared" si="38"/>
        <v>0</v>
      </c>
      <c r="BJ146" s="18" t="s">
        <v>89</v>
      </c>
      <c r="BK146" s="206">
        <f t="shared" si="39"/>
        <v>0</v>
      </c>
      <c r="BL146" s="18" t="s">
        <v>660</v>
      </c>
      <c r="BM146" s="205" t="s">
        <v>1323</v>
      </c>
    </row>
    <row r="147" spans="1:65" s="2" customFormat="1" ht="16.5" customHeight="1">
      <c r="A147" s="36"/>
      <c r="B147" s="37"/>
      <c r="C147" s="194" t="s">
        <v>604</v>
      </c>
      <c r="D147" s="194" t="s">
        <v>170</v>
      </c>
      <c r="E147" s="195" t="s">
        <v>1324</v>
      </c>
      <c r="F147" s="196" t="s">
        <v>1325</v>
      </c>
      <c r="G147" s="197" t="s">
        <v>252</v>
      </c>
      <c r="H147" s="198">
        <v>230</v>
      </c>
      <c r="I147" s="199"/>
      <c r="J147" s="200">
        <f t="shared" si="30"/>
        <v>0</v>
      </c>
      <c r="K147" s="196" t="s">
        <v>1200</v>
      </c>
      <c r="L147" s="41"/>
      <c r="M147" s="201" t="s">
        <v>79</v>
      </c>
      <c r="N147" s="202" t="s">
        <v>51</v>
      </c>
      <c r="O147" s="66"/>
      <c r="P147" s="203">
        <f t="shared" si="31"/>
        <v>0</v>
      </c>
      <c r="Q147" s="203">
        <v>0</v>
      </c>
      <c r="R147" s="203">
        <f t="shared" si="32"/>
        <v>0</v>
      </c>
      <c r="S147" s="203">
        <v>0</v>
      </c>
      <c r="T147" s="204">
        <f t="shared" si="3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660</v>
      </c>
      <c r="AT147" s="205" t="s">
        <v>170</v>
      </c>
      <c r="AU147" s="205" t="s">
        <v>91</v>
      </c>
      <c r="AY147" s="18" t="s">
        <v>168</v>
      </c>
      <c r="BE147" s="206">
        <f t="shared" si="34"/>
        <v>0</v>
      </c>
      <c r="BF147" s="206">
        <f t="shared" si="35"/>
        <v>0</v>
      </c>
      <c r="BG147" s="206">
        <f t="shared" si="36"/>
        <v>0</v>
      </c>
      <c r="BH147" s="206">
        <f t="shared" si="37"/>
        <v>0</v>
      </c>
      <c r="BI147" s="206">
        <f t="shared" si="38"/>
        <v>0</v>
      </c>
      <c r="BJ147" s="18" t="s">
        <v>89</v>
      </c>
      <c r="BK147" s="206">
        <f t="shared" si="39"/>
        <v>0</v>
      </c>
      <c r="BL147" s="18" t="s">
        <v>660</v>
      </c>
      <c r="BM147" s="205" t="s">
        <v>1326</v>
      </c>
    </row>
    <row r="148" spans="1:65" s="2" customFormat="1" ht="16.5" customHeight="1">
      <c r="A148" s="36"/>
      <c r="B148" s="37"/>
      <c r="C148" s="194" t="s">
        <v>609</v>
      </c>
      <c r="D148" s="194" t="s">
        <v>170</v>
      </c>
      <c r="E148" s="195" t="s">
        <v>1327</v>
      </c>
      <c r="F148" s="196" t="s">
        <v>1328</v>
      </c>
      <c r="G148" s="197" t="s">
        <v>228</v>
      </c>
      <c r="H148" s="198">
        <v>79</v>
      </c>
      <c r="I148" s="199"/>
      <c r="J148" s="200">
        <f t="shared" si="30"/>
        <v>0</v>
      </c>
      <c r="K148" s="196" t="s">
        <v>1200</v>
      </c>
      <c r="L148" s="41"/>
      <c r="M148" s="201" t="s">
        <v>79</v>
      </c>
      <c r="N148" s="202" t="s">
        <v>51</v>
      </c>
      <c r="O148" s="66"/>
      <c r="P148" s="203">
        <f t="shared" si="31"/>
        <v>0</v>
      </c>
      <c r="Q148" s="203">
        <v>0</v>
      </c>
      <c r="R148" s="203">
        <f t="shared" si="32"/>
        <v>0</v>
      </c>
      <c r="S148" s="203">
        <v>0</v>
      </c>
      <c r="T148" s="204">
        <f t="shared" si="3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660</v>
      </c>
      <c r="AT148" s="205" t="s">
        <v>170</v>
      </c>
      <c r="AU148" s="205" t="s">
        <v>91</v>
      </c>
      <c r="AY148" s="18" t="s">
        <v>168</v>
      </c>
      <c r="BE148" s="206">
        <f t="shared" si="34"/>
        <v>0</v>
      </c>
      <c r="BF148" s="206">
        <f t="shared" si="35"/>
        <v>0</v>
      </c>
      <c r="BG148" s="206">
        <f t="shared" si="36"/>
        <v>0</v>
      </c>
      <c r="BH148" s="206">
        <f t="shared" si="37"/>
        <v>0</v>
      </c>
      <c r="BI148" s="206">
        <f t="shared" si="38"/>
        <v>0</v>
      </c>
      <c r="BJ148" s="18" t="s">
        <v>89</v>
      </c>
      <c r="BK148" s="206">
        <f t="shared" si="39"/>
        <v>0</v>
      </c>
      <c r="BL148" s="18" t="s">
        <v>660</v>
      </c>
      <c r="BM148" s="205" t="s">
        <v>1329</v>
      </c>
    </row>
    <row r="149" spans="1:65" s="2" customFormat="1" ht="16.5" customHeight="1">
      <c r="A149" s="36"/>
      <c r="B149" s="37"/>
      <c r="C149" s="194" t="s">
        <v>614</v>
      </c>
      <c r="D149" s="194" t="s">
        <v>170</v>
      </c>
      <c r="E149" s="195" t="s">
        <v>1330</v>
      </c>
      <c r="F149" s="196" t="s">
        <v>1331</v>
      </c>
      <c r="G149" s="197" t="s">
        <v>228</v>
      </c>
      <c r="H149" s="198">
        <v>39</v>
      </c>
      <c r="I149" s="199"/>
      <c r="J149" s="200">
        <f t="shared" si="30"/>
        <v>0</v>
      </c>
      <c r="K149" s="196" t="s">
        <v>1200</v>
      </c>
      <c r="L149" s="41"/>
      <c r="M149" s="201" t="s">
        <v>79</v>
      </c>
      <c r="N149" s="202" t="s">
        <v>51</v>
      </c>
      <c r="O149" s="66"/>
      <c r="P149" s="203">
        <f t="shared" si="31"/>
        <v>0</v>
      </c>
      <c r="Q149" s="203">
        <v>0</v>
      </c>
      <c r="R149" s="203">
        <f t="shared" si="32"/>
        <v>0</v>
      </c>
      <c r="S149" s="203">
        <v>0</v>
      </c>
      <c r="T149" s="204">
        <f t="shared" si="3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5" t="s">
        <v>660</v>
      </c>
      <c r="AT149" s="205" t="s">
        <v>170</v>
      </c>
      <c r="AU149" s="205" t="s">
        <v>91</v>
      </c>
      <c r="AY149" s="18" t="s">
        <v>168</v>
      </c>
      <c r="BE149" s="206">
        <f t="shared" si="34"/>
        <v>0</v>
      </c>
      <c r="BF149" s="206">
        <f t="shared" si="35"/>
        <v>0</v>
      </c>
      <c r="BG149" s="206">
        <f t="shared" si="36"/>
        <v>0</v>
      </c>
      <c r="BH149" s="206">
        <f t="shared" si="37"/>
        <v>0</v>
      </c>
      <c r="BI149" s="206">
        <f t="shared" si="38"/>
        <v>0</v>
      </c>
      <c r="BJ149" s="18" t="s">
        <v>89</v>
      </c>
      <c r="BK149" s="206">
        <f t="shared" si="39"/>
        <v>0</v>
      </c>
      <c r="BL149" s="18" t="s">
        <v>660</v>
      </c>
      <c r="BM149" s="205" t="s">
        <v>1049</v>
      </c>
    </row>
    <row r="150" spans="1:65" s="2" customFormat="1" ht="16.5" customHeight="1">
      <c r="A150" s="36"/>
      <c r="B150" s="37"/>
      <c r="C150" s="194" t="s">
        <v>618</v>
      </c>
      <c r="D150" s="194" t="s">
        <v>170</v>
      </c>
      <c r="E150" s="195" t="s">
        <v>1332</v>
      </c>
      <c r="F150" s="196" t="s">
        <v>1333</v>
      </c>
      <c r="G150" s="197" t="s">
        <v>228</v>
      </c>
      <c r="H150" s="198">
        <v>35</v>
      </c>
      <c r="I150" s="199"/>
      <c r="J150" s="200">
        <f t="shared" si="30"/>
        <v>0</v>
      </c>
      <c r="K150" s="196" t="s">
        <v>1200</v>
      </c>
      <c r="L150" s="41"/>
      <c r="M150" s="201" t="s">
        <v>79</v>
      </c>
      <c r="N150" s="202" t="s">
        <v>51</v>
      </c>
      <c r="O150" s="66"/>
      <c r="P150" s="203">
        <f t="shared" si="31"/>
        <v>0</v>
      </c>
      <c r="Q150" s="203">
        <v>0</v>
      </c>
      <c r="R150" s="203">
        <f t="shared" si="32"/>
        <v>0</v>
      </c>
      <c r="S150" s="203">
        <v>0</v>
      </c>
      <c r="T150" s="204">
        <f t="shared" si="3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660</v>
      </c>
      <c r="AT150" s="205" t="s">
        <v>170</v>
      </c>
      <c r="AU150" s="205" t="s">
        <v>91</v>
      </c>
      <c r="AY150" s="18" t="s">
        <v>168</v>
      </c>
      <c r="BE150" s="206">
        <f t="shared" si="34"/>
        <v>0</v>
      </c>
      <c r="BF150" s="206">
        <f t="shared" si="35"/>
        <v>0</v>
      </c>
      <c r="BG150" s="206">
        <f t="shared" si="36"/>
        <v>0</v>
      </c>
      <c r="BH150" s="206">
        <f t="shared" si="37"/>
        <v>0</v>
      </c>
      <c r="BI150" s="206">
        <f t="shared" si="38"/>
        <v>0</v>
      </c>
      <c r="BJ150" s="18" t="s">
        <v>89</v>
      </c>
      <c r="BK150" s="206">
        <f t="shared" si="39"/>
        <v>0</v>
      </c>
      <c r="BL150" s="18" t="s">
        <v>660</v>
      </c>
      <c r="BM150" s="205" t="s">
        <v>1334</v>
      </c>
    </row>
    <row r="151" spans="1:65" s="2" customFormat="1" ht="16.5" customHeight="1">
      <c r="A151" s="36"/>
      <c r="B151" s="37"/>
      <c r="C151" s="194" t="s">
        <v>623</v>
      </c>
      <c r="D151" s="194" t="s">
        <v>170</v>
      </c>
      <c r="E151" s="195" t="s">
        <v>1335</v>
      </c>
      <c r="F151" s="196" t="s">
        <v>1336</v>
      </c>
      <c r="G151" s="197" t="s">
        <v>228</v>
      </c>
      <c r="H151" s="198">
        <v>29</v>
      </c>
      <c r="I151" s="199"/>
      <c r="J151" s="200">
        <f t="shared" si="30"/>
        <v>0</v>
      </c>
      <c r="K151" s="196" t="s">
        <v>1200</v>
      </c>
      <c r="L151" s="41"/>
      <c r="M151" s="201" t="s">
        <v>79</v>
      </c>
      <c r="N151" s="202" t="s">
        <v>51</v>
      </c>
      <c r="O151" s="66"/>
      <c r="P151" s="203">
        <f t="shared" si="31"/>
        <v>0</v>
      </c>
      <c r="Q151" s="203">
        <v>0</v>
      </c>
      <c r="R151" s="203">
        <f t="shared" si="32"/>
        <v>0</v>
      </c>
      <c r="S151" s="203">
        <v>0</v>
      </c>
      <c r="T151" s="204">
        <f t="shared" si="3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660</v>
      </c>
      <c r="AT151" s="205" t="s">
        <v>170</v>
      </c>
      <c r="AU151" s="205" t="s">
        <v>91</v>
      </c>
      <c r="AY151" s="18" t="s">
        <v>168</v>
      </c>
      <c r="BE151" s="206">
        <f t="shared" si="34"/>
        <v>0</v>
      </c>
      <c r="BF151" s="206">
        <f t="shared" si="35"/>
        <v>0</v>
      </c>
      <c r="BG151" s="206">
        <f t="shared" si="36"/>
        <v>0</v>
      </c>
      <c r="BH151" s="206">
        <f t="shared" si="37"/>
        <v>0</v>
      </c>
      <c r="BI151" s="206">
        <f t="shared" si="38"/>
        <v>0</v>
      </c>
      <c r="BJ151" s="18" t="s">
        <v>89</v>
      </c>
      <c r="BK151" s="206">
        <f t="shared" si="39"/>
        <v>0</v>
      </c>
      <c r="BL151" s="18" t="s">
        <v>660</v>
      </c>
      <c r="BM151" s="205" t="s">
        <v>1337</v>
      </c>
    </row>
    <row r="152" spans="1:65" s="2" customFormat="1" ht="16.5" customHeight="1">
      <c r="A152" s="36"/>
      <c r="B152" s="37"/>
      <c r="C152" s="194" t="s">
        <v>628</v>
      </c>
      <c r="D152" s="194" t="s">
        <v>170</v>
      </c>
      <c r="E152" s="195" t="s">
        <v>1338</v>
      </c>
      <c r="F152" s="196" t="s">
        <v>1339</v>
      </c>
      <c r="G152" s="197" t="s">
        <v>228</v>
      </c>
      <c r="H152" s="198">
        <v>10</v>
      </c>
      <c r="I152" s="199"/>
      <c r="J152" s="200">
        <f t="shared" si="30"/>
        <v>0</v>
      </c>
      <c r="K152" s="196" t="s">
        <v>1200</v>
      </c>
      <c r="L152" s="41"/>
      <c r="M152" s="201" t="s">
        <v>79</v>
      </c>
      <c r="N152" s="202" t="s">
        <v>51</v>
      </c>
      <c r="O152" s="66"/>
      <c r="P152" s="203">
        <f t="shared" si="31"/>
        <v>0</v>
      </c>
      <c r="Q152" s="203">
        <v>0</v>
      </c>
      <c r="R152" s="203">
        <f t="shared" si="32"/>
        <v>0</v>
      </c>
      <c r="S152" s="203">
        <v>0</v>
      </c>
      <c r="T152" s="204">
        <f t="shared" si="3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5" t="s">
        <v>660</v>
      </c>
      <c r="AT152" s="205" t="s">
        <v>170</v>
      </c>
      <c r="AU152" s="205" t="s">
        <v>91</v>
      </c>
      <c r="AY152" s="18" t="s">
        <v>168</v>
      </c>
      <c r="BE152" s="206">
        <f t="shared" si="34"/>
        <v>0</v>
      </c>
      <c r="BF152" s="206">
        <f t="shared" si="35"/>
        <v>0</v>
      </c>
      <c r="BG152" s="206">
        <f t="shared" si="36"/>
        <v>0</v>
      </c>
      <c r="BH152" s="206">
        <f t="shared" si="37"/>
        <v>0</v>
      </c>
      <c r="BI152" s="206">
        <f t="shared" si="38"/>
        <v>0</v>
      </c>
      <c r="BJ152" s="18" t="s">
        <v>89</v>
      </c>
      <c r="BK152" s="206">
        <f t="shared" si="39"/>
        <v>0</v>
      </c>
      <c r="BL152" s="18" t="s">
        <v>660</v>
      </c>
      <c r="BM152" s="205" t="s">
        <v>1340</v>
      </c>
    </row>
    <row r="153" spans="1:65" s="2" customFormat="1" ht="16.5" customHeight="1">
      <c r="A153" s="36"/>
      <c r="B153" s="37"/>
      <c r="C153" s="194" t="s">
        <v>632</v>
      </c>
      <c r="D153" s="194" t="s">
        <v>170</v>
      </c>
      <c r="E153" s="195" t="s">
        <v>1341</v>
      </c>
      <c r="F153" s="196" t="s">
        <v>1342</v>
      </c>
      <c r="G153" s="197" t="s">
        <v>228</v>
      </c>
      <c r="H153" s="198">
        <v>29</v>
      </c>
      <c r="I153" s="199"/>
      <c r="J153" s="200">
        <f t="shared" si="30"/>
        <v>0</v>
      </c>
      <c r="K153" s="196" t="s">
        <v>1200</v>
      </c>
      <c r="L153" s="41"/>
      <c r="M153" s="201" t="s">
        <v>79</v>
      </c>
      <c r="N153" s="202" t="s">
        <v>51</v>
      </c>
      <c r="O153" s="66"/>
      <c r="P153" s="203">
        <f t="shared" si="31"/>
        <v>0</v>
      </c>
      <c r="Q153" s="203">
        <v>0</v>
      </c>
      <c r="R153" s="203">
        <f t="shared" si="32"/>
        <v>0</v>
      </c>
      <c r="S153" s="203">
        <v>0</v>
      </c>
      <c r="T153" s="204">
        <f t="shared" si="3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660</v>
      </c>
      <c r="AT153" s="205" t="s">
        <v>170</v>
      </c>
      <c r="AU153" s="205" t="s">
        <v>91</v>
      </c>
      <c r="AY153" s="18" t="s">
        <v>168</v>
      </c>
      <c r="BE153" s="206">
        <f t="shared" si="34"/>
        <v>0</v>
      </c>
      <c r="BF153" s="206">
        <f t="shared" si="35"/>
        <v>0</v>
      </c>
      <c r="BG153" s="206">
        <f t="shared" si="36"/>
        <v>0</v>
      </c>
      <c r="BH153" s="206">
        <f t="shared" si="37"/>
        <v>0</v>
      </c>
      <c r="BI153" s="206">
        <f t="shared" si="38"/>
        <v>0</v>
      </c>
      <c r="BJ153" s="18" t="s">
        <v>89</v>
      </c>
      <c r="BK153" s="206">
        <f t="shared" si="39"/>
        <v>0</v>
      </c>
      <c r="BL153" s="18" t="s">
        <v>660</v>
      </c>
      <c r="BM153" s="205" t="s">
        <v>1343</v>
      </c>
    </row>
    <row r="154" spans="1:65" s="2" customFormat="1" ht="16.5" customHeight="1">
      <c r="A154" s="36"/>
      <c r="B154" s="37"/>
      <c r="C154" s="194" t="s">
        <v>638</v>
      </c>
      <c r="D154" s="194" t="s">
        <v>170</v>
      </c>
      <c r="E154" s="195" t="s">
        <v>1344</v>
      </c>
      <c r="F154" s="196" t="s">
        <v>1345</v>
      </c>
      <c r="G154" s="197" t="s">
        <v>228</v>
      </c>
      <c r="H154" s="198">
        <v>10</v>
      </c>
      <c r="I154" s="199"/>
      <c r="J154" s="200">
        <f t="shared" si="30"/>
        <v>0</v>
      </c>
      <c r="K154" s="196" t="s">
        <v>1200</v>
      </c>
      <c r="L154" s="41"/>
      <c r="M154" s="201" t="s">
        <v>79</v>
      </c>
      <c r="N154" s="202" t="s">
        <v>51</v>
      </c>
      <c r="O154" s="66"/>
      <c r="P154" s="203">
        <f t="shared" si="31"/>
        <v>0</v>
      </c>
      <c r="Q154" s="203">
        <v>0</v>
      </c>
      <c r="R154" s="203">
        <f t="shared" si="32"/>
        <v>0</v>
      </c>
      <c r="S154" s="203">
        <v>0</v>
      </c>
      <c r="T154" s="204">
        <f t="shared" si="3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5" t="s">
        <v>660</v>
      </c>
      <c r="AT154" s="205" t="s">
        <v>170</v>
      </c>
      <c r="AU154" s="205" t="s">
        <v>91</v>
      </c>
      <c r="AY154" s="18" t="s">
        <v>168</v>
      </c>
      <c r="BE154" s="206">
        <f t="shared" si="34"/>
        <v>0</v>
      </c>
      <c r="BF154" s="206">
        <f t="shared" si="35"/>
        <v>0</v>
      </c>
      <c r="BG154" s="206">
        <f t="shared" si="36"/>
        <v>0</v>
      </c>
      <c r="BH154" s="206">
        <f t="shared" si="37"/>
        <v>0</v>
      </c>
      <c r="BI154" s="206">
        <f t="shared" si="38"/>
        <v>0</v>
      </c>
      <c r="BJ154" s="18" t="s">
        <v>89</v>
      </c>
      <c r="BK154" s="206">
        <f t="shared" si="39"/>
        <v>0</v>
      </c>
      <c r="BL154" s="18" t="s">
        <v>660</v>
      </c>
      <c r="BM154" s="205" t="s">
        <v>1346</v>
      </c>
    </row>
    <row r="155" spans="1:65" s="2" customFormat="1" ht="16.5" customHeight="1">
      <c r="A155" s="36"/>
      <c r="B155" s="37"/>
      <c r="C155" s="194" t="s">
        <v>644</v>
      </c>
      <c r="D155" s="194" t="s">
        <v>170</v>
      </c>
      <c r="E155" s="195" t="s">
        <v>1347</v>
      </c>
      <c r="F155" s="196" t="s">
        <v>1348</v>
      </c>
      <c r="G155" s="197" t="s">
        <v>282</v>
      </c>
      <c r="H155" s="198">
        <v>1</v>
      </c>
      <c r="I155" s="199"/>
      <c r="J155" s="200">
        <f t="shared" si="30"/>
        <v>0</v>
      </c>
      <c r="K155" s="196" t="s">
        <v>1200</v>
      </c>
      <c r="L155" s="41"/>
      <c r="M155" s="201" t="s">
        <v>79</v>
      </c>
      <c r="N155" s="202" t="s">
        <v>51</v>
      </c>
      <c r="O155" s="66"/>
      <c r="P155" s="203">
        <f t="shared" si="31"/>
        <v>0</v>
      </c>
      <c r="Q155" s="203">
        <v>0</v>
      </c>
      <c r="R155" s="203">
        <f t="shared" si="32"/>
        <v>0</v>
      </c>
      <c r="S155" s="203">
        <v>0</v>
      </c>
      <c r="T155" s="204">
        <f t="shared" si="3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5" t="s">
        <v>660</v>
      </c>
      <c r="AT155" s="205" t="s">
        <v>170</v>
      </c>
      <c r="AU155" s="205" t="s">
        <v>91</v>
      </c>
      <c r="AY155" s="18" t="s">
        <v>168</v>
      </c>
      <c r="BE155" s="206">
        <f t="shared" si="34"/>
        <v>0</v>
      </c>
      <c r="BF155" s="206">
        <f t="shared" si="35"/>
        <v>0</v>
      </c>
      <c r="BG155" s="206">
        <f t="shared" si="36"/>
        <v>0</v>
      </c>
      <c r="BH155" s="206">
        <f t="shared" si="37"/>
        <v>0</v>
      </c>
      <c r="BI155" s="206">
        <f t="shared" si="38"/>
        <v>0</v>
      </c>
      <c r="BJ155" s="18" t="s">
        <v>89</v>
      </c>
      <c r="BK155" s="206">
        <f t="shared" si="39"/>
        <v>0</v>
      </c>
      <c r="BL155" s="18" t="s">
        <v>660</v>
      </c>
      <c r="BM155" s="205" t="s">
        <v>1349</v>
      </c>
    </row>
    <row r="156" spans="2:63" s="12" customFormat="1" ht="22.95" customHeight="1">
      <c r="B156" s="178"/>
      <c r="C156" s="179"/>
      <c r="D156" s="180" t="s">
        <v>80</v>
      </c>
      <c r="E156" s="192" t="s">
        <v>1350</v>
      </c>
      <c r="F156" s="192" t="s">
        <v>1351</v>
      </c>
      <c r="G156" s="179"/>
      <c r="H156" s="179"/>
      <c r="I156" s="182"/>
      <c r="J156" s="193">
        <f>BK156</f>
        <v>0</v>
      </c>
      <c r="K156" s="179"/>
      <c r="L156" s="184"/>
      <c r="M156" s="185"/>
      <c r="N156" s="186"/>
      <c r="O156" s="186"/>
      <c r="P156" s="187">
        <f>SUM(P157:P165)</f>
        <v>0</v>
      </c>
      <c r="Q156" s="186"/>
      <c r="R156" s="187">
        <f>SUM(R157:R165)</f>
        <v>0</v>
      </c>
      <c r="S156" s="186"/>
      <c r="T156" s="188">
        <f>SUM(T157:T165)</f>
        <v>0</v>
      </c>
      <c r="AR156" s="189" t="s">
        <v>89</v>
      </c>
      <c r="AT156" s="190" t="s">
        <v>80</v>
      </c>
      <c r="AU156" s="190" t="s">
        <v>89</v>
      </c>
      <c r="AY156" s="189" t="s">
        <v>168</v>
      </c>
      <c r="BK156" s="191">
        <f>SUM(BK157:BK165)</f>
        <v>0</v>
      </c>
    </row>
    <row r="157" spans="1:65" s="2" customFormat="1" ht="16.5" customHeight="1">
      <c r="A157" s="36"/>
      <c r="B157" s="37"/>
      <c r="C157" s="194" t="s">
        <v>648</v>
      </c>
      <c r="D157" s="194" t="s">
        <v>170</v>
      </c>
      <c r="E157" s="195" t="s">
        <v>1352</v>
      </c>
      <c r="F157" s="196" t="s">
        <v>1353</v>
      </c>
      <c r="G157" s="197" t="s">
        <v>228</v>
      </c>
      <c r="H157" s="198">
        <v>23</v>
      </c>
      <c r="I157" s="199"/>
      <c r="J157" s="200">
        <f aca="true" t="shared" si="40" ref="J157:J165">ROUND(I157*H157,2)</f>
        <v>0</v>
      </c>
      <c r="K157" s="196" t="s">
        <v>1200</v>
      </c>
      <c r="L157" s="41"/>
      <c r="M157" s="201" t="s">
        <v>79</v>
      </c>
      <c r="N157" s="202" t="s">
        <v>51</v>
      </c>
      <c r="O157" s="66"/>
      <c r="P157" s="203">
        <f aca="true" t="shared" si="41" ref="P157:P165">O157*H157</f>
        <v>0</v>
      </c>
      <c r="Q157" s="203">
        <v>0</v>
      </c>
      <c r="R157" s="203">
        <f aca="true" t="shared" si="42" ref="R157:R165">Q157*H157</f>
        <v>0</v>
      </c>
      <c r="S157" s="203">
        <v>0</v>
      </c>
      <c r="T157" s="204">
        <f aca="true" t="shared" si="43" ref="T157:T165"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5" t="s">
        <v>660</v>
      </c>
      <c r="AT157" s="205" t="s">
        <v>170</v>
      </c>
      <c r="AU157" s="205" t="s">
        <v>91</v>
      </c>
      <c r="AY157" s="18" t="s">
        <v>168</v>
      </c>
      <c r="BE157" s="206">
        <f aca="true" t="shared" si="44" ref="BE157:BE165">IF(N157="základní",J157,0)</f>
        <v>0</v>
      </c>
      <c r="BF157" s="206">
        <f aca="true" t="shared" si="45" ref="BF157:BF165">IF(N157="snížená",J157,0)</f>
        <v>0</v>
      </c>
      <c r="BG157" s="206">
        <f aca="true" t="shared" si="46" ref="BG157:BG165">IF(N157="zákl. přenesená",J157,0)</f>
        <v>0</v>
      </c>
      <c r="BH157" s="206">
        <f aca="true" t="shared" si="47" ref="BH157:BH165">IF(N157="sníž. přenesená",J157,0)</f>
        <v>0</v>
      </c>
      <c r="BI157" s="206">
        <f aca="true" t="shared" si="48" ref="BI157:BI165">IF(N157="nulová",J157,0)</f>
        <v>0</v>
      </c>
      <c r="BJ157" s="18" t="s">
        <v>89</v>
      </c>
      <c r="BK157" s="206">
        <f aca="true" t="shared" si="49" ref="BK157:BK165">ROUND(I157*H157,2)</f>
        <v>0</v>
      </c>
      <c r="BL157" s="18" t="s">
        <v>660</v>
      </c>
      <c r="BM157" s="205" t="s">
        <v>1354</v>
      </c>
    </row>
    <row r="158" spans="1:65" s="2" customFormat="1" ht="16.5" customHeight="1">
      <c r="A158" s="36"/>
      <c r="B158" s="37"/>
      <c r="C158" s="194" t="s">
        <v>654</v>
      </c>
      <c r="D158" s="194" t="s">
        <v>170</v>
      </c>
      <c r="E158" s="195" t="s">
        <v>1355</v>
      </c>
      <c r="F158" s="196" t="s">
        <v>1356</v>
      </c>
      <c r="G158" s="197" t="s">
        <v>228</v>
      </c>
      <c r="H158" s="198">
        <v>19</v>
      </c>
      <c r="I158" s="199"/>
      <c r="J158" s="200">
        <f t="shared" si="40"/>
        <v>0</v>
      </c>
      <c r="K158" s="196" t="s">
        <v>1200</v>
      </c>
      <c r="L158" s="41"/>
      <c r="M158" s="201" t="s">
        <v>79</v>
      </c>
      <c r="N158" s="202" t="s">
        <v>51</v>
      </c>
      <c r="O158" s="66"/>
      <c r="P158" s="203">
        <f t="shared" si="41"/>
        <v>0</v>
      </c>
      <c r="Q158" s="203">
        <v>0</v>
      </c>
      <c r="R158" s="203">
        <f t="shared" si="42"/>
        <v>0</v>
      </c>
      <c r="S158" s="203">
        <v>0</v>
      </c>
      <c r="T158" s="204">
        <f t="shared" si="4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660</v>
      </c>
      <c r="AT158" s="205" t="s">
        <v>170</v>
      </c>
      <c r="AU158" s="205" t="s">
        <v>91</v>
      </c>
      <c r="AY158" s="18" t="s">
        <v>168</v>
      </c>
      <c r="BE158" s="206">
        <f t="shared" si="44"/>
        <v>0</v>
      </c>
      <c r="BF158" s="206">
        <f t="shared" si="45"/>
        <v>0</v>
      </c>
      <c r="BG158" s="206">
        <f t="shared" si="46"/>
        <v>0</v>
      </c>
      <c r="BH158" s="206">
        <f t="shared" si="47"/>
        <v>0</v>
      </c>
      <c r="BI158" s="206">
        <f t="shared" si="48"/>
        <v>0</v>
      </c>
      <c r="BJ158" s="18" t="s">
        <v>89</v>
      </c>
      <c r="BK158" s="206">
        <f t="shared" si="49"/>
        <v>0</v>
      </c>
      <c r="BL158" s="18" t="s">
        <v>660</v>
      </c>
      <c r="BM158" s="205" t="s">
        <v>1357</v>
      </c>
    </row>
    <row r="159" spans="1:65" s="2" customFormat="1" ht="16.5" customHeight="1">
      <c r="A159" s="36"/>
      <c r="B159" s="37"/>
      <c r="C159" s="194" t="s">
        <v>660</v>
      </c>
      <c r="D159" s="194" t="s">
        <v>170</v>
      </c>
      <c r="E159" s="195" t="s">
        <v>1358</v>
      </c>
      <c r="F159" s="196" t="s">
        <v>1359</v>
      </c>
      <c r="G159" s="197" t="s">
        <v>228</v>
      </c>
      <c r="H159" s="198">
        <v>10</v>
      </c>
      <c r="I159" s="199"/>
      <c r="J159" s="200">
        <f t="shared" si="40"/>
        <v>0</v>
      </c>
      <c r="K159" s="196" t="s">
        <v>1200</v>
      </c>
      <c r="L159" s="41"/>
      <c r="M159" s="201" t="s">
        <v>79</v>
      </c>
      <c r="N159" s="202" t="s">
        <v>51</v>
      </c>
      <c r="O159" s="66"/>
      <c r="P159" s="203">
        <f t="shared" si="41"/>
        <v>0</v>
      </c>
      <c r="Q159" s="203">
        <v>0</v>
      </c>
      <c r="R159" s="203">
        <f t="shared" si="42"/>
        <v>0</v>
      </c>
      <c r="S159" s="203">
        <v>0</v>
      </c>
      <c r="T159" s="204">
        <f t="shared" si="4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5" t="s">
        <v>660</v>
      </c>
      <c r="AT159" s="205" t="s">
        <v>170</v>
      </c>
      <c r="AU159" s="205" t="s">
        <v>91</v>
      </c>
      <c r="AY159" s="18" t="s">
        <v>168</v>
      </c>
      <c r="BE159" s="206">
        <f t="shared" si="44"/>
        <v>0</v>
      </c>
      <c r="BF159" s="206">
        <f t="shared" si="45"/>
        <v>0</v>
      </c>
      <c r="BG159" s="206">
        <f t="shared" si="46"/>
        <v>0</v>
      </c>
      <c r="BH159" s="206">
        <f t="shared" si="47"/>
        <v>0</v>
      </c>
      <c r="BI159" s="206">
        <f t="shared" si="48"/>
        <v>0</v>
      </c>
      <c r="BJ159" s="18" t="s">
        <v>89</v>
      </c>
      <c r="BK159" s="206">
        <f t="shared" si="49"/>
        <v>0</v>
      </c>
      <c r="BL159" s="18" t="s">
        <v>660</v>
      </c>
      <c r="BM159" s="205" t="s">
        <v>1201</v>
      </c>
    </row>
    <row r="160" spans="1:65" s="2" customFormat="1" ht="16.5" customHeight="1">
      <c r="A160" s="36"/>
      <c r="B160" s="37"/>
      <c r="C160" s="194" t="s">
        <v>665</v>
      </c>
      <c r="D160" s="194" t="s">
        <v>170</v>
      </c>
      <c r="E160" s="195" t="s">
        <v>1360</v>
      </c>
      <c r="F160" s="196" t="s">
        <v>1361</v>
      </c>
      <c r="G160" s="197" t="s">
        <v>228</v>
      </c>
      <c r="H160" s="198">
        <v>2</v>
      </c>
      <c r="I160" s="199"/>
      <c r="J160" s="200">
        <f t="shared" si="40"/>
        <v>0</v>
      </c>
      <c r="K160" s="196" t="s">
        <v>1200</v>
      </c>
      <c r="L160" s="41"/>
      <c r="M160" s="201" t="s">
        <v>79</v>
      </c>
      <c r="N160" s="202" t="s">
        <v>51</v>
      </c>
      <c r="O160" s="66"/>
      <c r="P160" s="203">
        <f t="shared" si="41"/>
        <v>0</v>
      </c>
      <c r="Q160" s="203">
        <v>0</v>
      </c>
      <c r="R160" s="203">
        <f t="shared" si="42"/>
        <v>0</v>
      </c>
      <c r="S160" s="203">
        <v>0</v>
      </c>
      <c r="T160" s="204">
        <f t="shared" si="4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5" t="s">
        <v>660</v>
      </c>
      <c r="AT160" s="205" t="s">
        <v>170</v>
      </c>
      <c r="AU160" s="205" t="s">
        <v>91</v>
      </c>
      <c r="AY160" s="18" t="s">
        <v>168</v>
      </c>
      <c r="BE160" s="206">
        <f t="shared" si="44"/>
        <v>0</v>
      </c>
      <c r="BF160" s="206">
        <f t="shared" si="45"/>
        <v>0</v>
      </c>
      <c r="BG160" s="206">
        <f t="shared" si="46"/>
        <v>0</v>
      </c>
      <c r="BH160" s="206">
        <f t="shared" si="47"/>
        <v>0</v>
      </c>
      <c r="BI160" s="206">
        <f t="shared" si="48"/>
        <v>0</v>
      </c>
      <c r="BJ160" s="18" t="s">
        <v>89</v>
      </c>
      <c r="BK160" s="206">
        <f t="shared" si="49"/>
        <v>0</v>
      </c>
      <c r="BL160" s="18" t="s">
        <v>660</v>
      </c>
      <c r="BM160" s="205" t="s">
        <v>1362</v>
      </c>
    </row>
    <row r="161" spans="1:65" s="2" customFormat="1" ht="16.5" customHeight="1">
      <c r="A161" s="36"/>
      <c r="B161" s="37"/>
      <c r="C161" s="194" t="s">
        <v>669</v>
      </c>
      <c r="D161" s="194" t="s">
        <v>170</v>
      </c>
      <c r="E161" s="195" t="s">
        <v>1363</v>
      </c>
      <c r="F161" s="196" t="s">
        <v>1364</v>
      </c>
      <c r="G161" s="197" t="s">
        <v>228</v>
      </c>
      <c r="H161" s="198">
        <v>4</v>
      </c>
      <c r="I161" s="199"/>
      <c r="J161" s="200">
        <f t="shared" si="40"/>
        <v>0</v>
      </c>
      <c r="K161" s="196" t="s">
        <v>1200</v>
      </c>
      <c r="L161" s="41"/>
      <c r="M161" s="201" t="s">
        <v>79</v>
      </c>
      <c r="N161" s="202" t="s">
        <v>51</v>
      </c>
      <c r="O161" s="66"/>
      <c r="P161" s="203">
        <f t="shared" si="41"/>
        <v>0</v>
      </c>
      <c r="Q161" s="203">
        <v>0</v>
      </c>
      <c r="R161" s="203">
        <f t="shared" si="42"/>
        <v>0</v>
      </c>
      <c r="S161" s="203">
        <v>0</v>
      </c>
      <c r="T161" s="204">
        <f t="shared" si="4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5" t="s">
        <v>660</v>
      </c>
      <c r="AT161" s="205" t="s">
        <v>170</v>
      </c>
      <c r="AU161" s="205" t="s">
        <v>91</v>
      </c>
      <c r="AY161" s="18" t="s">
        <v>168</v>
      </c>
      <c r="BE161" s="206">
        <f t="shared" si="44"/>
        <v>0</v>
      </c>
      <c r="BF161" s="206">
        <f t="shared" si="45"/>
        <v>0</v>
      </c>
      <c r="BG161" s="206">
        <f t="shared" si="46"/>
        <v>0</v>
      </c>
      <c r="BH161" s="206">
        <f t="shared" si="47"/>
        <v>0</v>
      </c>
      <c r="BI161" s="206">
        <f t="shared" si="48"/>
        <v>0</v>
      </c>
      <c r="BJ161" s="18" t="s">
        <v>89</v>
      </c>
      <c r="BK161" s="206">
        <f t="shared" si="49"/>
        <v>0</v>
      </c>
      <c r="BL161" s="18" t="s">
        <v>660</v>
      </c>
      <c r="BM161" s="205" t="s">
        <v>1365</v>
      </c>
    </row>
    <row r="162" spans="1:65" s="2" customFormat="1" ht="16.5" customHeight="1">
      <c r="A162" s="36"/>
      <c r="B162" s="37"/>
      <c r="C162" s="194" t="s">
        <v>674</v>
      </c>
      <c r="D162" s="194" t="s">
        <v>170</v>
      </c>
      <c r="E162" s="195" t="s">
        <v>1366</v>
      </c>
      <c r="F162" s="196" t="s">
        <v>1367</v>
      </c>
      <c r="G162" s="197" t="s">
        <v>228</v>
      </c>
      <c r="H162" s="198">
        <v>15</v>
      </c>
      <c r="I162" s="199"/>
      <c r="J162" s="200">
        <f t="shared" si="40"/>
        <v>0</v>
      </c>
      <c r="K162" s="196" t="s">
        <v>1200</v>
      </c>
      <c r="L162" s="41"/>
      <c r="M162" s="201" t="s">
        <v>79</v>
      </c>
      <c r="N162" s="202" t="s">
        <v>51</v>
      </c>
      <c r="O162" s="66"/>
      <c r="P162" s="203">
        <f t="shared" si="41"/>
        <v>0</v>
      </c>
      <c r="Q162" s="203">
        <v>0</v>
      </c>
      <c r="R162" s="203">
        <f t="shared" si="42"/>
        <v>0</v>
      </c>
      <c r="S162" s="203">
        <v>0</v>
      </c>
      <c r="T162" s="204">
        <f t="shared" si="4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5" t="s">
        <v>660</v>
      </c>
      <c r="AT162" s="205" t="s">
        <v>170</v>
      </c>
      <c r="AU162" s="205" t="s">
        <v>91</v>
      </c>
      <c r="AY162" s="18" t="s">
        <v>168</v>
      </c>
      <c r="BE162" s="206">
        <f t="shared" si="44"/>
        <v>0</v>
      </c>
      <c r="BF162" s="206">
        <f t="shared" si="45"/>
        <v>0</v>
      </c>
      <c r="BG162" s="206">
        <f t="shared" si="46"/>
        <v>0</v>
      </c>
      <c r="BH162" s="206">
        <f t="shared" si="47"/>
        <v>0</v>
      </c>
      <c r="BI162" s="206">
        <f t="shared" si="48"/>
        <v>0</v>
      </c>
      <c r="BJ162" s="18" t="s">
        <v>89</v>
      </c>
      <c r="BK162" s="206">
        <f t="shared" si="49"/>
        <v>0</v>
      </c>
      <c r="BL162" s="18" t="s">
        <v>660</v>
      </c>
      <c r="BM162" s="205" t="s">
        <v>1368</v>
      </c>
    </row>
    <row r="163" spans="1:65" s="2" customFormat="1" ht="16.5" customHeight="1">
      <c r="A163" s="36"/>
      <c r="B163" s="37"/>
      <c r="C163" s="194" t="s">
        <v>678</v>
      </c>
      <c r="D163" s="194" t="s">
        <v>170</v>
      </c>
      <c r="E163" s="195" t="s">
        <v>1369</v>
      </c>
      <c r="F163" s="196" t="s">
        <v>1370</v>
      </c>
      <c r="G163" s="197" t="s">
        <v>228</v>
      </c>
      <c r="H163" s="198">
        <v>4</v>
      </c>
      <c r="I163" s="199"/>
      <c r="J163" s="200">
        <f t="shared" si="40"/>
        <v>0</v>
      </c>
      <c r="K163" s="196" t="s">
        <v>1200</v>
      </c>
      <c r="L163" s="41"/>
      <c r="M163" s="201" t="s">
        <v>79</v>
      </c>
      <c r="N163" s="202" t="s">
        <v>51</v>
      </c>
      <c r="O163" s="66"/>
      <c r="P163" s="203">
        <f t="shared" si="41"/>
        <v>0</v>
      </c>
      <c r="Q163" s="203">
        <v>0</v>
      </c>
      <c r="R163" s="203">
        <f t="shared" si="42"/>
        <v>0</v>
      </c>
      <c r="S163" s="203">
        <v>0</v>
      </c>
      <c r="T163" s="204">
        <f t="shared" si="4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5" t="s">
        <v>660</v>
      </c>
      <c r="AT163" s="205" t="s">
        <v>170</v>
      </c>
      <c r="AU163" s="205" t="s">
        <v>91</v>
      </c>
      <c r="AY163" s="18" t="s">
        <v>168</v>
      </c>
      <c r="BE163" s="206">
        <f t="shared" si="44"/>
        <v>0</v>
      </c>
      <c r="BF163" s="206">
        <f t="shared" si="45"/>
        <v>0</v>
      </c>
      <c r="BG163" s="206">
        <f t="shared" si="46"/>
        <v>0</v>
      </c>
      <c r="BH163" s="206">
        <f t="shared" si="47"/>
        <v>0</v>
      </c>
      <c r="BI163" s="206">
        <f t="shared" si="48"/>
        <v>0</v>
      </c>
      <c r="BJ163" s="18" t="s">
        <v>89</v>
      </c>
      <c r="BK163" s="206">
        <f t="shared" si="49"/>
        <v>0</v>
      </c>
      <c r="BL163" s="18" t="s">
        <v>660</v>
      </c>
      <c r="BM163" s="205" t="s">
        <v>1371</v>
      </c>
    </row>
    <row r="164" spans="1:65" s="2" customFormat="1" ht="16.5" customHeight="1">
      <c r="A164" s="36"/>
      <c r="B164" s="37"/>
      <c r="C164" s="194" t="s">
        <v>683</v>
      </c>
      <c r="D164" s="194" t="s">
        <v>170</v>
      </c>
      <c r="E164" s="195" t="s">
        <v>1372</v>
      </c>
      <c r="F164" s="196" t="s">
        <v>1373</v>
      </c>
      <c r="G164" s="197" t="s">
        <v>252</v>
      </c>
      <c r="H164" s="198">
        <v>230</v>
      </c>
      <c r="I164" s="199"/>
      <c r="J164" s="200">
        <f t="shared" si="40"/>
        <v>0</v>
      </c>
      <c r="K164" s="196" t="s">
        <v>1200</v>
      </c>
      <c r="L164" s="41"/>
      <c r="M164" s="201" t="s">
        <v>79</v>
      </c>
      <c r="N164" s="202" t="s">
        <v>51</v>
      </c>
      <c r="O164" s="66"/>
      <c r="P164" s="203">
        <f t="shared" si="41"/>
        <v>0</v>
      </c>
      <c r="Q164" s="203">
        <v>0</v>
      </c>
      <c r="R164" s="203">
        <f t="shared" si="42"/>
        <v>0</v>
      </c>
      <c r="S164" s="203">
        <v>0</v>
      </c>
      <c r="T164" s="204">
        <f t="shared" si="4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5" t="s">
        <v>660</v>
      </c>
      <c r="AT164" s="205" t="s">
        <v>170</v>
      </c>
      <c r="AU164" s="205" t="s">
        <v>91</v>
      </c>
      <c r="AY164" s="18" t="s">
        <v>168</v>
      </c>
      <c r="BE164" s="206">
        <f t="shared" si="44"/>
        <v>0</v>
      </c>
      <c r="BF164" s="206">
        <f t="shared" si="45"/>
        <v>0</v>
      </c>
      <c r="BG164" s="206">
        <f t="shared" si="46"/>
        <v>0</v>
      </c>
      <c r="BH164" s="206">
        <f t="shared" si="47"/>
        <v>0</v>
      </c>
      <c r="BI164" s="206">
        <f t="shared" si="48"/>
        <v>0</v>
      </c>
      <c r="BJ164" s="18" t="s">
        <v>89</v>
      </c>
      <c r="BK164" s="206">
        <f t="shared" si="49"/>
        <v>0</v>
      </c>
      <c r="BL164" s="18" t="s">
        <v>660</v>
      </c>
      <c r="BM164" s="205" t="s">
        <v>1374</v>
      </c>
    </row>
    <row r="165" spans="1:65" s="2" customFormat="1" ht="16.5" customHeight="1">
      <c r="A165" s="36"/>
      <c r="B165" s="37"/>
      <c r="C165" s="194" t="s">
        <v>688</v>
      </c>
      <c r="D165" s="194" t="s">
        <v>170</v>
      </c>
      <c r="E165" s="195" t="s">
        <v>1375</v>
      </c>
      <c r="F165" s="196" t="s">
        <v>1376</v>
      </c>
      <c r="G165" s="197" t="s">
        <v>252</v>
      </c>
      <c r="H165" s="198">
        <v>640</v>
      </c>
      <c r="I165" s="199"/>
      <c r="J165" s="200">
        <f t="shared" si="40"/>
        <v>0</v>
      </c>
      <c r="K165" s="196" t="s">
        <v>1200</v>
      </c>
      <c r="L165" s="41"/>
      <c r="M165" s="201" t="s">
        <v>79</v>
      </c>
      <c r="N165" s="202" t="s">
        <v>51</v>
      </c>
      <c r="O165" s="66"/>
      <c r="P165" s="203">
        <f t="shared" si="41"/>
        <v>0</v>
      </c>
      <c r="Q165" s="203">
        <v>0</v>
      </c>
      <c r="R165" s="203">
        <f t="shared" si="42"/>
        <v>0</v>
      </c>
      <c r="S165" s="203">
        <v>0</v>
      </c>
      <c r="T165" s="204">
        <f t="shared" si="4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5" t="s">
        <v>660</v>
      </c>
      <c r="AT165" s="205" t="s">
        <v>170</v>
      </c>
      <c r="AU165" s="205" t="s">
        <v>91</v>
      </c>
      <c r="AY165" s="18" t="s">
        <v>168</v>
      </c>
      <c r="BE165" s="206">
        <f t="shared" si="44"/>
        <v>0</v>
      </c>
      <c r="BF165" s="206">
        <f t="shared" si="45"/>
        <v>0</v>
      </c>
      <c r="BG165" s="206">
        <f t="shared" si="46"/>
        <v>0</v>
      </c>
      <c r="BH165" s="206">
        <f t="shared" si="47"/>
        <v>0</v>
      </c>
      <c r="BI165" s="206">
        <f t="shared" si="48"/>
        <v>0</v>
      </c>
      <c r="BJ165" s="18" t="s">
        <v>89</v>
      </c>
      <c r="BK165" s="206">
        <f t="shared" si="49"/>
        <v>0</v>
      </c>
      <c r="BL165" s="18" t="s">
        <v>660</v>
      </c>
      <c r="BM165" s="205" t="s">
        <v>1377</v>
      </c>
    </row>
    <row r="166" spans="2:63" s="12" customFormat="1" ht="22.95" customHeight="1">
      <c r="B166" s="178"/>
      <c r="C166" s="179"/>
      <c r="D166" s="180" t="s">
        <v>80</v>
      </c>
      <c r="E166" s="192" t="s">
        <v>1378</v>
      </c>
      <c r="F166" s="192" t="s">
        <v>169</v>
      </c>
      <c r="G166" s="179"/>
      <c r="H166" s="179"/>
      <c r="I166" s="182"/>
      <c r="J166" s="193">
        <f>BK166</f>
        <v>0</v>
      </c>
      <c r="K166" s="179"/>
      <c r="L166" s="184"/>
      <c r="M166" s="185"/>
      <c r="N166" s="186"/>
      <c r="O166" s="186"/>
      <c r="P166" s="187">
        <f>SUM(P167:P187)</f>
        <v>0</v>
      </c>
      <c r="Q166" s="186"/>
      <c r="R166" s="187">
        <f>SUM(R167:R187)</f>
        <v>0</v>
      </c>
      <c r="S166" s="186"/>
      <c r="T166" s="188">
        <f>SUM(T167:T187)</f>
        <v>0</v>
      </c>
      <c r="AR166" s="189" t="s">
        <v>89</v>
      </c>
      <c r="AT166" s="190" t="s">
        <v>80</v>
      </c>
      <c r="AU166" s="190" t="s">
        <v>89</v>
      </c>
      <c r="AY166" s="189" t="s">
        <v>168</v>
      </c>
      <c r="BK166" s="191">
        <f>SUM(BK167:BK187)</f>
        <v>0</v>
      </c>
    </row>
    <row r="167" spans="1:65" s="2" customFormat="1" ht="16.5" customHeight="1">
      <c r="A167" s="36"/>
      <c r="B167" s="37"/>
      <c r="C167" s="194" t="s">
        <v>693</v>
      </c>
      <c r="D167" s="194" t="s">
        <v>170</v>
      </c>
      <c r="E167" s="195" t="s">
        <v>1379</v>
      </c>
      <c r="F167" s="196" t="s">
        <v>1380</v>
      </c>
      <c r="G167" s="197" t="s">
        <v>1381</v>
      </c>
      <c r="H167" s="198">
        <v>0.9</v>
      </c>
      <c r="I167" s="199"/>
      <c r="J167" s="200">
        <f aca="true" t="shared" si="50" ref="J167:J187">ROUND(I167*H167,2)</f>
        <v>0</v>
      </c>
      <c r="K167" s="196" t="s">
        <v>1200</v>
      </c>
      <c r="L167" s="41"/>
      <c r="M167" s="201" t="s">
        <v>79</v>
      </c>
      <c r="N167" s="202" t="s">
        <v>51</v>
      </c>
      <c r="O167" s="66"/>
      <c r="P167" s="203">
        <f aca="true" t="shared" si="51" ref="P167:P187">O167*H167</f>
        <v>0</v>
      </c>
      <c r="Q167" s="203">
        <v>0</v>
      </c>
      <c r="R167" s="203">
        <f aca="true" t="shared" si="52" ref="R167:R187">Q167*H167</f>
        <v>0</v>
      </c>
      <c r="S167" s="203">
        <v>0</v>
      </c>
      <c r="T167" s="204">
        <f aca="true" t="shared" si="53" ref="T167:T187"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5" t="s">
        <v>660</v>
      </c>
      <c r="AT167" s="205" t="s">
        <v>170</v>
      </c>
      <c r="AU167" s="205" t="s">
        <v>91</v>
      </c>
      <c r="AY167" s="18" t="s">
        <v>168</v>
      </c>
      <c r="BE167" s="206">
        <f aca="true" t="shared" si="54" ref="BE167:BE187">IF(N167="základní",J167,0)</f>
        <v>0</v>
      </c>
      <c r="BF167" s="206">
        <f aca="true" t="shared" si="55" ref="BF167:BF187">IF(N167="snížená",J167,0)</f>
        <v>0</v>
      </c>
      <c r="BG167" s="206">
        <f aca="true" t="shared" si="56" ref="BG167:BG187">IF(N167="zákl. přenesená",J167,0)</f>
        <v>0</v>
      </c>
      <c r="BH167" s="206">
        <f aca="true" t="shared" si="57" ref="BH167:BH187">IF(N167="sníž. přenesená",J167,0)</f>
        <v>0</v>
      </c>
      <c r="BI167" s="206">
        <f aca="true" t="shared" si="58" ref="BI167:BI187">IF(N167="nulová",J167,0)</f>
        <v>0</v>
      </c>
      <c r="BJ167" s="18" t="s">
        <v>89</v>
      </c>
      <c r="BK167" s="206">
        <f aca="true" t="shared" si="59" ref="BK167:BK187">ROUND(I167*H167,2)</f>
        <v>0</v>
      </c>
      <c r="BL167" s="18" t="s">
        <v>660</v>
      </c>
      <c r="BM167" s="205" t="s">
        <v>1382</v>
      </c>
    </row>
    <row r="168" spans="1:65" s="2" customFormat="1" ht="16.5" customHeight="1">
      <c r="A168" s="36"/>
      <c r="B168" s="37"/>
      <c r="C168" s="194" t="s">
        <v>698</v>
      </c>
      <c r="D168" s="194" t="s">
        <v>170</v>
      </c>
      <c r="E168" s="195" t="s">
        <v>1383</v>
      </c>
      <c r="F168" s="196" t="s">
        <v>1384</v>
      </c>
      <c r="G168" s="197" t="s">
        <v>252</v>
      </c>
      <c r="H168" s="198">
        <v>900</v>
      </c>
      <c r="I168" s="199"/>
      <c r="J168" s="200">
        <f t="shared" si="50"/>
        <v>0</v>
      </c>
      <c r="K168" s="196" t="s">
        <v>1200</v>
      </c>
      <c r="L168" s="41"/>
      <c r="M168" s="201" t="s">
        <v>79</v>
      </c>
      <c r="N168" s="202" t="s">
        <v>51</v>
      </c>
      <c r="O168" s="66"/>
      <c r="P168" s="203">
        <f t="shared" si="51"/>
        <v>0</v>
      </c>
      <c r="Q168" s="203">
        <v>0</v>
      </c>
      <c r="R168" s="203">
        <f t="shared" si="52"/>
        <v>0</v>
      </c>
      <c r="S168" s="203">
        <v>0</v>
      </c>
      <c r="T168" s="204">
        <f t="shared" si="5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660</v>
      </c>
      <c r="AT168" s="205" t="s">
        <v>170</v>
      </c>
      <c r="AU168" s="205" t="s">
        <v>91</v>
      </c>
      <c r="AY168" s="18" t="s">
        <v>168</v>
      </c>
      <c r="BE168" s="206">
        <f t="shared" si="54"/>
        <v>0</v>
      </c>
      <c r="BF168" s="206">
        <f t="shared" si="55"/>
        <v>0</v>
      </c>
      <c r="BG168" s="206">
        <f t="shared" si="56"/>
        <v>0</v>
      </c>
      <c r="BH168" s="206">
        <f t="shared" si="57"/>
        <v>0</v>
      </c>
      <c r="BI168" s="206">
        <f t="shared" si="58"/>
        <v>0</v>
      </c>
      <c r="BJ168" s="18" t="s">
        <v>89</v>
      </c>
      <c r="BK168" s="206">
        <f t="shared" si="59"/>
        <v>0</v>
      </c>
      <c r="BL168" s="18" t="s">
        <v>660</v>
      </c>
      <c r="BM168" s="205" t="s">
        <v>1385</v>
      </c>
    </row>
    <row r="169" spans="1:65" s="2" customFormat="1" ht="16.5" customHeight="1">
      <c r="A169" s="36"/>
      <c r="B169" s="37"/>
      <c r="C169" s="194" t="s">
        <v>704</v>
      </c>
      <c r="D169" s="194" t="s">
        <v>170</v>
      </c>
      <c r="E169" s="195" t="s">
        <v>1386</v>
      </c>
      <c r="F169" s="196" t="s">
        <v>1387</v>
      </c>
      <c r="G169" s="197" t="s">
        <v>252</v>
      </c>
      <c r="H169" s="198">
        <v>146</v>
      </c>
      <c r="I169" s="199"/>
      <c r="J169" s="200">
        <f t="shared" si="50"/>
        <v>0</v>
      </c>
      <c r="K169" s="196" t="s">
        <v>1200</v>
      </c>
      <c r="L169" s="41"/>
      <c r="M169" s="201" t="s">
        <v>79</v>
      </c>
      <c r="N169" s="202" t="s">
        <v>51</v>
      </c>
      <c r="O169" s="66"/>
      <c r="P169" s="203">
        <f t="shared" si="51"/>
        <v>0</v>
      </c>
      <c r="Q169" s="203">
        <v>0</v>
      </c>
      <c r="R169" s="203">
        <f t="shared" si="52"/>
        <v>0</v>
      </c>
      <c r="S169" s="203">
        <v>0</v>
      </c>
      <c r="T169" s="204">
        <f t="shared" si="5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5" t="s">
        <v>660</v>
      </c>
      <c r="AT169" s="205" t="s">
        <v>170</v>
      </c>
      <c r="AU169" s="205" t="s">
        <v>91</v>
      </c>
      <c r="AY169" s="18" t="s">
        <v>168</v>
      </c>
      <c r="BE169" s="206">
        <f t="shared" si="54"/>
        <v>0</v>
      </c>
      <c r="BF169" s="206">
        <f t="shared" si="55"/>
        <v>0</v>
      </c>
      <c r="BG169" s="206">
        <f t="shared" si="56"/>
        <v>0</v>
      </c>
      <c r="BH169" s="206">
        <f t="shared" si="57"/>
        <v>0</v>
      </c>
      <c r="BI169" s="206">
        <f t="shared" si="58"/>
        <v>0</v>
      </c>
      <c r="BJ169" s="18" t="s">
        <v>89</v>
      </c>
      <c r="BK169" s="206">
        <f t="shared" si="59"/>
        <v>0</v>
      </c>
      <c r="BL169" s="18" t="s">
        <v>660</v>
      </c>
      <c r="BM169" s="205" t="s">
        <v>1388</v>
      </c>
    </row>
    <row r="170" spans="1:65" s="2" customFormat="1" ht="16.5" customHeight="1">
      <c r="A170" s="36"/>
      <c r="B170" s="37"/>
      <c r="C170" s="194" t="s">
        <v>709</v>
      </c>
      <c r="D170" s="194" t="s">
        <v>170</v>
      </c>
      <c r="E170" s="195" t="s">
        <v>1389</v>
      </c>
      <c r="F170" s="196" t="s">
        <v>1390</v>
      </c>
      <c r="G170" s="197" t="s">
        <v>252</v>
      </c>
      <c r="H170" s="198">
        <v>732</v>
      </c>
      <c r="I170" s="199"/>
      <c r="J170" s="200">
        <f t="shared" si="50"/>
        <v>0</v>
      </c>
      <c r="K170" s="196" t="s">
        <v>1200</v>
      </c>
      <c r="L170" s="41"/>
      <c r="M170" s="201" t="s">
        <v>79</v>
      </c>
      <c r="N170" s="202" t="s">
        <v>51</v>
      </c>
      <c r="O170" s="66"/>
      <c r="P170" s="203">
        <f t="shared" si="51"/>
        <v>0</v>
      </c>
      <c r="Q170" s="203">
        <v>0</v>
      </c>
      <c r="R170" s="203">
        <f t="shared" si="52"/>
        <v>0</v>
      </c>
      <c r="S170" s="203">
        <v>0</v>
      </c>
      <c r="T170" s="204">
        <f t="shared" si="5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5" t="s">
        <v>660</v>
      </c>
      <c r="AT170" s="205" t="s">
        <v>170</v>
      </c>
      <c r="AU170" s="205" t="s">
        <v>91</v>
      </c>
      <c r="AY170" s="18" t="s">
        <v>168</v>
      </c>
      <c r="BE170" s="206">
        <f t="shared" si="54"/>
        <v>0</v>
      </c>
      <c r="BF170" s="206">
        <f t="shared" si="55"/>
        <v>0</v>
      </c>
      <c r="BG170" s="206">
        <f t="shared" si="56"/>
        <v>0</v>
      </c>
      <c r="BH170" s="206">
        <f t="shared" si="57"/>
        <v>0</v>
      </c>
      <c r="BI170" s="206">
        <f t="shared" si="58"/>
        <v>0</v>
      </c>
      <c r="BJ170" s="18" t="s">
        <v>89</v>
      </c>
      <c r="BK170" s="206">
        <f t="shared" si="59"/>
        <v>0</v>
      </c>
      <c r="BL170" s="18" t="s">
        <v>660</v>
      </c>
      <c r="BM170" s="205" t="s">
        <v>1391</v>
      </c>
    </row>
    <row r="171" spans="1:65" s="2" customFormat="1" ht="16.5" customHeight="1">
      <c r="A171" s="36"/>
      <c r="B171" s="37"/>
      <c r="C171" s="194" t="s">
        <v>717</v>
      </c>
      <c r="D171" s="194" t="s">
        <v>170</v>
      </c>
      <c r="E171" s="195" t="s">
        <v>1392</v>
      </c>
      <c r="F171" s="196" t="s">
        <v>1393</v>
      </c>
      <c r="G171" s="197" t="s">
        <v>252</v>
      </c>
      <c r="H171" s="198">
        <v>823</v>
      </c>
      <c r="I171" s="199"/>
      <c r="J171" s="200">
        <f t="shared" si="50"/>
        <v>0</v>
      </c>
      <c r="K171" s="196" t="s">
        <v>1200</v>
      </c>
      <c r="L171" s="41"/>
      <c r="M171" s="201" t="s">
        <v>79</v>
      </c>
      <c r="N171" s="202" t="s">
        <v>51</v>
      </c>
      <c r="O171" s="66"/>
      <c r="P171" s="203">
        <f t="shared" si="51"/>
        <v>0</v>
      </c>
      <c r="Q171" s="203">
        <v>0</v>
      </c>
      <c r="R171" s="203">
        <f t="shared" si="52"/>
        <v>0</v>
      </c>
      <c r="S171" s="203">
        <v>0</v>
      </c>
      <c r="T171" s="204">
        <f t="shared" si="5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5" t="s">
        <v>660</v>
      </c>
      <c r="AT171" s="205" t="s">
        <v>170</v>
      </c>
      <c r="AU171" s="205" t="s">
        <v>91</v>
      </c>
      <c r="AY171" s="18" t="s">
        <v>168</v>
      </c>
      <c r="BE171" s="206">
        <f t="shared" si="54"/>
        <v>0</v>
      </c>
      <c r="BF171" s="206">
        <f t="shared" si="55"/>
        <v>0</v>
      </c>
      <c r="BG171" s="206">
        <f t="shared" si="56"/>
        <v>0</v>
      </c>
      <c r="BH171" s="206">
        <f t="shared" si="57"/>
        <v>0</v>
      </c>
      <c r="BI171" s="206">
        <f t="shared" si="58"/>
        <v>0</v>
      </c>
      <c r="BJ171" s="18" t="s">
        <v>89</v>
      </c>
      <c r="BK171" s="206">
        <f t="shared" si="59"/>
        <v>0</v>
      </c>
      <c r="BL171" s="18" t="s">
        <v>660</v>
      </c>
      <c r="BM171" s="205" t="s">
        <v>1394</v>
      </c>
    </row>
    <row r="172" spans="1:65" s="2" customFormat="1" ht="16.5" customHeight="1">
      <c r="A172" s="36"/>
      <c r="B172" s="37"/>
      <c r="C172" s="194" t="s">
        <v>721</v>
      </c>
      <c r="D172" s="194" t="s">
        <v>170</v>
      </c>
      <c r="E172" s="195" t="s">
        <v>1395</v>
      </c>
      <c r="F172" s="196" t="s">
        <v>1396</v>
      </c>
      <c r="G172" s="197" t="s">
        <v>252</v>
      </c>
      <c r="H172" s="198">
        <v>146</v>
      </c>
      <c r="I172" s="199"/>
      <c r="J172" s="200">
        <f t="shared" si="50"/>
        <v>0</v>
      </c>
      <c r="K172" s="196" t="s">
        <v>1200</v>
      </c>
      <c r="L172" s="41"/>
      <c r="M172" s="201" t="s">
        <v>79</v>
      </c>
      <c r="N172" s="202" t="s">
        <v>51</v>
      </c>
      <c r="O172" s="66"/>
      <c r="P172" s="203">
        <f t="shared" si="51"/>
        <v>0</v>
      </c>
      <c r="Q172" s="203">
        <v>0</v>
      </c>
      <c r="R172" s="203">
        <f t="shared" si="52"/>
        <v>0</v>
      </c>
      <c r="S172" s="203">
        <v>0</v>
      </c>
      <c r="T172" s="204">
        <f t="shared" si="53"/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205" t="s">
        <v>660</v>
      </c>
      <c r="AT172" s="205" t="s">
        <v>170</v>
      </c>
      <c r="AU172" s="205" t="s">
        <v>91</v>
      </c>
      <c r="AY172" s="18" t="s">
        <v>168</v>
      </c>
      <c r="BE172" s="206">
        <f t="shared" si="54"/>
        <v>0</v>
      </c>
      <c r="BF172" s="206">
        <f t="shared" si="55"/>
        <v>0</v>
      </c>
      <c r="BG172" s="206">
        <f t="shared" si="56"/>
        <v>0</v>
      </c>
      <c r="BH172" s="206">
        <f t="shared" si="57"/>
        <v>0</v>
      </c>
      <c r="BI172" s="206">
        <f t="shared" si="58"/>
        <v>0</v>
      </c>
      <c r="BJ172" s="18" t="s">
        <v>89</v>
      </c>
      <c r="BK172" s="206">
        <f t="shared" si="59"/>
        <v>0</v>
      </c>
      <c r="BL172" s="18" t="s">
        <v>660</v>
      </c>
      <c r="BM172" s="205" t="s">
        <v>1397</v>
      </c>
    </row>
    <row r="173" spans="1:65" s="2" customFormat="1" ht="16.5" customHeight="1">
      <c r="A173" s="36"/>
      <c r="B173" s="37"/>
      <c r="C173" s="194" t="s">
        <v>726</v>
      </c>
      <c r="D173" s="194" t="s">
        <v>170</v>
      </c>
      <c r="E173" s="195" t="s">
        <v>1398</v>
      </c>
      <c r="F173" s="196" t="s">
        <v>1399</v>
      </c>
      <c r="G173" s="197" t="s">
        <v>173</v>
      </c>
      <c r="H173" s="198">
        <v>124.65</v>
      </c>
      <c r="I173" s="199"/>
      <c r="J173" s="200">
        <f t="shared" si="50"/>
        <v>0</v>
      </c>
      <c r="K173" s="196" t="s">
        <v>1200</v>
      </c>
      <c r="L173" s="41"/>
      <c r="M173" s="201" t="s">
        <v>79</v>
      </c>
      <c r="N173" s="202" t="s">
        <v>51</v>
      </c>
      <c r="O173" s="66"/>
      <c r="P173" s="203">
        <f t="shared" si="51"/>
        <v>0</v>
      </c>
      <c r="Q173" s="203">
        <v>0</v>
      </c>
      <c r="R173" s="203">
        <f t="shared" si="52"/>
        <v>0</v>
      </c>
      <c r="S173" s="203">
        <v>0</v>
      </c>
      <c r="T173" s="204">
        <f t="shared" si="53"/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5" t="s">
        <v>660</v>
      </c>
      <c r="AT173" s="205" t="s">
        <v>170</v>
      </c>
      <c r="AU173" s="205" t="s">
        <v>91</v>
      </c>
      <c r="AY173" s="18" t="s">
        <v>168</v>
      </c>
      <c r="BE173" s="206">
        <f t="shared" si="54"/>
        <v>0</v>
      </c>
      <c r="BF173" s="206">
        <f t="shared" si="55"/>
        <v>0</v>
      </c>
      <c r="BG173" s="206">
        <f t="shared" si="56"/>
        <v>0</v>
      </c>
      <c r="BH173" s="206">
        <f t="shared" si="57"/>
        <v>0</v>
      </c>
      <c r="BI173" s="206">
        <f t="shared" si="58"/>
        <v>0</v>
      </c>
      <c r="BJ173" s="18" t="s">
        <v>89</v>
      </c>
      <c r="BK173" s="206">
        <f t="shared" si="59"/>
        <v>0</v>
      </c>
      <c r="BL173" s="18" t="s">
        <v>660</v>
      </c>
      <c r="BM173" s="205" t="s">
        <v>1400</v>
      </c>
    </row>
    <row r="174" spans="1:65" s="2" customFormat="1" ht="16.5" customHeight="1">
      <c r="A174" s="36"/>
      <c r="B174" s="37"/>
      <c r="C174" s="194" t="s">
        <v>731</v>
      </c>
      <c r="D174" s="194" t="s">
        <v>170</v>
      </c>
      <c r="E174" s="195" t="s">
        <v>1401</v>
      </c>
      <c r="F174" s="196" t="s">
        <v>1402</v>
      </c>
      <c r="G174" s="197" t="s">
        <v>346</v>
      </c>
      <c r="H174" s="198">
        <v>288.05</v>
      </c>
      <c r="I174" s="199"/>
      <c r="J174" s="200">
        <f t="shared" si="50"/>
        <v>0</v>
      </c>
      <c r="K174" s="196" t="s">
        <v>1200</v>
      </c>
      <c r="L174" s="41"/>
      <c r="M174" s="201" t="s">
        <v>79</v>
      </c>
      <c r="N174" s="202" t="s">
        <v>51</v>
      </c>
      <c r="O174" s="66"/>
      <c r="P174" s="203">
        <f t="shared" si="51"/>
        <v>0</v>
      </c>
      <c r="Q174" s="203">
        <v>0</v>
      </c>
      <c r="R174" s="203">
        <f t="shared" si="52"/>
        <v>0</v>
      </c>
      <c r="S174" s="203">
        <v>0</v>
      </c>
      <c r="T174" s="204">
        <f t="shared" si="53"/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205" t="s">
        <v>660</v>
      </c>
      <c r="AT174" s="205" t="s">
        <v>170</v>
      </c>
      <c r="AU174" s="205" t="s">
        <v>91</v>
      </c>
      <c r="AY174" s="18" t="s">
        <v>168</v>
      </c>
      <c r="BE174" s="206">
        <f t="shared" si="54"/>
        <v>0</v>
      </c>
      <c r="BF174" s="206">
        <f t="shared" si="55"/>
        <v>0</v>
      </c>
      <c r="BG174" s="206">
        <f t="shared" si="56"/>
        <v>0</v>
      </c>
      <c r="BH174" s="206">
        <f t="shared" si="57"/>
        <v>0</v>
      </c>
      <c r="BI174" s="206">
        <f t="shared" si="58"/>
        <v>0</v>
      </c>
      <c r="BJ174" s="18" t="s">
        <v>89</v>
      </c>
      <c r="BK174" s="206">
        <f t="shared" si="59"/>
        <v>0</v>
      </c>
      <c r="BL174" s="18" t="s">
        <v>660</v>
      </c>
      <c r="BM174" s="205" t="s">
        <v>1403</v>
      </c>
    </row>
    <row r="175" spans="1:65" s="2" customFormat="1" ht="16.5" customHeight="1">
      <c r="A175" s="36"/>
      <c r="B175" s="37"/>
      <c r="C175" s="194" t="s">
        <v>737</v>
      </c>
      <c r="D175" s="194" t="s">
        <v>170</v>
      </c>
      <c r="E175" s="195" t="s">
        <v>1404</v>
      </c>
      <c r="F175" s="196" t="s">
        <v>1405</v>
      </c>
      <c r="G175" s="197" t="s">
        <v>252</v>
      </c>
      <c r="H175" s="198">
        <v>677</v>
      </c>
      <c r="I175" s="199"/>
      <c r="J175" s="200">
        <f t="shared" si="50"/>
        <v>0</v>
      </c>
      <c r="K175" s="196" t="s">
        <v>1200</v>
      </c>
      <c r="L175" s="41"/>
      <c r="M175" s="201" t="s">
        <v>79</v>
      </c>
      <c r="N175" s="202" t="s">
        <v>51</v>
      </c>
      <c r="O175" s="66"/>
      <c r="P175" s="203">
        <f t="shared" si="51"/>
        <v>0</v>
      </c>
      <c r="Q175" s="203">
        <v>0</v>
      </c>
      <c r="R175" s="203">
        <f t="shared" si="52"/>
        <v>0</v>
      </c>
      <c r="S175" s="203">
        <v>0</v>
      </c>
      <c r="T175" s="204">
        <f t="shared" si="53"/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5" t="s">
        <v>660</v>
      </c>
      <c r="AT175" s="205" t="s">
        <v>170</v>
      </c>
      <c r="AU175" s="205" t="s">
        <v>91</v>
      </c>
      <c r="AY175" s="18" t="s">
        <v>168</v>
      </c>
      <c r="BE175" s="206">
        <f t="shared" si="54"/>
        <v>0</v>
      </c>
      <c r="BF175" s="206">
        <f t="shared" si="55"/>
        <v>0</v>
      </c>
      <c r="BG175" s="206">
        <f t="shared" si="56"/>
        <v>0</v>
      </c>
      <c r="BH175" s="206">
        <f t="shared" si="57"/>
        <v>0</v>
      </c>
      <c r="BI175" s="206">
        <f t="shared" si="58"/>
        <v>0</v>
      </c>
      <c r="BJ175" s="18" t="s">
        <v>89</v>
      </c>
      <c r="BK175" s="206">
        <f t="shared" si="59"/>
        <v>0</v>
      </c>
      <c r="BL175" s="18" t="s">
        <v>660</v>
      </c>
      <c r="BM175" s="205" t="s">
        <v>1406</v>
      </c>
    </row>
    <row r="176" spans="1:65" s="2" customFormat="1" ht="16.5" customHeight="1">
      <c r="A176" s="36"/>
      <c r="B176" s="37"/>
      <c r="C176" s="194" t="s">
        <v>741</v>
      </c>
      <c r="D176" s="194" t="s">
        <v>170</v>
      </c>
      <c r="E176" s="195" t="s">
        <v>1407</v>
      </c>
      <c r="F176" s="196" t="s">
        <v>1408</v>
      </c>
      <c r="G176" s="197" t="s">
        <v>252</v>
      </c>
      <c r="H176" s="198">
        <v>677</v>
      </c>
      <c r="I176" s="199"/>
      <c r="J176" s="200">
        <f t="shared" si="50"/>
        <v>0</v>
      </c>
      <c r="K176" s="196" t="s">
        <v>1200</v>
      </c>
      <c r="L176" s="41"/>
      <c r="M176" s="201" t="s">
        <v>79</v>
      </c>
      <c r="N176" s="202" t="s">
        <v>51</v>
      </c>
      <c r="O176" s="66"/>
      <c r="P176" s="203">
        <f t="shared" si="51"/>
        <v>0</v>
      </c>
      <c r="Q176" s="203">
        <v>0</v>
      </c>
      <c r="R176" s="203">
        <f t="shared" si="52"/>
        <v>0</v>
      </c>
      <c r="S176" s="203">
        <v>0</v>
      </c>
      <c r="T176" s="204">
        <f t="shared" si="53"/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5" t="s">
        <v>660</v>
      </c>
      <c r="AT176" s="205" t="s">
        <v>170</v>
      </c>
      <c r="AU176" s="205" t="s">
        <v>91</v>
      </c>
      <c r="AY176" s="18" t="s">
        <v>168</v>
      </c>
      <c r="BE176" s="206">
        <f t="shared" si="54"/>
        <v>0</v>
      </c>
      <c r="BF176" s="206">
        <f t="shared" si="55"/>
        <v>0</v>
      </c>
      <c r="BG176" s="206">
        <f t="shared" si="56"/>
        <v>0</v>
      </c>
      <c r="BH176" s="206">
        <f t="shared" si="57"/>
        <v>0</v>
      </c>
      <c r="BI176" s="206">
        <f t="shared" si="58"/>
        <v>0</v>
      </c>
      <c r="BJ176" s="18" t="s">
        <v>89</v>
      </c>
      <c r="BK176" s="206">
        <f t="shared" si="59"/>
        <v>0</v>
      </c>
      <c r="BL176" s="18" t="s">
        <v>660</v>
      </c>
      <c r="BM176" s="205" t="s">
        <v>1409</v>
      </c>
    </row>
    <row r="177" spans="1:65" s="2" customFormat="1" ht="16.5" customHeight="1">
      <c r="A177" s="36"/>
      <c r="B177" s="37"/>
      <c r="C177" s="194" t="s">
        <v>1410</v>
      </c>
      <c r="D177" s="194" t="s">
        <v>170</v>
      </c>
      <c r="E177" s="195" t="s">
        <v>1411</v>
      </c>
      <c r="F177" s="196" t="s">
        <v>1412</v>
      </c>
      <c r="G177" s="197" t="s">
        <v>252</v>
      </c>
      <c r="H177" s="198">
        <v>313</v>
      </c>
      <c r="I177" s="199"/>
      <c r="J177" s="200">
        <f t="shared" si="50"/>
        <v>0</v>
      </c>
      <c r="K177" s="196" t="s">
        <v>1200</v>
      </c>
      <c r="L177" s="41"/>
      <c r="M177" s="201" t="s">
        <v>79</v>
      </c>
      <c r="N177" s="202" t="s">
        <v>51</v>
      </c>
      <c r="O177" s="66"/>
      <c r="P177" s="203">
        <f t="shared" si="51"/>
        <v>0</v>
      </c>
      <c r="Q177" s="203">
        <v>0</v>
      </c>
      <c r="R177" s="203">
        <f t="shared" si="52"/>
        <v>0</v>
      </c>
      <c r="S177" s="203">
        <v>0</v>
      </c>
      <c r="T177" s="204">
        <f t="shared" si="53"/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5" t="s">
        <v>660</v>
      </c>
      <c r="AT177" s="205" t="s">
        <v>170</v>
      </c>
      <c r="AU177" s="205" t="s">
        <v>91</v>
      </c>
      <c r="AY177" s="18" t="s">
        <v>168</v>
      </c>
      <c r="BE177" s="206">
        <f t="shared" si="54"/>
        <v>0</v>
      </c>
      <c r="BF177" s="206">
        <f t="shared" si="55"/>
        <v>0</v>
      </c>
      <c r="BG177" s="206">
        <f t="shared" si="56"/>
        <v>0</v>
      </c>
      <c r="BH177" s="206">
        <f t="shared" si="57"/>
        <v>0</v>
      </c>
      <c r="BI177" s="206">
        <f t="shared" si="58"/>
        <v>0</v>
      </c>
      <c r="BJ177" s="18" t="s">
        <v>89</v>
      </c>
      <c r="BK177" s="206">
        <f t="shared" si="59"/>
        <v>0</v>
      </c>
      <c r="BL177" s="18" t="s">
        <v>660</v>
      </c>
      <c r="BM177" s="205" t="s">
        <v>1413</v>
      </c>
    </row>
    <row r="178" spans="1:65" s="2" customFormat="1" ht="16.5" customHeight="1">
      <c r="A178" s="36"/>
      <c r="B178" s="37"/>
      <c r="C178" s="194" t="s">
        <v>1288</v>
      </c>
      <c r="D178" s="194" t="s">
        <v>170</v>
      </c>
      <c r="E178" s="195" t="s">
        <v>1414</v>
      </c>
      <c r="F178" s="196" t="s">
        <v>1415</v>
      </c>
      <c r="G178" s="197" t="s">
        <v>252</v>
      </c>
      <c r="H178" s="198">
        <v>74</v>
      </c>
      <c r="I178" s="199"/>
      <c r="J178" s="200">
        <f t="shared" si="50"/>
        <v>0</v>
      </c>
      <c r="K178" s="196" t="s">
        <v>1200</v>
      </c>
      <c r="L178" s="41"/>
      <c r="M178" s="201" t="s">
        <v>79</v>
      </c>
      <c r="N178" s="202" t="s">
        <v>51</v>
      </c>
      <c r="O178" s="66"/>
      <c r="P178" s="203">
        <f t="shared" si="51"/>
        <v>0</v>
      </c>
      <c r="Q178" s="203">
        <v>0</v>
      </c>
      <c r="R178" s="203">
        <f t="shared" si="52"/>
        <v>0</v>
      </c>
      <c r="S178" s="203">
        <v>0</v>
      </c>
      <c r="T178" s="204">
        <f t="shared" si="53"/>
        <v>0</v>
      </c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R178" s="205" t="s">
        <v>660</v>
      </c>
      <c r="AT178" s="205" t="s">
        <v>170</v>
      </c>
      <c r="AU178" s="205" t="s">
        <v>91</v>
      </c>
      <c r="AY178" s="18" t="s">
        <v>168</v>
      </c>
      <c r="BE178" s="206">
        <f t="shared" si="54"/>
        <v>0</v>
      </c>
      <c r="BF178" s="206">
        <f t="shared" si="55"/>
        <v>0</v>
      </c>
      <c r="BG178" s="206">
        <f t="shared" si="56"/>
        <v>0</v>
      </c>
      <c r="BH178" s="206">
        <f t="shared" si="57"/>
        <v>0</v>
      </c>
      <c r="BI178" s="206">
        <f t="shared" si="58"/>
        <v>0</v>
      </c>
      <c r="BJ178" s="18" t="s">
        <v>89</v>
      </c>
      <c r="BK178" s="206">
        <f t="shared" si="59"/>
        <v>0</v>
      </c>
      <c r="BL178" s="18" t="s">
        <v>660</v>
      </c>
      <c r="BM178" s="205" t="s">
        <v>1416</v>
      </c>
    </row>
    <row r="179" spans="1:65" s="2" customFormat="1" ht="16.5" customHeight="1">
      <c r="A179" s="36"/>
      <c r="B179" s="37"/>
      <c r="C179" s="194" t="s">
        <v>1417</v>
      </c>
      <c r="D179" s="194" t="s">
        <v>170</v>
      </c>
      <c r="E179" s="195" t="s">
        <v>1418</v>
      </c>
      <c r="F179" s="196" t="s">
        <v>1419</v>
      </c>
      <c r="G179" s="197" t="s">
        <v>346</v>
      </c>
      <c r="H179" s="198">
        <v>37</v>
      </c>
      <c r="I179" s="199"/>
      <c r="J179" s="200">
        <f t="shared" si="50"/>
        <v>0</v>
      </c>
      <c r="K179" s="196" t="s">
        <v>1200</v>
      </c>
      <c r="L179" s="41"/>
      <c r="M179" s="201" t="s">
        <v>79</v>
      </c>
      <c r="N179" s="202" t="s">
        <v>51</v>
      </c>
      <c r="O179" s="66"/>
      <c r="P179" s="203">
        <f t="shared" si="51"/>
        <v>0</v>
      </c>
      <c r="Q179" s="203">
        <v>0</v>
      </c>
      <c r="R179" s="203">
        <f t="shared" si="52"/>
        <v>0</v>
      </c>
      <c r="S179" s="203">
        <v>0</v>
      </c>
      <c r="T179" s="204">
        <f t="shared" si="53"/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205" t="s">
        <v>660</v>
      </c>
      <c r="AT179" s="205" t="s">
        <v>170</v>
      </c>
      <c r="AU179" s="205" t="s">
        <v>91</v>
      </c>
      <c r="AY179" s="18" t="s">
        <v>168</v>
      </c>
      <c r="BE179" s="206">
        <f t="shared" si="54"/>
        <v>0</v>
      </c>
      <c r="BF179" s="206">
        <f t="shared" si="55"/>
        <v>0</v>
      </c>
      <c r="BG179" s="206">
        <f t="shared" si="56"/>
        <v>0</v>
      </c>
      <c r="BH179" s="206">
        <f t="shared" si="57"/>
        <v>0</v>
      </c>
      <c r="BI179" s="206">
        <f t="shared" si="58"/>
        <v>0</v>
      </c>
      <c r="BJ179" s="18" t="s">
        <v>89</v>
      </c>
      <c r="BK179" s="206">
        <f t="shared" si="59"/>
        <v>0</v>
      </c>
      <c r="BL179" s="18" t="s">
        <v>660</v>
      </c>
      <c r="BM179" s="205" t="s">
        <v>1420</v>
      </c>
    </row>
    <row r="180" spans="1:65" s="2" customFormat="1" ht="16.5" customHeight="1">
      <c r="A180" s="36"/>
      <c r="B180" s="37"/>
      <c r="C180" s="194" t="s">
        <v>1291</v>
      </c>
      <c r="D180" s="194" t="s">
        <v>170</v>
      </c>
      <c r="E180" s="195" t="s">
        <v>1421</v>
      </c>
      <c r="F180" s="196" t="s">
        <v>1422</v>
      </c>
      <c r="G180" s="197" t="s">
        <v>252</v>
      </c>
      <c r="H180" s="198">
        <v>148</v>
      </c>
      <c r="I180" s="199"/>
      <c r="J180" s="200">
        <f t="shared" si="50"/>
        <v>0</v>
      </c>
      <c r="K180" s="196" t="s">
        <v>1200</v>
      </c>
      <c r="L180" s="41"/>
      <c r="M180" s="201" t="s">
        <v>79</v>
      </c>
      <c r="N180" s="202" t="s">
        <v>51</v>
      </c>
      <c r="O180" s="66"/>
      <c r="P180" s="203">
        <f t="shared" si="51"/>
        <v>0</v>
      </c>
      <c r="Q180" s="203">
        <v>0</v>
      </c>
      <c r="R180" s="203">
        <f t="shared" si="52"/>
        <v>0</v>
      </c>
      <c r="S180" s="203">
        <v>0</v>
      </c>
      <c r="T180" s="204">
        <f t="shared" si="53"/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5" t="s">
        <v>660</v>
      </c>
      <c r="AT180" s="205" t="s">
        <v>170</v>
      </c>
      <c r="AU180" s="205" t="s">
        <v>91</v>
      </c>
      <c r="AY180" s="18" t="s">
        <v>168</v>
      </c>
      <c r="BE180" s="206">
        <f t="shared" si="54"/>
        <v>0</v>
      </c>
      <c r="BF180" s="206">
        <f t="shared" si="55"/>
        <v>0</v>
      </c>
      <c r="BG180" s="206">
        <f t="shared" si="56"/>
        <v>0</v>
      </c>
      <c r="BH180" s="206">
        <f t="shared" si="57"/>
        <v>0</v>
      </c>
      <c r="BI180" s="206">
        <f t="shared" si="58"/>
        <v>0</v>
      </c>
      <c r="BJ180" s="18" t="s">
        <v>89</v>
      </c>
      <c r="BK180" s="206">
        <f t="shared" si="59"/>
        <v>0</v>
      </c>
      <c r="BL180" s="18" t="s">
        <v>660</v>
      </c>
      <c r="BM180" s="205" t="s">
        <v>1423</v>
      </c>
    </row>
    <row r="181" spans="1:65" s="2" customFormat="1" ht="16.5" customHeight="1">
      <c r="A181" s="36"/>
      <c r="B181" s="37"/>
      <c r="C181" s="194" t="s">
        <v>1424</v>
      </c>
      <c r="D181" s="194" t="s">
        <v>170</v>
      </c>
      <c r="E181" s="195" t="s">
        <v>1425</v>
      </c>
      <c r="F181" s="196" t="s">
        <v>1426</v>
      </c>
      <c r="G181" s="197" t="s">
        <v>346</v>
      </c>
      <c r="H181" s="198">
        <v>37</v>
      </c>
      <c r="I181" s="199"/>
      <c r="J181" s="200">
        <f t="shared" si="50"/>
        <v>0</v>
      </c>
      <c r="K181" s="196" t="s">
        <v>1200</v>
      </c>
      <c r="L181" s="41"/>
      <c r="M181" s="201" t="s">
        <v>79</v>
      </c>
      <c r="N181" s="202" t="s">
        <v>51</v>
      </c>
      <c r="O181" s="66"/>
      <c r="P181" s="203">
        <f t="shared" si="51"/>
        <v>0</v>
      </c>
      <c r="Q181" s="203">
        <v>0</v>
      </c>
      <c r="R181" s="203">
        <f t="shared" si="52"/>
        <v>0</v>
      </c>
      <c r="S181" s="203">
        <v>0</v>
      </c>
      <c r="T181" s="204">
        <f t="shared" si="53"/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205" t="s">
        <v>660</v>
      </c>
      <c r="AT181" s="205" t="s">
        <v>170</v>
      </c>
      <c r="AU181" s="205" t="s">
        <v>91</v>
      </c>
      <c r="AY181" s="18" t="s">
        <v>168</v>
      </c>
      <c r="BE181" s="206">
        <f t="shared" si="54"/>
        <v>0</v>
      </c>
      <c r="BF181" s="206">
        <f t="shared" si="55"/>
        <v>0</v>
      </c>
      <c r="BG181" s="206">
        <f t="shared" si="56"/>
        <v>0</v>
      </c>
      <c r="BH181" s="206">
        <f t="shared" si="57"/>
        <v>0</v>
      </c>
      <c r="BI181" s="206">
        <f t="shared" si="58"/>
        <v>0</v>
      </c>
      <c r="BJ181" s="18" t="s">
        <v>89</v>
      </c>
      <c r="BK181" s="206">
        <f t="shared" si="59"/>
        <v>0</v>
      </c>
      <c r="BL181" s="18" t="s">
        <v>660</v>
      </c>
      <c r="BM181" s="205" t="s">
        <v>1427</v>
      </c>
    </row>
    <row r="182" spans="1:65" s="2" customFormat="1" ht="16.5" customHeight="1">
      <c r="A182" s="36"/>
      <c r="B182" s="37"/>
      <c r="C182" s="194" t="s">
        <v>1294</v>
      </c>
      <c r="D182" s="194" t="s">
        <v>170</v>
      </c>
      <c r="E182" s="195" t="s">
        <v>1428</v>
      </c>
      <c r="F182" s="196" t="s">
        <v>1429</v>
      </c>
      <c r="G182" s="197" t="s">
        <v>173</v>
      </c>
      <c r="H182" s="198">
        <v>13.54</v>
      </c>
      <c r="I182" s="199"/>
      <c r="J182" s="200">
        <f t="shared" si="50"/>
        <v>0</v>
      </c>
      <c r="K182" s="196" t="s">
        <v>1200</v>
      </c>
      <c r="L182" s="41"/>
      <c r="M182" s="201" t="s">
        <v>79</v>
      </c>
      <c r="N182" s="202" t="s">
        <v>51</v>
      </c>
      <c r="O182" s="66"/>
      <c r="P182" s="203">
        <f t="shared" si="51"/>
        <v>0</v>
      </c>
      <c r="Q182" s="203">
        <v>0</v>
      </c>
      <c r="R182" s="203">
        <f t="shared" si="52"/>
        <v>0</v>
      </c>
      <c r="S182" s="203">
        <v>0</v>
      </c>
      <c r="T182" s="204">
        <f t="shared" si="53"/>
        <v>0</v>
      </c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R182" s="205" t="s">
        <v>660</v>
      </c>
      <c r="AT182" s="205" t="s">
        <v>170</v>
      </c>
      <c r="AU182" s="205" t="s">
        <v>91</v>
      </c>
      <c r="AY182" s="18" t="s">
        <v>168</v>
      </c>
      <c r="BE182" s="206">
        <f t="shared" si="54"/>
        <v>0</v>
      </c>
      <c r="BF182" s="206">
        <f t="shared" si="55"/>
        <v>0</v>
      </c>
      <c r="BG182" s="206">
        <f t="shared" si="56"/>
        <v>0</v>
      </c>
      <c r="BH182" s="206">
        <f t="shared" si="57"/>
        <v>0</v>
      </c>
      <c r="BI182" s="206">
        <f t="shared" si="58"/>
        <v>0</v>
      </c>
      <c r="BJ182" s="18" t="s">
        <v>89</v>
      </c>
      <c r="BK182" s="206">
        <f t="shared" si="59"/>
        <v>0</v>
      </c>
      <c r="BL182" s="18" t="s">
        <v>660</v>
      </c>
      <c r="BM182" s="205" t="s">
        <v>1430</v>
      </c>
    </row>
    <row r="183" spans="1:65" s="2" customFormat="1" ht="16.5" customHeight="1">
      <c r="A183" s="36"/>
      <c r="B183" s="37"/>
      <c r="C183" s="194" t="s">
        <v>1431</v>
      </c>
      <c r="D183" s="194" t="s">
        <v>170</v>
      </c>
      <c r="E183" s="195" t="s">
        <v>1432</v>
      </c>
      <c r="F183" s="196" t="s">
        <v>1433</v>
      </c>
      <c r="G183" s="197" t="s">
        <v>173</v>
      </c>
      <c r="H183" s="198">
        <v>8.29</v>
      </c>
      <c r="I183" s="199"/>
      <c r="J183" s="200">
        <f t="shared" si="50"/>
        <v>0</v>
      </c>
      <c r="K183" s="196" t="s">
        <v>1200</v>
      </c>
      <c r="L183" s="41"/>
      <c r="M183" s="201" t="s">
        <v>79</v>
      </c>
      <c r="N183" s="202" t="s">
        <v>51</v>
      </c>
      <c r="O183" s="66"/>
      <c r="P183" s="203">
        <f t="shared" si="51"/>
        <v>0</v>
      </c>
      <c r="Q183" s="203">
        <v>0</v>
      </c>
      <c r="R183" s="203">
        <f t="shared" si="52"/>
        <v>0</v>
      </c>
      <c r="S183" s="203">
        <v>0</v>
      </c>
      <c r="T183" s="204">
        <f t="shared" si="53"/>
        <v>0</v>
      </c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R183" s="205" t="s">
        <v>660</v>
      </c>
      <c r="AT183" s="205" t="s">
        <v>170</v>
      </c>
      <c r="AU183" s="205" t="s">
        <v>91</v>
      </c>
      <c r="AY183" s="18" t="s">
        <v>168</v>
      </c>
      <c r="BE183" s="206">
        <f t="shared" si="54"/>
        <v>0</v>
      </c>
      <c r="BF183" s="206">
        <f t="shared" si="55"/>
        <v>0</v>
      </c>
      <c r="BG183" s="206">
        <f t="shared" si="56"/>
        <v>0</v>
      </c>
      <c r="BH183" s="206">
        <f t="shared" si="57"/>
        <v>0</v>
      </c>
      <c r="BI183" s="206">
        <f t="shared" si="58"/>
        <v>0</v>
      </c>
      <c r="BJ183" s="18" t="s">
        <v>89</v>
      </c>
      <c r="BK183" s="206">
        <f t="shared" si="59"/>
        <v>0</v>
      </c>
      <c r="BL183" s="18" t="s">
        <v>660</v>
      </c>
      <c r="BM183" s="205" t="s">
        <v>1434</v>
      </c>
    </row>
    <row r="184" spans="1:65" s="2" customFormat="1" ht="16.5" customHeight="1">
      <c r="A184" s="36"/>
      <c r="B184" s="37"/>
      <c r="C184" s="194" t="s">
        <v>1297</v>
      </c>
      <c r="D184" s="194" t="s">
        <v>170</v>
      </c>
      <c r="E184" s="195" t="s">
        <v>1435</v>
      </c>
      <c r="F184" s="196" t="s">
        <v>1436</v>
      </c>
      <c r="G184" s="197" t="s">
        <v>346</v>
      </c>
      <c r="H184" s="198">
        <v>37</v>
      </c>
      <c r="I184" s="199"/>
      <c r="J184" s="200">
        <f t="shared" si="50"/>
        <v>0</v>
      </c>
      <c r="K184" s="196" t="s">
        <v>1200</v>
      </c>
      <c r="L184" s="41"/>
      <c r="M184" s="201" t="s">
        <v>79</v>
      </c>
      <c r="N184" s="202" t="s">
        <v>51</v>
      </c>
      <c r="O184" s="66"/>
      <c r="P184" s="203">
        <f t="shared" si="51"/>
        <v>0</v>
      </c>
      <c r="Q184" s="203">
        <v>0</v>
      </c>
      <c r="R184" s="203">
        <f t="shared" si="52"/>
        <v>0</v>
      </c>
      <c r="S184" s="203">
        <v>0</v>
      </c>
      <c r="T184" s="204">
        <f t="shared" si="53"/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205" t="s">
        <v>660</v>
      </c>
      <c r="AT184" s="205" t="s">
        <v>170</v>
      </c>
      <c r="AU184" s="205" t="s">
        <v>91</v>
      </c>
      <c r="AY184" s="18" t="s">
        <v>168</v>
      </c>
      <c r="BE184" s="206">
        <f t="shared" si="54"/>
        <v>0</v>
      </c>
      <c r="BF184" s="206">
        <f t="shared" si="55"/>
        <v>0</v>
      </c>
      <c r="BG184" s="206">
        <f t="shared" si="56"/>
        <v>0</v>
      </c>
      <c r="BH184" s="206">
        <f t="shared" si="57"/>
        <v>0</v>
      </c>
      <c r="BI184" s="206">
        <f t="shared" si="58"/>
        <v>0</v>
      </c>
      <c r="BJ184" s="18" t="s">
        <v>89</v>
      </c>
      <c r="BK184" s="206">
        <f t="shared" si="59"/>
        <v>0</v>
      </c>
      <c r="BL184" s="18" t="s">
        <v>660</v>
      </c>
      <c r="BM184" s="205" t="s">
        <v>1437</v>
      </c>
    </row>
    <row r="185" spans="1:65" s="2" customFormat="1" ht="16.5" customHeight="1">
      <c r="A185" s="36"/>
      <c r="B185" s="37"/>
      <c r="C185" s="194" t="s">
        <v>1058</v>
      </c>
      <c r="D185" s="194" t="s">
        <v>170</v>
      </c>
      <c r="E185" s="195" t="s">
        <v>1438</v>
      </c>
      <c r="F185" s="196" t="s">
        <v>1439</v>
      </c>
      <c r="G185" s="197" t="s">
        <v>346</v>
      </c>
      <c r="H185" s="198">
        <v>37</v>
      </c>
      <c r="I185" s="199"/>
      <c r="J185" s="200">
        <f t="shared" si="50"/>
        <v>0</v>
      </c>
      <c r="K185" s="196" t="s">
        <v>1200</v>
      </c>
      <c r="L185" s="41"/>
      <c r="M185" s="201" t="s">
        <v>79</v>
      </c>
      <c r="N185" s="202" t="s">
        <v>51</v>
      </c>
      <c r="O185" s="66"/>
      <c r="P185" s="203">
        <f t="shared" si="51"/>
        <v>0</v>
      </c>
      <c r="Q185" s="203">
        <v>0</v>
      </c>
      <c r="R185" s="203">
        <f t="shared" si="52"/>
        <v>0</v>
      </c>
      <c r="S185" s="203">
        <v>0</v>
      </c>
      <c r="T185" s="204">
        <f t="shared" si="53"/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205" t="s">
        <v>660</v>
      </c>
      <c r="AT185" s="205" t="s">
        <v>170</v>
      </c>
      <c r="AU185" s="205" t="s">
        <v>91</v>
      </c>
      <c r="AY185" s="18" t="s">
        <v>168</v>
      </c>
      <c r="BE185" s="206">
        <f t="shared" si="54"/>
        <v>0</v>
      </c>
      <c r="BF185" s="206">
        <f t="shared" si="55"/>
        <v>0</v>
      </c>
      <c r="BG185" s="206">
        <f t="shared" si="56"/>
        <v>0</v>
      </c>
      <c r="BH185" s="206">
        <f t="shared" si="57"/>
        <v>0</v>
      </c>
      <c r="BI185" s="206">
        <f t="shared" si="58"/>
        <v>0</v>
      </c>
      <c r="BJ185" s="18" t="s">
        <v>89</v>
      </c>
      <c r="BK185" s="206">
        <f t="shared" si="59"/>
        <v>0</v>
      </c>
      <c r="BL185" s="18" t="s">
        <v>660</v>
      </c>
      <c r="BM185" s="205" t="s">
        <v>1440</v>
      </c>
    </row>
    <row r="186" spans="1:65" s="2" customFormat="1" ht="16.5" customHeight="1">
      <c r="A186" s="36"/>
      <c r="B186" s="37"/>
      <c r="C186" s="194" t="s">
        <v>1300</v>
      </c>
      <c r="D186" s="194" t="s">
        <v>170</v>
      </c>
      <c r="E186" s="195" t="s">
        <v>1441</v>
      </c>
      <c r="F186" s="196" t="s">
        <v>1442</v>
      </c>
      <c r="G186" s="197" t="s">
        <v>228</v>
      </c>
      <c r="H186" s="198">
        <v>33</v>
      </c>
      <c r="I186" s="199"/>
      <c r="J186" s="200">
        <f t="shared" si="50"/>
        <v>0</v>
      </c>
      <c r="K186" s="196" t="s">
        <v>1200</v>
      </c>
      <c r="L186" s="41"/>
      <c r="M186" s="201" t="s">
        <v>79</v>
      </c>
      <c r="N186" s="202" t="s">
        <v>51</v>
      </c>
      <c r="O186" s="66"/>
      <c r="P186" s="203">
        <f t="shared" si="51"/>
        <v>0</v>
      </c>
      <c r="Q186" s="203">
        <v>0</v>
      </c>
      <c r="R186" s="203">
        <f t="shared" si="52"/>
        <v>0</v>
      </c>
      <c r="S186" s="203">
        <v>0</v>
      </c>
      <c r="T186" s="204">
        <f t="shared" si="53"/>
        <v>0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205" t="s">
        <v>660</v>
      </c>
      <c r="AT186" s="205" t="s">
        <v>170</v>
      </c>
      <c r="AU186" s="205" t="s">
        <v>91</v>
      </c>
      <c r="AY186" s="18" t="s">
        <v>168</v>
      </c>
      <c r="BE186" s="206">
        <f t="shared" si="54"/>
        <v>0</v>
      </c>
      <c r="BF186" s="206">
        <f t="shared" si="55"/>
        <v>0</v>
      </c>
      <c r="BG186" s="206">
        <f t="shared" si="56"/>
        <v>0</v>
      </c>
      <c r="BH186" s="206">
        <f t="shared" si="57"/>
        <v>0</v>
      </c>
      <c r="BI186" s="206">
        <f t="shared" si="58"/>
        <v>0</v>
      </c>
      <c r="BJ186" s="18" t="s">
        <v>89</v>
      </c>
      <c r="BK186" s="206">
        <f t="shared" si="59"/>
        <v>0</v>
      </c>
      <c r="BL186" s="18" t="s">
        <v>660</v>
      </c>
      <c r="BM186" s="205" t="s">
        <v>1443</v>
      </c>
    </row>
    <row r="187" spans="1:65" s="2" customFormat="1" ht="16.5" customHeight="1">
      <c r="A187" s="36"/>
      <c r="B187" s="37"/>
      <c r="C187" s="194" t="s">
        <v>1444</v>
      </c>
      <c r="D187" s="194" t="s">
        <v>170</v>
      </c>
      <c r="E187" s="195" t="s">
        <v>1445</v>
      </c>
      <c r="F187" s="196" t="s">
        <v>1446</v>
      </c>
      <c r="G187" s="197" t="s">
        <v>173</v>
      </c>
      <c r="H187" s="198">
        <v>42.9</v>
      </c>
      <c r="I187" s="199"/>
      <c r="J187" s="200">
        <f t="shared" si="50"/>
        <v>0</v>
      </c>
      <c r="K187" s="196" t="s">
        <v>1200</v>
      </c>
      <c r="L187" s="41"/>
      <c r="M187" s="201" t="s">
        <v>79</v>
      </c>
      <c r="N187" s="202" t="s">
        <v>51</v>
      </c>
      <c r="O187" s="66"/>
      <c r="P187" s="203">
        <f t="shared" si="51"/>
        <v>0</v>
      </c>
      <c r="Q187" s="203">
        <v>0</v>
      </c>
      <c r="R187" s="203">
        <f t="shared" si="52"/>
        <v>0</v>
      </c>
      <c r="S187" s="203">
        <v>0</v>
      </c>
      <c r="T187" s="204">
        <f t="shared" si="53"/>
        <v>0</v>
      </c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R187" s="205" t="s">
        <v>660</v>
      </c>
      <c r="AT187" s="205" t="s">
        <v>170</v>
      </c>
      <c r="AU187" s="205" t="s">
        <v>91</v>
      </c>
      <c r="AY187" s="18" t="s">
        <v>168</v>
      </c>
      <c r="BE187" s="206">
        <f t="shared" si="54"/>
        <v>0</v>
      </c>
      <c r="BF187" s="206">
        <f t="shared" si="55"/>
        <v>0</v>
      </c>
      <c r="BG187" s="206">
        <f t="shared" si="56"/>
        <v>0</v>
      </c>
      <c r="BH187" s="206">
        <f t="shared" si="57"/>
        <v>0</v>
      </c>
      <c r="BI187" s="206">
        <f t="shared" si="58"/>
        <v>0</v>
      </c>
      <c r="BJ187" s="18" t="s">
        <v>89</v>
      </c>
      <c r="BK187" s="206">
        <f t="shared" si="59"/>
        <v>0</v>
      </c>
      <c r="BL187" s="18" t="s">
        <v>660</v>
      </c>
      <c r="BM187" s="205" t="s">
        <v>1447</v>
      </c>
    </row>
    <row r="188" spans="2:63" s="12" customFormat="1" ht="22.95" customHeight="1">
      <c r="B188" s="178"/>
      <c r="C188" s="179"/>
      <c r="D188" s="180" t="s">
        <v>80</v>
      </c>
      <c r="E188" s="192" t="s">
        <v>1448</v>
      </c>
      <c r="F188" s="192" t="s">
        <v>1449</v>
      </c>
      <c r="G188" s="179"/>
      <c r="H188" s="179"/>
      <c r="I188" s="182"/>
      <c r="J188" s="193">
        <f>BK188</f>
        <v>0</v>
      </c>
      <c r="K188" s="179"/>
      <c r="L188" s="184"/>
      <c r="M188" s="185"/>
      <c r="N188" s="186"/>
      <c r="O188" s="186"/>
      <c r="P188" s="187">
        <f>SUM(P189:P194)</f>
        <v>0</v>
      </c>
      <c r="Q188" s="186"/>
      <c r="R188" s="187">
        <f>SUM(R189:R194)</f>
        <v>0</v>
      </c>
      <c r="S188" s="186"/>
      <c r="T188" s="188">
        <f>SUM(T189:T194)</f>
        <v>0</v>
      </c>
      <c r="AR188" s="189" t="s">
        <v>89</v>
      </c>
      <c r="AT188" s="190" t="s">
        <v>80</v>
      </c>
      <c r="AU188" s="190" t="s">
        <v>89</v>
      </c>
      <c r="AY188" s="189" t="s">
        <v>168</v>
      </c>
      <c r="BK188" s="191">
        <f>SUM(BK189:BK194)</f>
        <v>0</v>
      </c>
    </row>
    <row r="189" spans="1:65" s="2" customFormat="1" ht="16.5" customHeight="1">
      <c r="A189" s="36"/>
      <c r="B189" s="37"/>
      <c r="C189" s="194" t="s">
        <v>1305</v>
      </c>
      <c r="D189" s="194" t="s">
        <v>170</v>
      </c>
      <c r="E189" s="195" t="s">
        <v>1450</v>
      </c>
      <c r="F189" s="196" t="s">
        <v>1451</v>
      </c>
      <c r="G189" s="197" t="s">
        <v>228</v>
      </c>
      <c r="H189" s="198">
        <v>49</v>
      </c>
      <c r="I189" s="199"/>
      <c r="J189" s="200">
        <f aca="true" t="shared" si="60" ref="J189:J194">ROUND(I189*H189,2)</f>
        <v>0</v>
      </c>
      <c r="K189" s="196" t="s">
        <v>1200</v>
      </c>
      <c r="L189" s="41"/>
      <c r="M189" s="201" t="s">
        <v>79</v>
      </c>
      <c r="N189" s="202" t="s">
        <v>51</v>
      </c>
      <c r="O189" s="66"/>
      <c r="P189" s="203">
        <f aca="true" t="shared" si="61" ref="P189:P194">O189*H189</f>
        <v>0</v>
      </c>
      <c r="Q189" s="203">
        <v>0</v>
      </c>
      <c r="R189" s="203">
        <f aca="true" t="shared" si="62" ref="R189:R194">Q189*H189</f>
        <v>0</v>
      </c>
      <c r="S189" s="203">
        <v>0</v>
      </c>
      <c r="T189" s="204">
        <f aca="true" t="shared" si="63" ref="T189:T194"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205" t="s">
        <v>660</v>
      </c>
      <c r="AT189" s="205" t="s">
        <v>170</v>
      </c>
      <c r="AU189" s="205" t="s">
        <v>91</v>
      </c>
      <c r="AY189" s="18" t="s">
        <v>168</v>
      </c>
      <c r="BE189" s="206">
        <f aca="true" t="shared" si="64" ref="BE189:BE194">IF(N189="základní",J189,0)</f>
        <v>0</v>
      </c>
      <c r="BF189" s="206">
        <f aca="true" t="shared" si="65" ref="BF189:BF194">IF(N189="snížená",J189,0)</f>
        <v>0</v>
      </c>
      <c r="BG189" s="206">
        <f aca="true" t="shared" si="66" ref="BG189:BG194">IF(N189="zákl. přenesená",J189,0)</f>
        <v>0</v>
      </c>
      <c r="BH189" s="206">
        <f aca="true" t="shared" si="67" ref="BH189:BH194">IF(N189="sníž. přenesená",J189,0)</f>
        <v>0</v>
      </c>
      <c r="BI189" s="206">
        <f aca="true" t="shared" si="68" ref="BI189:BI194">IF(N189="nulová",J189,0)</f>
        <v>0</v>
      </c>
      <c r="BJ189" s="18" t="s">
        <v>89</v>
      </c>
      <c r="BK189" s="206">
        <f aca="true" t="shared" si="69" ref="BK189:BK194">ROUND(I189*H189,2)</f>
        <v>0</v>
      </c>
      <c r="BL189" s="18" t="s">
        <v>660</v>
      </c>
      <c r="BM189" s="205" t="s">
        <v>1452</v>
      </c>
    </row>
    <row r="190" spans="1:65" s="2" customFormat="1" ht="16.5" customHeight="1">
      <c r="A190" s="36"/>
      <c r="B190" s="37"/>
      <c r="C190" s="194" t="s">
        <v>1453</v>
      </c>
      <c r="D190" s="194" t="s">
        <v>170</v>
      </c>
      <c r="E190" s="195" t="s">
        <v>1454</v>
      </c>
      <c r="F190" s="196" t="s">
        <v>1455</v>
      </c>
      <c r="G190" s="197" t="s">
        <v>1456</v>
      </c>
      <c r="H190" s="198">
        <v>20</v>
      </c>
      <c r="I190" s="199"/>
      <c r="J190" s="200">
        <f t="shared" si="60"/>
        <v>0</v>
      </c>
      <c r="K190" s="196" t="s">
        <v>1200</v>
      </c>
      <c r="L190" s="41"/>
      <c r="M190" s="201" t="s">
        <v>79</v>
      </c>
      <c r="N190" s="202" t="s">
        <v>51</v>
      </c>
      <c r="O190" s="66"/>
      <c r="P190" s="203">
        <f t="shared" si="61"/>
        <v>0</v>
      </c>
      <c r="Q190" s="203">
        <v>0</v>
      </c>
      <c r="R190" s="203">
        <f t="shared" si="62"/>
        <v>0</v>
      </c>
      <c r="S190" s="203">
        <v>0</v>
      </c>
      <c r="T190" s="204">
        <f t="shared" si="63"/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205" t="s">
        <v>660</v>
      </c>
      <c r="AT190" s="205" t="s">
        <v>170</v>
      </c>
      <c r="AU190" s="205" t="s">
        <v>91</v>
      </c>
      <c r="AY190" s="18" t="s">
        <v>168</v>
      </c>
      <c r="BE190" s="206">
        <f t="shared" si="64"/>
        <v>0</v>
      </c>
      <c r="BF190" s="206">
        <f t="shared" si="65"/>
        <v>0</v>
      </c>
      <c r="BG190" s="206">
        <f t="shared" si="66"/>
        <v>0</v>
      </c>
      <c r="BH190" s="206">
        <f t="shared" si="67"/>
        <v>0</v>
      </c>
      <c r="BI190" s="206">
        <f t="shared" si="68"/>
        <v>0</v>
      </c>
      <c r="BJ190" s="18" t="s">
        <v>89</v>
      </c>
      <c r="BK190" s="206">
        <f t="shared" si="69"/>
        <v>0</v>
      </c>
      <c r="BL190" s="18" t="s">
        <v>660</v>
      </c>
      <c r="BM190" s="205" t="s">
        <v>1457</v>
      </c>
    </row>
    <row r="191" spans="1:65" s="2" customFormat="1" ht="16.5" customHeight="1">
      <c r="A191" s="36"/>
      <c r="B191" s="37"/>
      <c r="C191" s="194" t="s">
        <v>1308</v>
      </c>
      <c r="D191" s="194" t="s">
        <v>170</v>
      </c>
      <c r="E191" s="195" t="s">
        <v>1458</v>
      </c>
      <c r="F191" s="196" t="s">
        <v>1459</v>
      </c>
      <c r="G191" s="197" t="s">
        <v>1456</v>
      </c>
      <c r="H191" s="198">
        <v>20</v>
      </c>
      <c r="I191" s="199"/>
      <c r="J191" s="200">
        <f t="shared" si="60"/>
        <v>0</v>
      </c>
      <c r="K191" s="196" t="s">
        <v>1200</v>
      </c>
      <c r="L191" s="41"/>
      <c r="M191" s="201" t="s">
        <v>79</v>
      </c>
      <c r="N191" s="202" t="s">
        <v>51</v>
      </c>
      <c r="O191" s="66"/>
      <c r="P191" s="203">
        <f t="shared" si="61"/>
        <v>0</v>
      </c>
      <c r="Q191" s="203">
        <v>0</v>
      </c>
      <c r="R191" s="203">
        <f t="shared" si="62"/>
        <v>0</v>
      </c>
      <c r="S191" s="203">
        <v>0</v>
      </c>
      <c r="T191" s="204">
        <f t="shared" si="63"/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205" t="s">
        <v>660</v>
      </c>
      <c r="AT191" s="205" t="s">
        <v>170</v>
      </c>
      <c r="AU191" s="205" t="s">
        <v>91</v>
      </c>
      <c r="AY191" s="18" t="s">
        <v>168</v>
      </c>
      <c r="BE191" s="206">
        <f t="shared" si="64"/>
        <v>0</v>
      </c>
      <c r="BF191" s="206">
        <f t="shared" si="65"/>
        <v>0</v>
      </c>
      <c r="BG191" s="206">
        <f t="shared" si="66"/>
        <v>0</v>
      </c>
      <c r="BH191" s="206">
        <f t="shared" si="67"/>
        <v>0</v>
      </c>
      <c r="BI191" s="206">
        <f t="shared" si="68"/>
        <v>0</v>
      </c>
      <c r="BJ191" s="18" t="s">
        <v>89</v>
      </c>
      <c r="BK191" s="206">
        <f t="shared" si="69"/>
        <v>0</v>
      </c>
      <c r="BL191" s="18" t="s">
        <v>660</v>
      </c>
      <c r="BM191" s="205" t="s">
        <v>1460</v>
      </c>
    </row>
    <row r="192" spans="1:65" s="2" customFormat="1" ht="16.5" customHeight="1">
      <c r="A192" s="36"/>
      <c r="B192" s="37"/>
      <c r="C192" s="194" t="s">
        <v>1461</v>
      </c>
      <c r="D192" s="194" t="s">
        <v>170</v>
      </c>
      <c r="E192" s="195" t="s">
        <v>1462</v>
      </c>
      <c r="F192" s="196" t="s">
        <v>1463</v>
      </c>
      <c r="G192" s="197" t="s">
        <v>1456</v>
      </c>
      <c r="H192" s="198">
        <v>50</v>
      </c>
      <c r="I192" s="199"/>
      <c r="J192" s="200">
        <f t="shared" si="60"/>
        <v>0</v>
      </c>
      <c r="K192" s="196" t="s">
        <v>1200</v>
      </c>
      <c r="L192" s="41"/>
      <c r="M192" s="201" t="s">
        <v>79</v>
      </c>
      <c r="N192" s="202" t="s">
        <v>51</v>
      </c>
      <c r="O192" s="66"/>
      <c r="P192" s="203">
        <f t="shared" si="61"/>
        <v>0</v>
      </c>
      <c r="Q192" s="203">
        <v>0</v>
      </c>
      <c r="R192" s="203">
        <f t="shared" si="62"/>
        <v>0</v>
      </c>
      <c r="S192" s="203">
        <v>0</v>
      </c>
      <c r="T192" s="204">
        <f t="shared" si="63"/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205" t="s">
        <v>660</v>
      </c>
      <c r="AT192" s="205" t="s">
        <v>170</v>
      </c>
      <c r="AU192" s="205" t="s">
        <v>91</v>
      </c>
      <c r="AY192" s="18" t="s">
        <v>168</v>
      </c>
      <c r="BE192" s="206">
        <f t="shared" si="64"/>
        <v>0</v>
      </c>
      <c r="BF192" s="206">
        <f t="shared" si="65"/>
        <v>0</v>
      </c>
      <c r="BG192" s="206">
        <f t="shared" si="66"/>
        <v>0</v>
      </c>
      <c r="BH192" s="206">
        <f t="shared" si="67"/>
        <v>0</v>
      </c>
      <c r="BI192" s="206">
        <f t="shared" si="68"/>
        <v>0</v>
      </c>
      <c r="BJ192" s="18" t="s">
        <v>89</v>
      </c>
      <c r="BK192" s="206">
        <f t="shared" si="69"/>
        <v>0</v>
      </c>
      <c r="BL192" s="18" t="s">
        <v>660</v>
      </c>
      <c r="BM192" s="205" t="s">
        <v>1464</v>
      </c>
    </row>
    <row r="193" spans="1:65" s="2" customFormat="1" ht="16.5" customHeight="1">
      <c r="A193" s="36"/>
      <c r="B193" s="37"/>
      <c r="C193" s="194" t="s">
        <v>1311</v>
      </c>
      <c r="D193" s="194" t="s">
        <v>170</v>
      </c>
      <c r="E193" s="195" t="s">
        <v>1465</v>
      </c>
      <c r="F193" s="196" t="s">
        <v>1466</v>
      </c>
      <c r="G193" s="197" t="s">
        <v>1456</v>
      </c>
      <c r="H193" s="198">
        <v>40</v>
      </c>
      <c r="I193" s="199"/>
      <c r="J193" s="200">
        <f t="shared" si="60"/>
        <v>0</v>
      </c>
      <c r="K193" s="196" t="s">
        <v>1200</v>
      </c>
      <c r="L193" s="41"/>
      <c r="M193" s="201" t="s">
        <v>79</v>
      </c>
      <c r="N193" s="202" t="s">
        <v>51</v>
      </c>
      <c r="O193" s="66"/>
      <c r="P193" s="203">
        <f t="shared" si="61"/>
        <v>0</v>
      </c>
      <c r="Q193" s="203">
        <v>0</v>
      </c>
      <c r="R193" s="203">
        <f t="shared" si="62"/>
        <v>0</v>
      </c>
      <c r="S193" s="203">
        <v>0</v>
      </c>
      <c r="T193" s="204">
        <f t="shared" si="63"/>
        <v>0</v>
      </c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R193" s="205" t="s">
        <v>660</v>
      </c>
      <c r="AT193" s="205" t="s">
        <v>170</v>
      </c>
      <c r="AU193" s="205" t="s">
        <v>91</v>
      </c>
      <c r="AY193" s="18" t="s">
        <v>168</v>
      </c>
      <c r="BE193" s="206">
        <f t="shared" si="64"/>
        <v>0</v>
      </c>
      <c r="BF193" s="206">
        <f t="shared" si="65"/>
        <v>0</v>
      </c>
      <c r="BG193" s="206">
        <f t="shared" si="66"/>
        <v>0</v>
      </c>
      <c r="BH193" s="206">
        <f t="shared" si="67"/>
        <v>0</v>
      </c>
      <c r="BI193" s="206">
        <f t="shared" si="68"/>
        <v>0</v>
      </c>
      <c r="BJ193" s="18" t="s">
        <v>89</v>
      </c>
      <c r="BK193" s="206">
        <f t="shared" si="69"/>
        <v>0</v>
      </c>
      <c r="BL193" s="18" t="s">
        <v>660</v>
      </c>
      <c r="BM193" s="205" t="s">
        <v>1467</v>
      </c>
    </row>
    <row r="194" spans="1:65" s="2" customFormat="1" ht="16.5" customHeight="1">
      <c r="A194" s="36"/>
      <c r="B194" s="37"/>
      <c r="C194" s="194" t="s">
        <v>1468</v>
      </c>
      <c r="D194" s="194" t="s">
        <v>170</v>
      </c>
      <c r="E194" s="195" t="s">
        <v>1469</v>
      </c>
      <c r="F194" s="196" t="s">
        <v>1470</v>
      </c>
      <c r="G194" s="197" t="s">
        <v>228</v>
      </c>
      <c r="H194" s="198">
        <v>3</v>
      </c>
      <c r="I194" s="199"/>
      <c r="J194" s="200">
        <f t="shared" si="60"/>
        <v>0</v>
      </c>
      <c r="K194" s="196" t="s">
        <v>1200</v>
      </c>
      <c r="L194" s="41"/>
      <c r="M194" s="268" t="s">
        <v>79</v>
      </c>
      <c r="N194" s="269" t="s">
        <v>51</v>
      </c>
      <c r="O194" s="270"/>
      <c r="P194" s="271">
        <f t="shared" si="61"/>
        <v>0</v>
      </c>
      <c r="Q194" s="271">
        <v>0</v>
      </c>
      <c r="R194" s="271">
        <f t="shared" si="62"/>
        <v>0</v>
      </c>
      <c r="S194" s="271">
        <v>0</v>
      </c>
      <c r="T194" s="272">
        <f t="shared" si="63"/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205" t="s">
        <v>660</v>
      </c>
      <c r="AT194" s="205" t="s">
        <v>170</v>
      </c>
      <c r="AU194" s="205" t="s">
        <v>91</v>
      </c>
      <c r="AY194" s="18" t="s">
        <v>168</v>
      </c>
      <c r="BE194" s="206">
        <f t="shared" si="64"/>
        <v>0</v>
      </c>
      <c r="BF194" s="206">
        <f t="shared" si="65"/>
        <v>0</v>
      </c>
      <c r="BG194" s="206">
        <f t="shared" si="66"/>
        <v>0</v>
      </c>
      <c r="BH194" s="206">
        <f t="shared" si="67"/>
        <v>0</v>
      </c>
      <c r="BI194" s="206">
        <f t="shared" si="68"/>
        <v>0</v>
      </c>
      <c r="BJ194" s="18" t="s">
        <v>89</v>
      </c>
      <c r="BK194" s="206">
        <f t="shared" si="69"/>
        <v>0</v>
      </c>
      <c r="BL194" s="18" t="s">
        <v>660</v>
      </c>
      <c r="BM194" s="205" t="s">
        <v>1471</v>
      </c>
    </row>
    <row r="195" spans="1:31" s="2" customFormat="1" ht="6.9" customHeight="1">
      <c r="A195" s="36"/>
      <c r="B195" s="49"/>
      <c r="C195" s="50"/>
      <c r="D195" s="50"/>
      <c r="E195" s="50"/>
      <c r="F195" s="50"/>
      <c r="G195" s="50"/>
      <c r="H195" s="50"/>
      <c r="I195" s="144"/>
      <c r="J195" s="50"/>
      <c r="K195" s="50"/>
      <c r="L195" s="41"/>
      <c r="M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</row>
  </sheetData>
  <sheetProtection algorithmName="SHA-512" hashValue="BMYA4zxQUeO69Fexgy7ppkBcNAJyxtoIaChGZoLSV3koFUeVgMTKtypDFPh0/hhwqwqszDtZUzz++KXlR5ZtRQ==" saltValue="RJX/S9aO7MHWIDxWSnMnty8XmUy30riUhPYhBuqpw5lTTawlawso163uc7pAGDcjaJQjp1FIcHaWKWB3dQIRdg==" spinCount="100000" sheet="1" objects="1" scenarios="1" formatColumns="0" formatRows="0" autoFilter="0"/>
  <autoFilter ref="C87:K194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1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109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1472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ROUND(J82,2)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ROUND((SUM(BE82:BE110)),2)</f>
        <v>0</v>
      </c>
      <c r="G33" s="36"/>
      <c r="H33" s="36"/>
      <c r="I33" s="133">
        <v>0.21</v>
      </c>
      <c r="J33" s="132">
        <f>ROUND(((SUM(BE82:BE110))*I33),2)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ROUND((SUM(BF82:BF110)),2)</f>
        <v>0</v>
      </c>
      <c r="G34" s="36"/>
      <c r="H34" s="36"/>
      <c r="I34" s="133">
        <v>0.15</v>
      </c>
      <c r="J34" s="132">
        <f>ROUND(((SUM(BF82:BF110))*I34),2)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ROUND((SUM(BG82:BG110)),2)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ROUND((SUM(BH82:BH110)),2)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ROUND((SUM(BI82:BI110)),2)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461 - Informační systém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J82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1186</v>
      </c>
      <c r="E60" s="156"/>
      <c r="F60" s="156"/>
      <c r="G60" s="156"/>
      <c r="H60" s="156"/>
      <c r="I60" s="157"/>
      <c r="J60" s="158">
        <f>J83</f>
        <v>0</v>
      </c>
      <c r="K60" s="154"/>
      <c r="L60" s="159"/>
    </row>
    <row r="61" spans="2:12" s="10" customFormat="1" ht="19.95" customHeight="1">
      <c r="B61" s="160"/>
      <c r="C61" s="99"/>
      <c r="D61" s="161" t="s">
        <v>1473</v>
      </c>
      <c r="E61" s="162"/>
      <c r="F61" s="162"/>
      <c r="G61" s="162"/>
      <c r="H61" s="162"/>
      <c r="I61" s="163"/>
      <c r="J61" s="164">
        <f>J84</f>
        <v>0</v>
      </c>
      <c r="K61" s="99"/>
      <c r="L61" s="165"/>
    </row>
    <row r="62" spans="2:12" s="10" customFormat="1" ht="19.95" customHeight="1">
      <c r="B62" s="160"/>
      <c r="C62" s="99"/>
      <c r="D62" s="161" t="s">
        <v>1474</v>
      </c>
      <c r="E62" s="162"/>
      <c r="F62" s="162"/>
      <c r="G62" s="162"/>
      <c r="H62" s="162"/>
      <c r="I62" s="163"/>
      <c r="J62" s="164">
        <f>J87</f>
        <v>0</v>
      </c>
      <c r="K62" s="99"/>
      <c r="L62" s="165"/>
    </row>
    <row r="63" spans="1:31" s="2" customFormat="1" ht="21.75" customHeight="1">
      <c r="A63" s="36"/>
      <c r="B63" s="37"/>
      <c r="C63" s="38"/>
      <c r="D63" s="38"/>
      <c r="E63" s="38"/>
      <c r="F63" s="38"/>
      <c r="G63" s="38"/>
      <c r="H63" s="38"/>
      <c r="I63" s="117"/>
      <c r="J63" s="38"/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4" spans="1:31" s="2" customFormat="1" ht="6.9" customHeight="1">
      <c r="A64" s="36"/>
      <c r="B64" s="49"/>
      <c r="C64" s="50"/>
      <c r="D64" s="50"/>
      <c r="E64" s="50"/>
      <c r="F64" s="50"/>
      <c r="G64" s="50"/>
      <c r="H64" s="50"/>
      <c r="I64" s="144"/>
      <c r="J64" s="50"/>
      <c r="K64" s="50"/>
      <c r="L64" s="118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</row>
    <row r="68" spans="1:31" s="2" customFormat="1" ht="6.9" customHeight="1">
      <c r="A68" s="36"/>
      <c r="B68" s="51"/>
      <c r="C68" s="52"/>
      <c r="D68" s="52"/>
      <c r="E68" s="52"/>
      <c r="F68" s="52"/>
      <c r="G68" s="52"/>
      <c r="H68" s="52"/>
      <c r="I68" s="147"/>
      <c r="J68" s="52"/>
      <c r="K68" s="52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24.9" customHeight="1">
      <c r="A69" s="36"/>
      <c r="B69" s="37"/>
      <c r="C69" s="24" t="s">
        <v>153</v>
      </c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6.9" customHeight="1">
      <c r="A70" s="36"/>
      <c r="B70" s="37"/>
      <c r="C70" s="38"/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2" customHeight="1">
      <c r="A71" s="36"/>
      <c r="B71" s="37"/>
      <c r="C71" s="30" t="s">
        <v>16</v>
      </c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6.5" customHeight="1">
      <c r="A72" s="36"/>
      <c r="B72" s="37"/>
      <c r="C72" s="38"/>
      <c r="D72" s="38"/>
      <c r="E72" s="335" t="str">
        <f>E7</f>
        <v>Výstavba dopravního terminálu města Litvínov</v>
      </c>
      <c r="F72" s="336"/>
      <c r="G72" s="336"/>
      <c r="H72" s="336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0" t="s">
        <v>143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30" t="str">
        <f>E9</f>
        <v>SO 461 - Informační systém</v>
      </c>
      <c r="F74" s="334"/>
      <c r="G74" s="334"/>
      <c r="H74" s="334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" customHeight="1">
      <c r="A75" s="36"/>
      <c r="B75" s="37"/>
      <c r="C75" s="38"/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2" customHeight="1">
      <c r="A76" s="36"/>
      <c r="B76" s="37"/>
      <c r="C76" s="30" t="s">
        <v>22</v>
      </c>
      <c r="D76" s="38"/>
      <c r="E76" s="38"/>
      <c r="F76" s="28" t="str">
        <f>F12</f>
        <v>Litvínov</v>
      </c>
      <c r="G76" s="38"/>
      <c r="H76" s="38"/>
      <c r="I76" s="119" t="s">
        <v>24</v>
      </c>
      <c r="J76" s="61" t="str">
        <f>IF(J12="","",J12)</f>
        <v>10. 3. 2020</v>
      </c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65" customHeight="1">
      <c r="A78" s="36"/>
      <c r="B78" s="37"/>
      <c r="C78" s="30" t="s">
        <v>30</v>
      </c>
      <c r="D78" s="38"/>
      <c r="E78" s="38"/>
      <c r="F78" s="28" t="str">
        <f>E15</f>
        <v>Město Litvínov</v>
      </c>
      <c r="G78" s="38"/>
      <c r="H78" s="38"/>
      <c r="I78" s="119" t="s">
        <v>38</v>
      </c>
      <c r="J78" s="34" t="str">
        <f>E21</f>
        <v>METROPROJEKT Praha a.s.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25.65" customHeight="1">
      <c r="A79" s="36"/>
      <c r="B79" s="37"/>
      <c r="C79" s="30" t="s">
        <v>36</v>
      </c>
      <c r="D79" s="38"/>
      <c r="E79" s="38"/>
      <c r="F79" s="28" t="str">
        <f>IF(E18="","",E18)</f>
        <v>Vyplň údaj</v>
      </c>
      <c r="G79" s="38"/>
      <c r="H79" s="38"/>
      <c r="I79" s="119" t="s">
        <v>43</v>
      </c>
      <c r="J79" s="34" t="str">
        <f>E24</f>
        <v>METROPROJEKT Praha a.s.</v>
      </c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0.35" customHeight="1">
      <c r="A80" s="36"/>
      <c r="B80" s="37"/>
      <c r="C80" s="38"/>
      <c r="D80" s="38"/>
      <c r="E80" s="38"/>
      <c r="F80" s="38"/>
      <c r="G80" s="38"/>
      <c r="H80" s="38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11" customFormat="1" ht="29.25" customHeight="1">
      <c r="A81" s="166"/>
      <c r="B81" s="167"/>
      <c r="C81" s="168" t="s">
        <v>154</v>
      </c>
      <c r="D81" s="169" t="s">
        <v>65</v>
      </c>
      <c r="E81" s="169" t="s">
        <v>61</v>
      </c>
      <c r="F81" s="169" t="s">
        <v>62</v>
      </c>
      <c r="G81" s="169" t="s">
        <v>155</v>
      </c>
      <c r="H81" s="169" t="s">
        <v>156</v>
      </c>
      <c r="I81" s="170" t="s">
        <v>157</v>
      </c>
      <c r="J81" s="169" t="s">
        <v>147</v>
      </c>
      <c r="K81" s="171" t="s">
        <v>158</v>
      </c>
      <c r="L81" s="172"/>
      <c r="M81" s="70" t="s">
        <v>79</v>
      </c>
      <c r="N81" s="71" t="s">
        <v>50</v>
      </c>
      <c r="O81" s="71" t="s">
        <v>159</v>
      </c>
      <c r="P81" s="71" t="s">
        <v>160</v>
      </c>
      <c r="Q81" s="71" t="s">
        <v>161</v>
      </c>
      <c r="R81" s="71" t="s">
        <v>162</v>
      </c>
      <c r="S81" s="71" t="s">
        <v>163</v>
      </c>
      <c r="T81" s="72" t="s">
        <v>164</v>
      </c>
      <c r="U81" s="166"/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</row>
    <row r="82" spans="1:63" s="2" customFormat="1" ht="22.95" customHeight="1">
      <c r="A82" s="36"/>
      <c r="B82" s="37"/>
      <c r="C82" s="77" t="s">
        <v>165</v>
      </c>
      <c r="D82" s="38"/>
      <c r="E82" s="38"/>
      <c r="F82" s="38"/>
      <c r="G82" s="38"/>
      <c r="H82" s="38"/>
      <c r="I82" s="117"/>
      <c r="J82" s="173">
        <f>BK82</f>
        <v>0</v>
      </c>
      <c r="K82" s="38"/>
      <c r="L82" s="41"/>
      <c r="M82" s="73"/>
      <c r="N82" s="174"/>
      <c r="O82" s="74"/>
      <c r="P82" s="175">
        <f>P83</f>
        <v>0</v>
      </c>
      <c r="Q82" s="74"/>
      <c r="R82" s="175">
        <f>R83</f>
        <v>0</v>
      </c>
      <c r="S82" s="74"/>
      <c r="T82" s="176">
        <f>T83</f>
        <v>0</v>
      </c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T82" s="18" t="s">
        <v>80</v>
      </c>
      <c r="AU82" s="18" t="s">
        <v>148</v>
      </c>
      <c r="BK82" s="177">
        <f>BK83</f>
        <v>0</v>
      </c>
    </row>
    <row r="83" spans="2:63" s="12" customFormat="1" ht="25.95" customHeight="1">
      <c r="B83" s="178"/>
      <c r="C83" s="179"/>
      <c r="D83" s="180" t="s">
        <v>80</v>
      </c>
      <c r="E83" s="181" t="s">
        <v>219</v>
      </c>
      <c r="F83" s="181" t="s">
        <v>1195</v>
      </c>
      <c r="G83" s="179"/>
      <c r="H83" s="179"/>
      <c r="I83" s="182"/>
      <c r="J83" s="183">
        <f>BK83</f>
        <v>0</v>
      </c>
      <c r="K83" s="179"/>
      <c r="L83" s="184"/>
      <c r="M83" s="185"/>
      <c r="N83" s="186"/>
      <c r="O83" s="186"/>
      <c r="P83" s="187">
        <f>P84+P87</f>
        <v>0</v>
      </c>
      <c r="Q83" s="186"/>
      <c r="R83" s="187">
        <f>R84+R87</f>
        <v>0</v>
      </c>
      <c r="S83" s="186"/>
      <c r="T83" s="188">
        <f>T84+T87</f>
        <v>0</v>
      </c>
      <c r="AR83" s="189" t="s">
        <v>186</v>
      </c>
      <c r="AT83" s="190" t="s">
        <v>80</v>
      </c>
      <c r="AU83" s="190" t="s">
        <v>81</v>
      </c>
      <c r="AY83" s="189" t="s">
        <v>168</v>
      </c>
      <c r="BK83" s="191">
        <f>BK84+BK87</f>
        <v>0</v>
      </c>
    </row>
    <row r="84" spans="2:63" s="12" customFormat="1" ht="22.95" customHeight="1">
      <c r="B84" s="178"/>
      <c r="C84" s="179"/>
      <c r="D84" s="180" t="s">
        <v>80</v>
      </c>
      <c r="E84" s="192" t="s">
        <v>1196</v>
      </c>
      <c r="F84" s="192" t="s">
        <v>169</v>
      </c>
      <c r="G84" s="179"/>
      <c r="H84" s="179"/>
      <c r="I84" s="182"/>
      <c r="J84" s="193">
        <f>BK84</f>
        <v>0</v>
      </c>
      <c r="K84" s="179"/>
      <c r="L84" s="184"/>
      <c r="M84" s="185"/>
      <c r="N84" s="186"/>
      <c r="O84" s="186"/>
      <c r="P84" s="187">
        <f>SUM(P85:P86)</f>
        <v>0</v>
      </c>
      <c r="Q84" s="186"/>
      <c r="R84" s="187">
        <f>SUM(R85:R86)</f>
        <v>0</v>
      </c>
      <c r="S84" s="186"/>
      <c r="T84" s="188">
        <f>SUM(T85:T86)</f>
        <v>0</v>
      </c>
      <c r="AR84" s="189" t="s">
        <v>89</v>
      </c>
      <c r="AT84" s="190" t="s">
        <v>80</v>
      </c>
      <c r="AU84" s="190" t="s">
        <v>89</v>
      </c>
      <c r="AY84" s="189" t="s">
        <v>168</v>
      </c>
      <c r="BK84" s="191">
        <f>SUM(BK85:BK86)</f>
        <v>0</v>
      </c>
    </row>
    <row r="85" spans="1:65" s="2" customFormat="1" ht="16.5" customHeight="1">
      <c r="A85" s="36"/>
      <c r="B85" s="37"/>
      <c r="C85" s="194" t="s">
        <v>89</v>
      </c>
      <c r="D85" s="194" t="s">
        <v>170</v>
      </c>
      <c r="E85" s="195" t="s">
        <v>1475</v>
      </c>
      <c r="F85" s="196" t="s">
        <v>1476</v>
      </c>
      <c r="G85" s="197" t="s">
        <v>252</v>
      </c>
      <c r="H85" s="198">
        <v>330</v>
      </c>
      <c r="I85" s="199"/>
      <c r="J85" s="200">
        <f>ROUND(I85*H85,2)</f>
        <v>0</v>
      </c>
      <c r="K85" s="196" t="s">
        <v>234</v>
      </c>
      <c r="L85" s="41"/>
      <c r="M85" s="201" t="s">
        <v>79</v>
      </c>
      <c r="N85" s="202" t="s">
        <v>51</v>
      </c>
      <c r="O85" s="66"/>
      <c r="P85" s="203">
        <f>O85*H85</f>
        <v>0</v>
      </c>
      <c r="Q85" s="203">
        <v>0</v>
      </c>
      <c r="R85" s="203">
        <f>Q85*H85</f>
        <v>0</v>
      </c>
      <c r="S85" s="203">
        <v>0</v>
      </c>
      <c r="T85" s="204">
        <f>S85*H85</f>
        <v>0</v>
      </c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R85" s="205" t="s">
        <v>660</v>
      </c>
      <c r="AT85" s="205" t="s">
        <v>170</v>
      </c>
      <c r="AU85" s="205" t="s">
        <v>91</v>
      </c>
      <c r="AY85" s="18" t="s">
        <v>168</v>
      </c>
      <c r="BE85" s="206">
        <f>IF(N85="základní",J85,0)</f>
        <v>0</v>
      </c>
      <c r="BF85" s="206">
        <f>IF(N85="snížená",J85,0)</f>
        <v>0</v>
      </c>
      <c r="BG85" s="206">
        <f>IF(N85="zákl. přenesená",J85,0)</f>
        <v>0</v>
      </c>
      <c r="BH85" s="206">
        <f>IF(N85="sníž. přenesená",J85,0)</f>
        <v>0</v>
      </c>
      <c r="BI85" s="206">
        <f>IF(N85="nulová",J85,0)</f>
        <v>0</v>
      </c>
      <c r="BJ85" s="18" t="s">
        <v>89</v>
      </c>
      <c r="BK85" s="206">
        <f>ROUND(I85*H85,2)</f>
        <v>0</v>
      </c>
      <c r="BL85" s="18" t="s">
        <v>660</v>
      </c>
      <c r="BM85" s="205" t="s">
        <v>91</v>
      </c>
    </row>
    <row r="86" spans="1:65" s="2" customFormat="1" ht="16.5" customHeight="1">
      <c r="A86" s="36"/>
      <c r="B86" s="37"/>
      <c r="C86" s="194" t="s">
        <v>91</v>
      </c>
      <c r="D86" s="194" t="s">
        <v>170</v>
      </c>
      <c r="E86" s="195" t="s">
        <v>1477</v>
      </c>
      <c r="F86" s="196" t="s">
        <v>1478</v>
      </c>
      <c r="G86" s="197" t="s">
        <v>173</v>
      </c>
      <c r="H86" s="198">
        <v>3</v>
      </c>
      <c r="I86" s="199"/>
      <c r="J86" s="200">
        <f>ROUND(I86*H86,2)</f>
        <v>0</v>
      </c>
      <c r="K86" s="196" t="s">
        <v>234</v>
      </c>
      <c r="L86" s="41"/>
      <c r="M86" s="201" t="s">
        <v>79</v>
      </c>
      <c r="N86" s="202" t="s">
        <v>51</v>
      </c>
      <c r="O86" s="66"/>
      <c r="P86" s="203">
        <f>O86*H86</f>
        <v>0</v>
      </c>
      <c r="Q86" s="203">
        <v>0</v>
      </c>
      <c r="R86" s="203">
        <f>Q86*H86</f>
        <v>0</v>
      </c>
      <c r="S86" s="203">
        <v>0</v>
      </c>
      <c r="T86" s="204">
        <f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660</v>
      </c>
      <c r="AT86" s="205" t="s">
        <v>170</v>
      </c>
      <c r="AU86" s="205" t="s">
        <v>91</v>
      </c>
      <c r="AY86" s="18" t="s">
        <v>168</v>
      </c>
      <c r="BE86" s="206">
        <f>IF(N86="základní",J86,0)</f>
        <v>0</v>
      </c>
      <c r="BF86" s="206">
        <f>IF(N86="snížená",J86,0)</f>
        <v>0</v>
      </c>
      <c r="BG86" s="206">
        <f>IF(N86="zákl. přenesená",J86,0)</f>
        <v>0</v>
      </c>
      <c r="BH86" s="206">
        <f>IF(N86="sníž. přenesená",J86,0)</f>
        <v>0</v>
      </c>
      <c r="BI86" s="206">
        <f>IF(N86="nulová",J86,0)</f>
        <v>0</v>
      </c>
      <c r="BJ86" s="18" t="s">
        <v>89</v>
      </c>
      <c r="BK86" s="206">
        <f>ROUND(I86*H86,2)</f>
        <v>0</v>
      </c>
      <c r="BL86" s="18" t="s">
        <v>660</v>
      </c>
      <c r="BM86" s="205" t="s">
        <v>175</v>
      </c>
    </row>
    <row r="87" spans="2:63" s="12" customFormat="1" ht="22.95" customHeight="1">
      <c r="B87" s="178"/>
      <c r="C87" s="179"/>
      <c r="D87" s="180" t="s">
        <v>80</v>
      </c>
      <c r="E87" s="192" t="s">
        <v>1378</v>
      </c>
      <c r="F87" s="192" t="s">
        <v>1479</v>
      </c>
      <c r="G87" s="179"/>
      <c r="H87" s="179"/>
      <c r="I87" s="182"/>
      <c r="J87" s="193">
        <f>BK87</f>
        <v>0</v>
      </c>
      <c r="K87" s="179"/>
      <c r="L87" s="184"/>
      <c r="M87" s="185"/>
      <c r="N87" s="186"/>
      <c r="O87" s="186"/>
      <c r="P87" s="187">
        <f>SUM(P88:P110)</f>
        <v>0</v>
      </c>
      <c r="Q87" s="186"/>
      <c r="R87" s="187">
        <f>SUM(R88:R110)</f>
        <v>0</v>
      </c>
      <c r="S87" s="186"/>
      <c r="T87" s="188">
        <f>SUM(T88:T110)</f>
        <v>0</v>
      </c>
      <c r="AR87" s="189" t="s">
        <v>89</v>
      </c>
      <c r="AT87" s="190" t="s">
        <v>80</v>
      </c>
      <c r="AU87" s="190" t="s">
        <v>89</v>
      </c>
      <c r="AY87" s="189" t="s">
        <v>168</v>
      </c>
      <c r="BK87" s="191">
        <f>SUM(BK88:BK110)</f>
        <v>0</v>
      </c>
    </row>
    <row r="88" spans="1:65" s="2" customFormat="1" ht="16.5" customHeight="1">
      <c r="A88" s="36"/>
      <c r="B88" s="37"/>
      <c r="C88" s="194" t="s">
        <v>186</v>
      </c>
      <c r="D88" s="194" t="s">
        <v>170</v>
      </c>
      <c r="E88" s="195" t="s">
        <v>1480</v>
      </c>
      <c r="F88" s="196" t="s">
        <v>1481</v>
      </c>
      <c r="G88" s="197" t="s">
        <v>228</v>
      </c>
      <c r="H88" s="198">
        <v>8</v>
      </c>
      <c r="I88" s="199"/>
      <c r="J88" s="200">
        <f aca="true" t="shared" si="0" ref="J88:J95">ROUND(I88*H88,2)</f>
        <v>0</v>
      </c>
      <c r="K88" s="196" t="s">
        <v>234</v>
      </c>
      <c r="L88" s="41"/>
      <c r="M88" s="201" t="s">
        <v>79</v>
      </c>
      <c r="N88" s="202" t="s">
        <v>51</v>
      </c>
      <c r="O88" s="66"/>
      <c r="P88" s="203">
        <f aca="true" t="shared" si="1" ref="P88:P95">O88*H88</f>
        <v>0</v>
      </c>
      <c r="Q88" s="203">
        <v>0</v>
      </c>
      <c r="R88" s="203">
        <f aca="true" t="shared" si="2" ref="R88:R95">Q88*H88</f>
        <v>0</v>
      </c>
      <c r="S88" s="203">
        <v>0</v>
      </c>
      <c r="T88" s="204">
        <f aca="true" t="shared" si="3" ref="T88:T95"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660</v>
      </c>
      <c r="AT88" s="205" t="s">
        <v>170</v>
      </c>
      <c r="AU88" s="205" t="s">
        <v>91</v>
      </c>
      <c r="AY88" s="18" t="s">
        <v>168</v>
      </c>
      <c r="BE88" s="206">
        <f aca="true" t="shared" si="4" ref="BE88:BE95">IF(N88="základní",J88,0)</f>
        <v>0</v>
      </c>
      <c r="BF88" s="206">
        <f aca="true" t="shared" si="5" ref="BF88:BF95">IF(N88="snížená",J88,0)</f>
        <v>0</v>
      </c>
      <c r="BG88" s="206">
        <f aca="true" t="shared" si="6" ref="BG88:BG95">IF(N88="zákl. přenesená",J88,0)</f>
        <v>0</v>
      </c>
      <c r="BH88" s="206">
        <f aca="true" t="shared" si="7" ref="BH88:BH95">IF(N88="sníž. přenesená",J88,0)</f>
        <v>0</v>
      </c>
      <c r="BI88" s="206">
        <f aca="true" t="shared" si="8" ref="BI88:BI95">IF(N88="nulová",J88,0)</f>
        <v>0</v>
      </c>
      <c r="BJ88" s="18" t="s">
        <v>89</v>
      </c>
      <c r="BK88" s="206">
        <f aca="true" t="shared" si="9" ref="BK88:BK95">ROUND(I88*H88,2)</f>
        <v>0</v>
      </c>
      <c r="BL88" s="18" t="s">
        <v>660</v>
      </c>
      <c r="BM88" s="205" t="s">
        <v>200</v>
      </c>
    </row>
    <row r="89" spans="1:65" s="2" customFormat="1" ht="16.5" customHeight="1">
      <c r="A89" s="36"/>
      <c r="B89" s="37"/>
      <c r="C89" s="194" t="s">
        <v>175</v>
      </c>
      <c r="D89" s="194" t="s">
        <v>170</v>
      </c>
      <c r="E89" s="195" t="s">
        <v>1482</v>
      </c>
      <c r="F89" s="196" t="s">
        <v>1483</v>
      </c>
      <c r="G89" s="197" t="s">
        <v>228</v>
      </c>
      <c r="H89" s="198">
        <v>1</v>
      </c>
      <c r="I89" s="199"/>
      <c r="J89" s="200">
        <f t="shared" si="0"/>
        <v>0</v>
      </c>
      <c r="K89" s="196" t="s">
        <v>234</v>
      </c>
      <c r="L89" s="41"/>
      <c r="M89" s="201" t="s">
        <v>79</v>
      </c>
      <c r="N89" s="202" t="s">
        <v>51</v>
      </c>
      <c r="O89" s="66"/>
      <c r="P89" s="203">
        <f t="shared" si="1"/>
        <v>0</v>
      </c>
      <c r="Q89" s="203">
        <v>0</v>
      </c>
      <c r="R89" s="203">
        <f t="shared" si="2"/>
        <v>0</v>
      </c>
      <c r="S89" s="203">
        <v>0</v>
      </c>
      <c r="T89" s="204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660</v>
      </c>
      <c r="AT89" s="205" t="s">
        <v>170</v>
      </c>
      <c r="AU89" s="205" t="s">
        <v>91</v>
      </c>
      <c r="AY89" s="18" t="s">
        <v>168</v>
      </c>
      <c r="BE89" s="206">
        <f t="shared" si="4"/>
        <v>0</v>
      </c>
      <c r="BF89" s="206">
        <f t="shared" si="5"/>
        <v>0</v>
      </c>
      <c r="BG89" s="206">
        <f t="shared" si="6"/>
        <v>0</v>
      </c>
      <c r="BH89" s="206">
        <f t="shared" si="7"/>
        <v>0</v>
      </c>
      <c r="BI89" s="206">
        <f t="shared" si="8"/>
        <v>0</v>
      </c>
      <c r="BJ89" s="18" t="s">
        <v>89</v>
      </c>
      <c r="BK89" s="206">
        <f t="shared" si="9"/>
        <v>0</v>
      </c>
      <c r="BL89" s="18" t="s">
        <v>660</v>
      </c>
      <c r="BM89" s="205" t="s">
        <v>211</v>
      </c>
    </row>
    <row r="90" spans="1:65" s="2" customFormat="1" ht="16.5" customHeight="1">
      <c r="A90" s="36"/>
      <c r="B90" s="37"/>
      <c r="C90" s="194" t="s">
        <v>195</v>
      </c>
      <c r="D90" s="194" t="s">
        <v>170</v>
      </c>
      <c r="E90" s="195" t="s">
        <v>1484</v>
      </c>
      <c r="F90" s="196" t="s">
        <v>1485</v>
      </c>
      <c r="G90" s="197" t="s">
        <v>173</v>
      </c>
      <c r="H90" s="198">
        <v>2</v>
      </c>
      <c r="I90" s="199"/>
      <c r="J90" s="200">
        <f t="shared" si="0"/>
        <v>0</v>
      </c>
      <c r="K90" s="196" t="s">
        <v>234</v>
      </c>
      <c r="L90" s="41"/>
      <c r="M90" s="201" t="s">
        <v>79</v>
      </c>
      <c r="N90" s="202" t="s">
        <v>51</v>
      </c>
      <c r="O90" s="66"/>
      <c r="P90" s="203">
        <f t="shared" si="1"/>
        <v>0</v>
      </c>
      <c r="Q90" s="203">
        <v>0</v>
      </c>
      <c r="R90" s="203">
        <f t="shared" si="2"/>
        <v>0</v>
      </c>
      <c r="S90" s="203">
        <v>0</v>
      </c>
      <c r="T90" s="204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660</v>
      </c>
      <c r="AT90" s="205" t="s">
        <v>170</v>
      </c>
      <c r="AU90" s="205" t="s">
        <v>91</v>
      </c>
      <c r="AY90" s="18" t="s">
        <v>168</v>
      </c>
      <c r="BE90" s="206">
        <f t="shared" si="4"/>
        <v>0</v>
      </c>
      <c r="BF90" s="206">
        <f t="shared" si="5"/>
        <v>0</v>
      </c>
      <c r="BG90" s="206">
        <f t="shared" si="6"/>
        <v>0</v>
      </c>
      <c r="BH90" s="206">
        <f t="shared" si="7"/>
        <v>0</v>
      </c>
      <c r="BI90" s="206">
        <f t="shared" si="8"/>
        <v>0</v>
      </c>
      <c r="BJ90" s="18" t="s">
        <v>89</v>
      </c>
      <c r="BK90" s="206">
        <f t="shared" si="9"/>
        <v>0</v>
      </c>
      <c r="BL90" s="18" t="s">
        <v>660</v>
      </c>
      <c r="BM90" s="205" t="s">
        <v>225</v>
      </c>
    </row>
    <row r="91" spans="1:65" s="2" customFormat="1" ht="16.5" customHeight="1">
      <c r="A91" s="36"/>
      <c r="B91" s="37"/>
      <c r="C91" s="194" t="s">
        <v>200</v>
      </c>
      <c r="D91" s="194" t="s">
        <v>170</v>
      </c>
      <c r="E91" s="195" t="s">
        <v>1486</v>
      </c>
      <c r="F91" s="196" t="s">
        <v>1487</v>
      </c>
      <c r="G91" s="197" t="s">
        <v>252</v>
      </c>
      <c r="H91" s="198">
        <v>1400</v>
      </c>
      <c r="I91" s="199"/>
      <c r="J91" s="200">
        <f t="shared" si="0"/>
        <v>0</v>
      </c>
      <c r="K91" s="196" t="s">
        <v>234</v>
      </c>
      <c r="L91" s="41"/>
      <c r="M91" s="201" t="s">
        <v>79</v>
      </c>
      <c r="N91" s="202" t="s">
        <v>51</v>
      </c>
      <c r="O91" s="66"/>
      <c r="P91" s="203">
        <f t="shared" si="1"/>
        <v>0</v>
      </c>
      <c r="Q91" s="203">
        <v>0</v>
      </c>
      <c r="R91" s="203">
        <f t="shared" si="2"/>
        <v>0</v>
      </c>
      <c r="S91" s="203">
        <v>0</v>
      </c>
      <c r="T91" s="204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660</v>
      </c>
      <c r="AT91" s="205" t="s">
        <v>170</v>
      </c>
      <c r="AU91" s="205" t="s">
        <v>91</v>
      </c>
      <c r="AY91" s="18" t="s">
        <v>168</v>
      </c>
      <c r="BE91" s="206">
        <f t="shared" si="4"/>
        <v>0</v>
      </c>
      <c r="BF91" s="206">
        <f t="shared" si="5"/>
        <v>0</v>
      </c>
      <c r="BG91" s="206">
        <f t="shared" si="6"/>
        <v>0</v>
      </c>
      <c r="BH91" s="206">
        <f t="shared" si="7"/>
        <v>0</v>
      </c>
      <c r="BI91" s="206">
        <f t="shared" si="8"/>
        <v>0</v>
      </c>
      <c r="BJ91" s="18" t="s">
        <v>89</v>
      </c>
      <c r="BK91" s="206">
        <f t="shared" si="9"/>
        <v>0</v>
      </c>
      <c r="BL91" s="18" t="s">
        <v>660</v>
      </c>
      <c r="BM91" s="205" t="s">
        <v>239</v>
      </c>
    </row>
    <row r="92" spans="1:65" s="2" customFormat="1" ht="16.5" customHeight="1">
      <c r="A92" s="36"/>
      <c r="B92" s="37"/>
      <c r="C92" s="194" t="s">
        <v>205</v>
      </c>
      <c r="D92" s="194" t="s">
        <v>170</v>
      </c>
      <c r="E92" s="195" t="s">
        <v>1488</v>
      </c>
      <c r="F92" s="196" t="s">
        <v>1489</v>
      </c>
      <c r="G92" s="197" t="s">
        <v>252</v>
      </c>
      <c r="H92" s="198">
        <v>1130</v>
      </c>
      <c r="I92" s="199"/>
      <c r="J92" s="200">
        <f t="shared" si="0"/>
        <v>0</v>
      </c>
      <c r="K92" s="196" t="s">
        <v>234</v>
      </c>
      <c r="L92" s="41"/>
      <c r="M92" s="201" t="s">
        <v>79</v>
      </c>
      <c r="N92" s="202" t="s">
        <v>51</v>
      </c>
      <c r="O92" s="66"/>
      <c r="P92" s="203">
        <f t="shared" si="1"/>
        <v>0</v>
      </c>
      <c r="Q92" s="203">
        <v>0</v>
      </c>
      <c r="R92" s="203">
        <f t="shared" si="2"/>
        <v>0</v>
      </c>
      <c r="S92" s="203">
        <v>0</v>
      </c>
      <c r="T92" s="204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660</v>
      </c>
      <c r="AT92" s="205" t="s">
        <v>170</v>
      </c>
      <c r="AU92" s="205" t="s">
        <v>91</v>
      </c>
      <c r="AY92" s="18" t="s">
        <v>168</v>
      </c>
      <c r="BE92" s="206">
        <f t="shared" si="4"/>
        <v>0</v>
      </c>
      <c r="BF92" s="206">
        <f t="shared" si="5"/>
        <v>0</v>
      </c>
      <c r="BG92" s="206">
        <f t="shared" si="6"/>
        <v>0</v>
      </c>
      <c r="BH92" s="206">
        <f t="shared" si="7"/>
        <v>0</v>
      </c>
      <c r="BI92" s="206">
        <f t="shared" si="8"/>
        <v>0</v>
      </c>
      <c r="BJ92" s="18" t="s">
        <v>89</v>
      </c>
      <c r="BK92" s="206">
        <f t="shared" si="9"/>
        <v>0</v>
      </c>
      <c r="BL92" s="18" t="s">
        <v>660</v>
      </c>
      <c r="BM92" s="205" t="s">
        <v>249</v>
      </c>
    </row>
    <row r="93" spans="1:65" s="2" customFormat="1" ht="16.5" customHeight="1">
      <c r="A93" s="36"/>
      <c r="B93" s="37"/>
      <c r="C93" s="194" t="s">
        <v>211</v>
      </c>
      <c r="D93" s="194" t="s">
        <v>170</v>
      </c>
      <c r="E93" s="195" t="s">
        <v>1490</v>
      </c>
      <c r="F93" s="196" t="s">
        <v>1491</v>
      </c>
      <c r="G93" s="197" t="s">
        <v>252</v>
      </c>
      <c r="H93" s="198">
        <v>80</v>
      </c>
      <c r="I93" s="199"/>
      <c r="J93" s="200">
        <f t="shared" si="0"/>
        <v>0</v>
      </c>
      <c r="K93" s="196" t="s">
        <v>234</v>
      </c>
      <c r="L93" s="41"/>
      <c r="M93" s="201" t="s">
        <v>79</v>
      </c>
      <c r="N93" s="202" t="s">
        <v>51</v>
      </c>
      <c r="O93" s="66"/>
      <c r="P93" s="203">
        <f t="shared" si="1"/>
        <v>0</v>
      </c>
      <c r="Q93" s="203">
        <v>0</v>
      </c>
      <c r="R93" s="203">
        <f t="shared" si="2"/>
        <v>0</v>
      </c>
      <c r="S93" s="203">
        <v>0</v>
      </c>
      <c r="T93" s="204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660</v>
      </c>
      <c r="AT93" s="205" t="s">
        <v>170</v>
      </c>
      <c r="AU93" s="205" t="s">
        <v>91</v>
      </c>
      <c r="AY93" s="18" t="s">
        <v>168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18" t="s">
        <v>89</v>
      </c>
      <c r="BK93" s="206">
        <f t="shared" si="9"/>
        <v>0</v>
      </c>
      <c r="BL93" s="18" t="s">
        <v>660</v>
      </c>
      <c r="BM93" s="205" t="s">
        <v>259</v>
      </c>
    </row>
    <row r="94" spans="1:65" s="2" customFormat="1" ht="16.5" customHeight="1">
      <c r="A94" s="36"/>
      <c r="B94" s="37"/>
      <c r="C94" s="194" t="s">
        <v>218</v>
      </c>
      <c r="D94" s="194" t="s">
        <v>170</v>
      </c>
      <c r="E94" s="195" t="s">
        <v>1492</v>
      </c>
      <c r="F94" s="196" t="s">
        <v>1493</v>
      </c>
      <c r="G94" s="197" t="s">
        <v>252</v>
      </c>
      <c r="H94" s="198">
        <v>80</v>
      </c>
      <c r="I94" s="199"/>
      <c r="J94" s="200">
        <f t="shared" si="0"/>
        <v>0</v>
      </c>
      <c r="K94" s="196" t="s">
        <v>234</v>
      </c>
      <c r="L94" s="41"/>
      <c r="M94" s="201" t="s">
        <v>79</v>
      </c>
      <c r="N94" s="202" t="s">
        <v>51</v>
      </c>
      <c r="O94" s="66"/>
      <c r="P94" s="203">
        <f t="shared" si="1"/>
        <v>0</v>
      </c>
      <c r="Q94" s="203">
        <v>0</v>
      </c>
      <c r="R94" s="203">
        <f t="shared" si="2"/>
        <v>0</v>
      </c>
      <c r="S94" s="203">
        <v>0</v>
      </c>
      <c r="T94" s="204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660</v>
      </c>
      <c r="AT94" s="205" t="s">
        <v>170</v>
      </c>
      <c r="AU94" s="205" t="s">
        <v>91</v>
      </c>
      <c r="AY94" s="18" t="s">
        <v>168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18" t="s">
        <v>89</v>
      </c>
      <c r="BK94" s="206">
        <f t="shared" si="9"/>
        <v>0</v>
      </c>
      <c r="BL94" s="18" t="s">
        <v>660</v>
      </c>
      <c r="BM94" s="205" t="s">
        <v>272</v>
      </c>
    </row>
    <row r="95" spans="1:65" s="2" customFormat="1" ht="16.5" customHeight="1">
      <c r="A95" s="36"/>
      <c r="B95" s="37"/>
      <c r="C95" s="194" t="s">
        <v>225</v>
      </c>
      <c r="D95" s="194" t="s">
        <v>170</v>
      </c>
      <c r="E95" s="195" t="s">
        <v>1494</v>
      </c>
      <c r="F95" s="196" t="s">
        <v>1495</v>
      </c>
      <c r="G95" s="197" t="s">
        <v>252</v>
      </c>
      <c r="H95" s="198">
        <v>1130</v>
      </c>
      <c r="I95" s="199"/>
      <c r="J95" s="200">
        <f t="shared" si="0"/>
        <v>0</v>
      </c>
      <c r="K95" s="196" t="s">
        <v>234</v>
      </c>
      <c r="L95" s="41"/>
      <c r="M95" s="201" t="s">
        <v>79</v>
      </c>
      <c r="N95" s="202" t="s">
        <v>51</v>
      </c>
      <c r="O95" s="66"/>
      <c r="P95" s="203">
        <f t="shared" si="1"/>
        <v>0</v>
      </c>
      <c r="Q95" s="203">
        <v>0</v>
      </c>
      <c r="R95" s="203">
        <f t="shared" si="2"/>
        <v>0</v>
      </c>
      <c r="S95" s="203">
        <v>0</v>
      </c>
      <c r="T95" s="204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660</v>
      </c>
      <c r="AT95" s="205" t="s">
        <v>170</v>
      </c>
      <c r="AU95" s="205" t="s">
        <v>91</v>
      </c>
      <c r="AY95" s="18" t="s">
        <v>168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18" t="s">
        <v>89</v>
      </c>
      <c r="BK95" s="206">
        <f t="shared" si="9"/>
        <v>0</v>
      </c>
      <c r="BL95" s="18" t="s">
        <v>660</v>
      </c>
      <c r="BM95" s="205" t="s">
        <v>288</v>
      </c>
    </row>
    <row r="96" spans="2:51" s="13" customFormat="1" ht="12">
      <c r="B96" s="207"/>
      <c r="C96" s="208"/>
      <c r="D96" s="209" t="s">
        <v>177</v>
      </c>
      <c r="E96" s="210" t="s">
        <v>79</v>
      </c>
      <c r="F96" s="211" t="s">
        <v>1496</v>
      </c>
      <c r="G96" s="208"/>
      <c r="H96" s="212">
        <v>1130</v>
      </c>
      <c r="I96" s="213"/>
      <c r="J96" s="208"/>
      <c r="K96" s="208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177</v>
      </c>
      <c r="AU96" s="218" t="s">
        <v>91</v>
      </c>
      <c r="AV96" s="13" t="s">
        <v>91</v>
      </c>
      <c r="AW96" s="13" t="s">
        <v>42</v>
      </c>
      <c r="AX96" s="13" t="s">
        <v>89</v>
      </c>
      <c r="AY96" s="218" t="s">
        <v>168</v>
      </c>
    </row>
    <row r="97" spans="1:65" s="2" customFormat="1" ht="16.5" customHeight="1">
      <c r="A97" s="36"/>
      <c r="B97" s="37"/>
      <c r="C97" s="194" t="s">
        <v>231</v>
      </c>
      <c r="D97" s="194" t="s">
        <v>170</v>
      </c>
      <c r="E97" s="195" t="s">
        <v>1497</v>
      </c>
      <c r="F97" s="196" t="s">
        <v>1498</v>
      </c>
      <c r="G97" s="197" t="s">
        <v>1499</v>
      </c>
      <c r="H97" s="198">
        <v>72</v>
      </c>
      <c r="I97" s="199"/>
      <c r="J97" s="200">
        <f aca="true" t="shared" si="10" ref="J97:J110">ROUND(I97*H97,2)</f>
        <v>0</v>
      </c>
      <c r="K97" s="196" t="s">
        <v>234</v>
      </c>
      <c r="L97" s="41"/>
      <c r="M97" s="201" t="s">
        <v>79</v>
      </c>
      <c r="N97" s="202" t="s">
        <v>51</v>
      </c>
      <c r="O97" s="66"/>
      <c r="P97" s="203">
        <f aca="true" t="shared" si="11" ref="P97:P110">O97*H97</f>
        <v>0</v>
      </c>
      <c r="Q97" s="203">
        <v>0</v>
      </c>
      <c r="R97" s="203">
        <f aca="true" t="shared" si="12" ref="R97:R110">Q97*H97</f>
        <v>0</v>
      </c>
      <c r="S97" s="203">
        <v>0</v>
      </c>
      <c r="T97" s="204">
        <f aca="true" t="shared" si="13" ref="T97:T110"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660</v>
      </c>
      <c r="AT97" s="205" t="s">
        <v>170</v>
      </c>
      <c r="AU97" s="205" t="s">
        <v>91</v>
      </c>
      <c r="AY97" s="18" t="s">
        <v>168</v>
      </c>
      <c r="BE97" s="206">
        <f aca="true" t="shared" si="14" ref="BE97:BE110">IF(N97="základní",J97,0)</f>
        <v>0</v>
      </c>
      <c r="BF97" s="206">
        <f aca="true" t="shared" si="15" ref="BF97:BF110">IF(N97="snížená",J97,0)</f>
        <v>0</v>
      </c>
      <c r="BG97" s="206">
        <f aca="true" t="shared" si="16" ref="BG97:BG110">IF(N97="zákl. přenesená",J97,0)</f>
        <v>0</v>
      </c>
      <c r="BH97" s="206">
        <f aca="true" t="shared" si="17" ref="BH97:BH110">IF(N97="sníž. přenesená",J97,0)</f>
        <v>0</v>
      </c>
      <c r="BI97" s="206">
        <f aca="true" t="shared" si="18" ref="BI97:BI110">IF(N97="nulová",J97,0)</f>
        <v>0</v>
      </c>
      <c r="BJ97" s="18" t="s">
        <v>89</v>
      </c>
      <c r="BK97" s="206">
        <f aca="true" t="shared" si="19" ref="BK97:BK110">ROUND(I97*H97,2)</f>
        <v>0</v>
      </c>
      <c r="BL97" s="18" t="s">
        <v>660</v>
      </c>
      <c r="BM97" s="205" t="s">
        <v>296</v>
      </c>
    </row>
    <row r="98" spans="1:65" s="2" customFormat="1" ht="16.5" customHeight="1">
      <c r="A98" s="36"/>
      <c r="B98" s="37"/>
      <c r="C98" s="194" t="s">
        <v>239</v>
      </c>
      <c r="D98" s="194" t="s">
        <v>170</v>
      </c>
      <c r="E98" s="195" t="s">
        <v>1500</v>
      </c>
      <c r="F98" s="196" t="s">
        <v>1501</v>
      </c>
      <c r="G98" s="197" t="s">
        <v>228</v>
      </c>
      <c r="H98" s="198">
        <v>9</v>
      </c>
      <c r="I98" s="199"/>
      <c r="J98" s="200">
        <f t="shared" si="10"/>
        <v>0</v>
      </c>
      <c r="K98" s="196" t="s">
        <v>234</v>
      </c>
      <c r="L98" s="41"/>
      <c r="M98" s="201" t="s">
        <v>79</v>
      </c>
      <c r="N98" s="202" t="s">
        <v>51</v>
      </c>
      <c r="O98" s="66"/>
      <c r="P98" s="203">
        <f t="shared" si="11"/>
        <v>0</v>
      </c>
      <c r="Q98" s="203">
        <v>0</v>
      </c>
      <c r="R98" s="203">
        <f t="shared" si="12"/>
        <v>0</v>
      </c>
      <c r="S98" s="203">
        <v>0</v>
      </c>
      <c r="T98" s="204">
        <f t="shared" si="13"/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660</v>
      </c>
      <c r="AT98" s="205" t="s">
        <v>170</v>
      </c>
      <c r="AU98" s="205" t="s">
        <v>91</v>
      </c>
      <c r="AY98" s="18" t="s">
        <v>168</v>
      </c>
      <c r="BE98" s="206">
        <f t="shared" si="14"/>
        <v>0</v>
      </c>
      <c r="BF98" s="206">
        <f t="shared" si="15"/>
        <v>0</v>
      </c>
      <c r="BG98" s="206">
        <f t="shared" si="16"/>
        <v>0</v>
      </c>
      <c r="BH98" s="206">
        <f t="shared" si="17"/>
        <v>0</v>
      </c>
      <c r="BI98" s="206">
        <f t="shared" si="18"/>
        <v>0</v>
      </c>
      <c r="BJ98" s="18" t="s">
        <v>89</v>
      </c>
      <c r="BK98" s="206">
        <f t="shared" si="19"/>
        <v>0</v>
      </c>
      <c r="BL98" s="18" t="s">
        <v>660</v>
      </c>
      <c r="BM98" s="205" t="s">
        <v>309</v>
      </c>
    </row>
    <row r="99" spans="1:65" s="2" customFormat="1" ht="16.5" customHeight="1">
      <c r="A99" s="36"/>
      <c r="B99" s="37"/>
      <c r="C99" s="194" t="s">
        <v>244</v>
      </c>
      <c r="D99" s="194" t="s">
        <v>170</v>
      </c>
      <c r="E99" s="195" t="s">
        <v>1502</v>
      </c>
      <c r="F99" s="196" t="s">
        <v>1503</v>
      </c>
      <c r="G99" s="197" t="s">
        <v>228</v>
      </c>
      <c r="H99" s="198">
        <v>18</v>
      </c>
      <c r="I99" s="199"/>
      <c r="J99" s="200">
        <f t="shared" si="10"/>
        <v>0</v>
      </c>
      <c r="K99" s="196" t="s">
        <v>234</v>
      </c>
      <c r="L99" s="41"/>
      <c r="M99" s="201" t="s">
        <v>79</v>
      </c>
      <c r="N99" s="202" t="s">
        <v>51</v>
      </c>
      <c r="O99" s="66"/>
      <c r="P99" s="203">
        <f t="shared" si="11"/>
        <v>0</v>
      </c>
      <c r="Q99" s="203">
        <v>0</v>
      </c>
      <c r="R99" s="203">
        <f t="shared" si="12"/>
        <v>0</v>
      </c>
      <c r="S99" s="203">
        <v>0</v>
      </c>
      <c r="T99" s="204">
        <f t="shared" si="13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660</v>
      </c>
      <c r="AT99" s="205" t="s">
        <v>170</v>
      </c>
      <c r="AU99" s="205" t="s">
        <v>91</v>
      </c>
      <c r="AY99" s="18" t="s">
        <v>168</v>
      </c>
      <c r="BE99" s="206">
        <f t="shared" si="14"/>
        <v>0</v>
      </c>
      <c r="BF99" s="206">
        <f t="shared" si="15"/>
        <v>0</v>
      </c>
      <c r="BG99" s="206">
        <f t="shared" si="16"/>
        <v>0</v>
      </c>
      <c r="BH99" s="206">
        <f t="shared" si="17"/>
        <v>0</v>
      </c>
      <c r="BI99" s="206">
        <f t="shared" si="18"/>
        <v>0</v>
      </c>
      <c r="BJ99" s="18" t="s">
        <v>89</v>
      </c>
      <c r="BK99" s="206">
        <f t="shared" si="19"/>
        <v>0</v>
      </c>
      <c r="BL99" s="18" t="s">
        <v>660</v>
      </c>
      <c r="BM99" s="205" t="s">
        <v>319</v>
      </c>
    </row>
    <row r="100" spans="1:65" s="2" customFormat="1" ht="16.5" customHeight="1">
      <c r="A100" s="36"/>
      <c r="B100" s="37"/>
      <c r="C100" s="194" t="s">
        <v>249</v>
      </c>
      <c r="D100" s="194" t="s">
        <v>170</v>
      </c>
      <c r="E100" s="195" t="s">
        <v>1504</v>
      </c>
      <c r="F100" s="196" t="s">
        <v>1505</v>
      </c>
      <c r="G100" s="197" t="s">
        <v>228</v>
      </c>
      <c r="H100" s="198">
        <v>1</v>
      </c>
      <c r="I100" s="199"/>
      <c r="J100" s="200">
        <f t="shared" si="10"/>
        <v>0</v>
      </c>
      <c r="K100" s="196" t="s">
        <v>234</v>
      </c>
      <c r="L100" s="41"/>
      <c r="M100" s="201" t="s">
        <v>79</v>
      </c>
      <c r="N100" s="202" t="s">
        <v>51</v>
      </c>
      <c r="O100" s="66"/>
      <c r="P100" s="203">
        <f t="shared" si="11"/>
        <v>0</v>
      </c>
      <c r="Q100" s="203">
        <v>0</v>
      </c>
      <c r="R100" s="203">
        <f t="shared" si="12"/>
        <v>0</v>
      </c>
      <c r="S100" s="203">
        <v>0</v>
      </c>
      <c r="T100" s="204">
        <f t="shared" si="1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660</v>
      </c>
      <c r="AT100" s="205" t="s">
        <v>170</v>
      </c>
      <c r="AU100" s="205" t="s">
        <v>91</v>
      </c>
      <c r="AY100" s="18" t="s">
        <v>168</v>
      </c>
      <c r="BE100" s="206">
        <f t="shared" si="14"/>
        <v>0</v>
      </c>
      <c r="BF100" s="206">
        <f t="shared" si="15"/>
        <v>0</v>
      </c>
      <c r="BG100" s="206">
        <f t="shared" si="16"/>
        <v>0</v>
      </c>
      <c r="BH100" s="206">
        <f t="shared" si="17"/>
        <v>0</v>
      </c>
      <c r="BI100" s="206">
        <f t="shared" si="18"/>
        <v>0</v>
      </c>
      <c r="BJ100" s="18" t="s">
        <v>89</v>
      </c>
      <c r="BK100" s="206">
        <f t="shared" si="19"/>
        <v>0</v>
      </c>
      <c r="BL100" s="18" t="s">
        <v>660</v>
      </c>
      <c r="BM100" s="205" t="s">
        <v>330</v>
      </c>
    </row>
    <row r="101" spans="1:65" s="2" customFormat="1" ht="16.5" customHeight="1">
      <c r="A101" s="36"/>
      <c r="B101" s="37"/>
      <c r="C101" s="194" t="s">
        <v>8</v>
      </c>
      <c r="D101" s="194" t="s">
        <v>170</v>
      </c>
      <c r="E101" s="195" t="s">
        <v>1506</v>
      </c>
      <c r="F101" s="196" t="s">
        <v>1507</v>
      </c>
      <c r="G101" s="197" t="s">
        <v>228</v>
      </c>
      <c r="H101" s="198">
        <v>30</v>
      </c>
      <c r="I101" s="199"/>
      <c r="J101" s="200">
        <f t="shared" si="10"/>
        <v>0</v>
      </c>
      <c r="K101" s="196" t="s">
        <v>234</v>
      </c>
      <c r="L101" s="41"/>
      <c r="M101" s="201" t="s">
        <v>79</v>
      </c>
      <c r="N101" s="202" t="s">
        <v>51</v>
      </c>
      <c r="O101" s="66"/>
      <c r="P101" s="203">
        <f t="shared" si="11"/>
        <v>0</v>
      </c>
      <c r="Q101" s="203">
        <v>0</v>
      </c>
      <c r="R101" s="203">
        <f t="shared" si="12"/>
        <v>0</v>
      </c>
      <c r="S101" s="203">
        <v>0</v>
      </c>
      <c r="T101" s="204">
        <f t="shared" si="1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660</v>
      </c>
      <c r="AT101" s="205" t="s">
        <v>170</v>
      </c>
      <c r="AU101" s="205" t="s">
        <v>91</v>
      </c>
      <c r="AY101" s="18" t="s">
        <v>168</v>
      </c>
      <c r="BE101" s="206">
        <f t="shared" si="14"/>
        <v>0</v>
      </c>
      <c r="BF101" s="206">
        <f t="shared" si="15"/>
        <v>0</v>
      </c>
      <c r="BG101" s="206">
        <f t="shared" si="16"/>
        <v>0</v>
      </c>
      <c r="BH101" s="206">
        <f t="shared" si="17"/>
        <v>0</v>
      </c>
      <c r="BI101" s="206">
        <f t="shared" si="18"/>
        <v>0</v>
      </c>
      <c r="BJ101" s="18" t="s">
        <v>89</v>
      </c>
      <c r="BK101" s="206">
        <f t="shared" si="19"/>
        <v>0</v>
      </c>
      <c r="BL101" s="18" t="s">
        <v>660</v>
      </c>
      <c r="BM101" s="205" t="s">
        <v>339</v>
      </c>
    </row>
    <row r="102" spans="1:65" s="2" customFormat="1" ht="16.5" customHeight="1">
      <c r="A102" s="36"/>
      <c r="B102" s="37"/>
      <c r="C102" s="194" t="s">
        <v>259</v>
      </c>
      <c r="D102" s="194" t="s">
        <v>170</v>
      </c>
      <c r="E102" s="195" t="s">
        <v>1508</v>
      </c>
      <c r="F102" s="196" t="s">
        <v>1509</v>
      </c>
      <c r="G102" s="197" t="s">
        <v>228</v>
      </c>
      <c r="H102" s="198">
        <v>9</v>
      </c>
      <c r="I102" s="199"/>
      <c r="J102" s="200">
        <f t="shared" si="10"/>
        <v>0</v>
      </c>
      <c r="K102" s="196" t="s">
        <v>234</v>
      </c>
      <c r="L102" s="41"/>
      <c r="M102" s="201" t="s">
        <v>79</v>
      </c>
      <c r="N102" s="202" t="s">
        <v>51</v>
      </c>
      <c r="O102" s="66"/>
      <c r="P102" s="203">
        <f t="shared" si="11"/>
        <v>0</v>
      </c>
      <c r="Q102" s="203">
        <v>0</v>
      </c>
      <c r="R102" s="203">
        <f t="shared" si="12"/>
        <v>0</v>
      </c>
      <c r="S102" s="203">
        <v>0</v>
      </c>
      <c r="T102" s="204">
        <f t="shared" si="1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660</v>
      </c>
      <c r="AT102" s="205" t="s">
        <v>170</v>
      </c>
      <c r="AU102" s="205" t="s">
        <v>91</v>
      </c>
      <c r="AY102" s="18" t="s">
        <v>168</v>
      </c>
      <c r="BE102" s="206">
        <f t="shared" si="14"/>
        <v>0</v>
      </c>
      <c r="BF102" s="206">
        <f t="shared" si="15"/>
        <v>0</v>
      </c>
      <c r="BG102" s="206">
        <f t="shared" si="16"/>
        <v>0</v>
      </c>
      <c r="BH102" s="206">
        <f t="shared" si="17"/>
        <v>0</v>
      </c>
      <c r="BI102" s="206">
        <f t="shared" si="18"/>
        <v>0</v>
      </c>
      <c r="BJ102" s="18" t="s">
        <v>89</v>
      </c>
      <c r="BK102" s="206">
        <f t="shared" si="19"/>
        <v>0</v>
      </c>
      <c r="BL102" s="18" t="s">
        <v>660</v>
      </c>
      <c r="BM102" s="205" t="s">
        <v>500</v>
      </c>
    </row>
    <row r="103" spans="1:65" s="2" customFormat="1" ht="16.5" customHeight="1">
      <c r="A103" s="36"/>
      <c r="B103" s="37"/>
      <c r="C103" s="194" t="s">
        <v>267</v>
      </c>
      <c r="D103" s="194" t="s">
        <v>170</v>
      </c>
      <c r="E103" s="195" t="s">
        <v>1510</v>
      </c>
      <c r="F103" s="196" t="s">
        <v>1511</v>
      </c>
      <c r="G103" s="197" t="s">
        <v>252</v>
      </c>
      <c r="H103" s="198">
        <v>44</v>
      </c>
      <c r="I103" s="199"/>
      <c r="J103" s="200">
        <f t="shared" si="10"/>
        <v>0</v>
      </c>
      <c r="K103" s="196" t="s">
        <v>234</v>
      </c>
      <c r="L103" s="41"/>
      <c r="M103" s="201" t="s">
        <v>79</v>
      </c>
      <c r="N103" s="202" t="s">
        <v>51</v>
      </c>
      <c r="O103" s="66"/>
      <c r="P103" s="203">
        <f t="shared" si="11"/>
        <v>0</v>
      </c>
      <c r="Q103" s="203">
        <v>0</v>
      </c>
      <c r="R103" s="203">
        <f t="shared" si="12"/>
        <v>0</v>
      </c>
      <c r="S103" s="203">
        <v>0</v>
      </c>
      <c r="T103" s="204">
        <f t="shared" si="1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660</v>
      </c>
      <c r="AT103" s="205" t="s">
        <v>170</v>
      </c>
      <c r="AU103" s="205" t="s">
        <v>91</v>
      </c>
      <c r="AY103" s="18" t="s">
        <v>168</v>
      </c>
      <c r="BE103" s="206">
        <f t="shared" si="14"/>
        <v>0</v>
      </c>
      <c r="BF103" s="206">
        <f t="shared" si="15"/>
        <v>0</v>
      </c>
      <c r="BG103" s="206">
        <f t="shared" si="16"/>
        <v>0</v>
      </c>
      <c r="BH103" s="206">
        <f t="shared" si="17"/>
        <v>0</v>
      </c>
      <c r="BI103" s="206">
        <f t="shared" si="18"/>
        <v>0</v>
      </c>
      <c r="BJ103" s="18" t="s">
        <v>89</v>
      </c>
      <c r="BK103" s="206">
        <f t="shared" si="19"/>
        <v>0</v>
      </c>
      <c r="BL103" s="18" t="s">
        <v>660</v>
      </c>
      <c r="BM103" s="205" t="s">
        <v>509</v>
      </c>
    </row>
    <row r="104" spans="1:65" s="2" customFormat="1" ht="16.5" customHeight="1">
      <c r="A104" s="36"/>
      <c r="B104" s="37"/>
      <c r="C104" s="194" t="s">
        <v>272</v>
      </c>
      <c r="D104" s="194" t="s">
        <v>170</v>
      </c>
      <c r="E104" s="195" t="s">
        <v>1512</v>
      </c>
      <c r="F104" s="196" t="s">
        <v>1513</v>
      </c>
      <c r="G104" s="197" t="s">
        <v>1456</v>
      </c>
      <c r="H104" s="198">
        <v>5</v>
      </c>
      <c r="I104" s="199"/>
      <c r="J104" s="200">
        <f t="shared" si="10"/>
        <v>0</v>
      </c>
      <c r="K104" s="196" t="s">
        <v>234</v>
      </c>
      <c r="L104" s="41"/>
      <c r="M104" s="201" t="s">
        <v>79</v>
      </c>
      <c r="N104" s="202" t="s">
        <v>51</v>
      </c>
      <c r="O104" s="66"/>
      <c r="P104" s="203">
        <f t="shared" si="11"/>
        <v>0</v>
      </c>
      <c r="Q104" s="203">
        <v>0</v>
      </c>
      <c r="R104" s="203">
        <f t="shared" si="12"/>
        <v>0</v>
      </c>
      <c r="S104" s="203">
        <v>0</v>
      </c>
      <c r="T104" s="204">
        <f t="shared" si="1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660</v>
      </c>
      <c r="AT104" s="205" t="s">
        <v>170</v>
      </c>
      <c r="AU104" s="205" t="s">
        <v>91</v>
      </c>
      <c r="AY104" s="18" t="s">
        <v>168</v>
      </c>
      <c r="BE104" s="206">
        <f t="shared" si="14"/>
        <v>0</v>
      </c>
      <c r="BF104" s="206">
        <f t="shared" si="15"/>
        <v>0</v>
      </c>
      <c r="BG104" s="206">
        <f t="shared" si="16"/>
        <v>0</v>
      </c>
      <c r="BH104" s="206">
        <f t="shared" si="17"/>
        <v>0</v>
      </c>
      <c r="BI104" s="206">
        <f t="shared" si="18"/>
        <v>0</v>
      </c>
      <c r="BJ104" s="18" t="s">
        <v>89</v>
      </c>
      <c r="BK104" s="206">
        <f t="shared" si="19"/>
        <v>0</v>
      </c>
      <c r="BL104" s="18" t="s">
        <v>660</v>
      </c>
      <c r="BM104" s="205" t="s">
        <v>520</v>
      </c>
    </row>
    <row r="105" spans="1:65" s="2" customFormat="1" ht="16.5" customHeight="1">
      <c r="A105" s="36"/>
      <c r="B105" s="37"/>
      <c r="C105" s="194" t="s">
        <v>279</v>
      </c>
      <c r="D105" s="194" t="s">
        <v>170</v>
      </c>
      <c r="E105" s="195" t="s">
        <v>1514</v>
      </c>
      <c r="F105" s="196" t="s">
        <v>1515</v>
      </c>
      <c r="G105" s="197" t="s">
        <v>1456</v>
      </c>
      <c r="H105" s="198">
        <v>10</v>
      </c>
      <c r="I105" s="199"/>
      <c r="J105" s="200">
        <f t="shared" si="10"/>
        <v>0</v>
      </c>
      <c r="K105" s="196" t="s">
        <v>234</v>
      </c>
      <c r="L105" s="41"/>
      <c r="M105" s="201" t="s">
        <v>79</v>
      </c>
      <c r="N105" s="202" t="s">
        <v>51</v>
      </c>
      <c r="O105" s="66"/>
      <c r="P105" s="203">
        <f t="shared" si="11"/>
        <v>0</v>
      </c>
      <c r="Q105" s="203">
        <v>0</v>
      </c>
      <c r="R105" s="203">
        <f t="shared" si="12"/>
        <v>0</v>
      </c>
      <c r="S105" s="203">
        <v>0</v>
      </c>
      <c r="T105" s="204">
        <f t="shared" si="1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660</v>
      </c>
      <c r="AT105" s="205" t="s">
        <v>170</v>
      </c>
      <c r="AU105" s="205" t="s">
        <v>91</v>
      </c>
      <c r="AY105" s="18" t="s">
        <v>168</v>
      </c>
      <c r="BE105" s="206">
        <f t="shared" si="14"/>
        <v>0</v>
      </c>
      <c r="BF105" s="206">
        <f t="shared" si="15"/>
        <v>0</v>
      </c>
      <c r="BG105" s="206">
        <f t="shared" si="16"/>
        <v>0</v>
      </c>
      <c r="BH105" s="206">
        <f t="shared" si="17"/>
        <v>0</v>
      </c>
      <c r="BI105" s="206">
        <f t="shared" si="18"/>
        <v>0</v>
      </c>
      <c r="BJ105" s="18" t="s">
        <v>89</v>
      </c>
      <c r="BK105" s="206">
        <f t="shared" si="19"/>
        <v>0</v>
      </c>
      <c r="BL105" s="18" t="s">
        <v>660</v>
      </c>
      <c r="BM105" s="205" t="s">
        <v>533</v>
      </c>
    </row>
    <row r="106" spans="1:65" s="2" customFormat="1" ht="16.5" customHeight="1">
      <c r="A106" s="36"/>
      <c r="B106" s="37"/>
      <c r="C106" s="194" t="s">
        <v>288</v>
      </c>
      <c r="D106" s="194" t="s">
        <v>170</v>
      </c>
      <c r="E106" s="195" t="s">
        <v>1516</v>
      </c>
      <c r="F106" s="196" t="s">
        <v>1517</v>
      </c>
      <c r="G106" s="197" t="s">
        <v>1456</v>
      </c>
      <c r="H106" s="198">
        <v>20</v>
      </c>
      <c r="I106" s="199"/>
      <c r="J106" s="200">
        <f t="shared" si="10"/>
        <v>0</v>
      </c>
      <c r="K106" s="196" t="s">
        <v>234</v>
      </c>
      <c r="L106" s="41"/>
      <c r="M106" s="201" t="s">
        <v>79</v>
      </c>
      <c r="N106" s="202" t="s">
        <v>51</v>
      </c>
      <c r="O106" s="66"/>
      <c r="P106" s="203">
        <f t="shared" si="11"/>
        <v>0</v>
      </c>
      <c r="Q106" s="203">
        <v>0</v>
      </c>
      <c r="R106" s="203">
        <f t="shared" si="12"/>
        <v>0</v>
      </c>
      <c r="S106" s="203">
        <v>0</v>
      </c>
      <c r="T106" s="204">
        <f t="shared" si="13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660</v>
      </c>
      <c r="AT106" s="205" t="s">
        <v>170</v>
      </c>
      <c r="AU106" s="205" t="s">
        <v>91</v>
      </c>
      <c r="AY106" s="18" t="s">
        <v>168</v>
      </c>
      <c r="BE106" s="206">
        <f t="shared" si="14"/>
        <v>0</v>
      </c>
      <c r="BF106" s="206">
        <f t="shared" si="15"/>
        <v>0</v>
      </c>
      <c r="BG106" s="206">
        <f t="shared" si="16"/>
        <v>0</v>
      </c>
      <c r="BH106" s="206">
        <f t="shared" si="17"/>
        <v>0</v>
      </c>
      <c r="BI106" s="206">
        <f t="shared" si="18"/>
        <v>0</v>
      </c>
      <c r="BJ106" s="18" t="s">
        <v>89</v>
      </c>
      <c r="BK106" s="206">
        <f t="shared" si="19"/>
        <v>0</v>
      </c>
      <c r="BL106" s="18" t="s">
        <v>660</v>
      </c>
      <c r="BM106" s="205" t="s">
        <v>542</v>
      </c>
    </row>
    <row r="107" spans="1:65" s="2" customFormat="1" ht="16.5" customHeight="1">
      <c r="A107" s="36"/>
      <c r="B107" s="37"/>
      <c r="C107" s="194" t="s">
        <v>7</v>
      </c>
      <c r="D107" s="194" t="s">
        <v>170</v>
      </c>
      <c r="E107" s="195" t="s">
        <v>1518</v>
      </c>
      <c r="F107" s="196" t="s">
        <v>1519</v>
      </c>
      <c r="G107" s="197" t="s">
        <v>1456</v>
      </c>
      <c r="H107" s="198">
        <v>20</v>
      </c>
      <c r="I107" s="199"/>
      <c r="J107" s="200">
        <f t="shared" si="10"/>
        <v>0</v>
      </c>
      <c r="K107" s="196" t="s">
        <v>234</v>
      </c>
      <c r="L107" s="41"/>
      <c r="M107" s="201" t="s">
        <v>79</v>
      </c>
      <c r="N107" s="202" t="s">
        <v>51</v>
      </c>
      <c r="O107" s="66"/>
      <c r="P107" s="203">
        <f t="shared" si="11"/>
        <v>0</v>
      </c>
      <c r="Q107" s="203">
        <v>0</v>
      </c>
      <c r="R107" s="203">
        <f t="shared" si="12"/>
        <v>0</v>
      </c>
      <c r="S107" s="203">
        <v>0</v>
      </c>
      <c r="T107" s="204">
        <f t="shared" si="13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660</v>
      </c>
      <c r="AT107" s="205" t="s">
        <v>170</v>
      </c>
      <c r="AU107" s="205" t="s">
        <v>91</v>
      </c>
      <c r="AY107" s="18" t="s">
        <v>168</v>
      </c>
      <c r="BE107" s="206">
        <f t="shared" si="14"/>
        <v>0</v>
      </c>
      <c r="BF107" s="206">
        <f t="shared" si="15"/>
        <v>0</v>
      </c>
      <c r="BG107" s="206">
        <f t="shared" si="16"/>
        <v>0</v>
      </c>
      <c r="BH107" s="206">
        <f t="shared" si="17"/>
        <v>0</v>
      </c>
      <c r="BI107" s="206">
        <f t="shared" si="18"/>
        <v>0</v>
      </c>
      <c r="BJ107" s="18" t="s">
        <v>89</v>
      </c>
      <c r="BK107" s="206">
        <f t="shared" si="19"/>
        <v>0</v>
      </c>
      <c r="BL107" s="18" t="s">
        <v>660</v>
      </c>
      <c r="BM107" s="205" t="s">
        <v>550</v>
      </c>
    </row>
    <row r="108" spans="1:65" s="2" customFormat="1" ht="16.5" customHeight="1">
      <c r="A108" s="36"/>
      <c r="B108" s="37"/>
      <c r="C108" s="194" t="s">
        <v>296</v>
      </c>
      <c r="D108" s="194" t="s">
        <v>170</v>
      </c>
      <c r="E108" s="195" t="s">
        <v>1520</v>
      </c>
      <c r="F108" s="196" t="s">
        <v>1521</v>
      </c>
      <c r="G108" s="197" t="s">
        <v>1456</v>
      </c>
      <c r="H108" s="198">
        <v>200</v>
      </c>
      <c r="I108" s="199"/>
      <c r="J108" s="200">
        <f t="shared" si="10"/>
        <v>0</v>
      </c>
      <c r="K108" s="196" t="s">
        <v>234</v>
      </c>
      <c r="L108" s="41"/>
      <c r="M108" s="201" t="s">
        <v>79</v>
      </c>
      <c r="N108" s="202" t="s">
        <v>51</v>
      </c>
      <c r="O108" s="66"/>
      <c r="P108" s="203">
        <f t="shared" si="11"/>
        <v>0</v>
      </c>
      <c r="Q108" s="203">
        <v>0</v>
      </c>
      <c r="R108" s="203">
        <f t="shared" si="12"/>
        <v>0</v>
      </c>
      <c r="S108" s="203">
        <v>0</v>
      </c>
      <c r="T108" s="204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660</v>
      </c>
      <c r="AT108" s="205" t="s">
        <v>170</v>
      </c>
      <c r="AU108" s="205" t="s">
        <v>91</v>
      </c>
      <c r="AY108" s="18" t="s">
        <v>168</v>
      </c>
      <c r="BE108" s="206">
        <f t="shared" si="14"/>
        <v>0</v>
      </c>
      <c r="BF108" s="206">
        <f t="shared" si="15"/>
        <v>0</v>
      </c>
      <c r="BG108" s="206">
        <f t="shared" si="16"/>
        <v>0</v>
      </c>
      <c r="BH108" s="206">
        <f t="shared" si="17"/>
        <v>0</v>
      </c>
      <c r="BI108" s="206">
        <f t="shared" si="18"/>
        <v>0</v>
      </c>
      <c r="BJ108" s="18" t="s">
        <v>89</v>
      </c>
      <c r="BK108" s="206">
        <f t="shared" si="19"/>
        <v>0</v>
      </c>
      <c r="BL108" s="18" t="s">
        <v>660</v>
      </c>
      <c r="BM108" s="205" t="s">
        <v>559</v>
      </c>
    </row>
    <row r="109" spans="1:65" s="2" customFormat="1" ht="16.5" customHeight="1">
      <c r="A109" s="36"/>
      <c r="B109" s="37"/>
      <c r="C109" s="194" t="s">
        <v>304</v>
      </c>
      <c r="D109" s="194" t="s">
        <v>170</v>
      </c>
      <c r="E109" s="195" t="s">
        <v>1522</v>
      </c>
      <c r="F109" s="196" t="s">
        <v>1523</v>
      </c>
      <c r="G109" s="197" t="s">
        <v>1456</v>
      </c>
      <c r="H109" s="198">
        <v>10</v>
      </c>
      <c r="I109" s="199"/>
      <c r="J109" s="200">
        <f t="shared" si="10"/>
        <v>0</v>
      </c>
      <c r="K109" s="196" t="s">
        <v>234</v>
      </c>
      <c r="L109" s="41"/>
      <c r="M109" s="201" t="s">
        <v>79</v>
      </c>
      <c r="N109" s="202" t="s">
        <v>51</v>
      </c>
      <c r="O109" s="66"/>
      <c r="P109" s="203">
        <f t="shared" si="11"/>
        <v>0</v>
      </c>
      <c r="Q109" s="203">
        <v>0</v>
      </c>
      <c r="R109" s="203">
        <f t="shared" si="12"/>
        <v>0</v>
      </c>
      <c r="S109" s="203">
        <v>0</v>
      </c>
      <c r="T109" s="204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660</v>
      </c>
      <c r="AT109" s="205" t="s">
        <v>170</v>
      </c>
      <c r="AU109" s="205" t="s">
        <v>91</v>
      </c>
      <c r="AY109" s="18" t="s">
        <v>168</v>
      </c>
      <c r="BE109" s="206">
        <f t="shared" si="14"/>
        <v>0</v>
      </c>
      <c r="BF109" s="206">
        <f t="shared" si="15"/>
        <v>0</v>
      </c>
      <c r="BG109" s="206">
        <f t="shared" si="16"/>
        <v>0</v>
      </c>
      <c r="BH109" s="206">
        <f t="shared" si="17"/>
        <v>0</v>
      </c>
      <c r="BI109" s="206">
        <f t="shared" si="18"/>
        <v>0</v>
      </c>
      <c r="BJ109" s="18" t="s">
        <v>89</v>
      </c>
      <c r="BK109" s="206">
        <f t="shared" si="19"/>
        <v>0</v>
      </c>
      <c r="BL109" s="18" t="s">
        <v>660</v>
      </c>
      <c r="BM109" s="205" t="s">
        <v>570</v>
      </c>
    </row>
    <row r="110" spans="1:65" s="2" customFormat="1" ht="16.5" customHeight="1">
      <c r="A110" s="36"/>
      <c r="B110" s="37"/>
      <c r="C110" s="194" t="s">
        <v>309</v>
      </c>
      <c r="D110" s="194" t="s">
        <v>170</v>
      </c>
      <c r="E110" s="195" t="s">
        <v>1524</v>
      </c>
      <c r="F110" s="196" t="s">
        <v>1525</v>
      </c>
      <c r="G110" s="197" t="s">
        <v>1456</v>
      </c>
      <c r="H110" s="198">
        <v>4</v>
      </c>
      <c r="I110" s="199"/>
      <c r="J110" s="200">
        <f t="shared" si="10"/>
        <v>0</v>
      </c>
      <c r="K110" s="196" t="s">
        <v>234</v>
      </c>
      <c r="L110" s="41"/>
      <c r="M110" s="268" t="s">
        <v>79</v>
      </c>
      <c r="N110" s="269" t="s">
        <v>51</v>
      </c>
      <c r="O110" s="270"/>
      <c r="P110" s="271">
        <f t="shared" si="11"/>
        <v>0</v>
      </c>
      <c r="Q110" s="271">
        <v>0</v>
      </c>
      <c r="R110" s="271">
        <f t="shared" si="12"/>
        <v>0</v>
      </c>
      <c r="S110" s="271">
        <v>0</v>
      </c>
      <c r="T110" s="272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660</v>
      </c>
      <c r="AT110" s="205" t="s">
        <v>170</v>
      </c>
      <c r="AU110" s="205" t="s">
        <v>91</v>
      </c>
      <c r="AY110" s="18" t="s">
        <v>168</v>
      </c>
      <c r="BE110" s="206">
        <f t="shared" si="14"/>
        <v>0</v>
      </c>
      <c r="BF110" s="206">
        <f t="shared" si="15"/>
        <v>0</v>
      </c>
      <c r="BG110" s="206">
        <f t="shared" si="16"/>
        <v>0</v>
      </c>
      <c r="BH110" s="206">
        <f t="shared" si="17"/>
        <v>0</v>
      </c>
      <c r="BI110" s="206">
        <f t="shared" si="18"/>
        <v>0</v>
      </c>
      <c r="BJ110" s="18" t="s">
        <v>89</v>
      </c>
      <c r="BK110" s="206">
        <f t="shared" si="19"/>
        <v>0</v>
      </c>
      <c r="BL110" s="18" t="s">
        <v>660</v>
      </c>
      <c r="BM110" s="205" t="s">
        <v>579</v>
      </c>
    </row>
    <row r="111" spans="1:31" s="2" customFormat="1" ht="6.9" customHeight="1">
      <c r="A111" s="36"/>
      <c r="B111" s="49"/>
      <c r="C111" s="50"/>
      <c r="D111" s="50"/>
      <c r="E111" s="50"/>
      <c r="F111" s="50"/>
      <c r="G111" s="50"/>
      <c r="H111" s="50"/>
      <c r="I111" s="144"/>
      <c r="J111" s="50"/>
      <c r="K111" s="50"/>
      <c r="L111" s="41"/>
      <c r="M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</sheetData>
  <sheetProtection algorithmName="SHA-512" hashValue="xXq4rwmqFMXe61imC0O/WywJSK4G847mMmKhfcvzxXOiHc0tajSfeF23kMAinRPYhqbGUiKJxL66VJJ6xGcCDQ==" saltValue="JI62aydftx49YxWkt4rQpl0rJJHmm+hV4SZeo6Nst87Huq1Rl0PjCA44wnifMhOlIWrrDBeIb2dyHXTB7CNrOA==" spinCount="100000" sheet="1" objects="1" scenarios="1" formatColumns="0" formatRows="0" autoFilter="0"/>
  <autoFilter ref="C81:K110"/>
  <mergeCells count="9">
    <mergeCell ref="E50:H50"/>
    <mergeCell ref="E72:H72"/>
    <mergeCell ref="E74:H74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" customHeight="1">
      <c r="I2" s="110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AT2" s="18" t="s">
        <v>112</v>
      </c>
    </row>
    <row r="3" spans="2:46" s="1" customFormat="1" ht="6.9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1"/>
      <c r="AT3" s="18" t="s">
        <v>91</v>
      </c>
    </row>
    <row r="4" spans="2:46" s="1" customFormat="1" ht="24.9" customHeight="1">
      <c r="B4" s="21"/>
      <c r="D4" s="114" t="s">
        <v>142</v>
      </c>
      <c r="I4" s="110"/>
      <c r="L4" s="21"/>
      <c r="M4" s="115" t="s">
        <v>10</v>
      </c>
      <c r="AT4" s="18" t="s">
        <v>4</v>
      </c>
    </row>
    <row r="5" spans="2:12" s="1" customFormat="1" ht="6.9" customHeight="1">
      <c r="B5" s="21"/>
      <c r="I5" s="110"/>
      <c r="L5" s="21"/>
    </row>
    <row r="6" spans="2:12" s="1" customFormat="1" ht="12" customHeight="1">
      <c r="B6" s="21"/>
      <c r="D6" s="116" t="s">
        <v>16</v>
      </c>
      <c r="I6" s="110"/>
      <c r="L6" s="21"/>
    </row>
    <row r="7" spans="2:12" s="1" customFormat="1" ht="16.5" customHeight="1">
      <c r="B7" s="21"/>
      <c r="E7" s="337" t="str">
        <f>'Rekapitulace stavby'!K6</f>
        <v>Výstavba dopravního terminálu města Litvínov</v>
      </c>
      <c r="F7" s="338"/>
      <c r="G7" s="338"/>
      <c r="H7" s="338"/>
      <c r="I7" s="110"/>
      <c r="L7" s="21"/>
    </row>
    <row r="8" spans="1:31" s="2" customFormat="1" ht="12" customHeight="1">
      <c r="A8" s="36"/>
      <c r="B8" s="41"/>
      <c r="C8" s="36"/>
      <c r="D8" s="116" t="s">
        <v>143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39" t="s">
        <v>1526</v>
      </c>
      <c r="F9" s="340"/>
      <c r="G9" s="340"/>
      <c r="H9" s="340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79</v>
      </c>
      <c r="G11" s="36"/>
      <c r="H11" s="36"/>
      <c r="I11" s="119" t="s">
        <v>20</v>
      </c>
      <c r="J11" s="105" t="s">
        <v>79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10. 3. 2020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5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30</v>
      </c>
      <c r="E14" s="36"/>
      <c r="F14" s="36"/>
      <c r="G14" s="36"/>
      <c r="H14" s="36"/>
      <c r="I14" s="119" t="s">
        <v>31</v>
      </c>
      <c r="J14" s="105" t="s">
        <v>32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33</v>
      </c>
      <c r="F15" s="36"/>
      <c r="G15" s="36"/>
      <c r="H15" s="36"/>
      <c r="I15" s="119" t="s">
        <v>34</v>
      </c>
      <c r="J15" s="105" t="s">
        <v>35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36</v>
      </c>
      <c r="E17" s="36"/>
      <c r="F17" s="36"/>
      <c r="G17" s="36"/>
      <c r="H17" s="36"/>
      <c r="I17" s="119" t="s">
        <v>31</v>
      </c>
      <c r="J17" s="31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41" t="str">
        <f>'Rekapitulace stavby'!E14</f>
        <v>Vyplň údaj</v>
      </c>
      <c r="F18" s="342"/>
      <c r="G18" s="342"/>
      <c r="H18" s="342"/>
      <c r="I18" s="119" t="s">
        <v>34</v>
      </c>
      <c r="J18" s="31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38</v>
      </c>
      <c r="E20" s="36"/>
      <c r="F20" s="36"/>
      <c r="G20" s="36"/>
      <c r="H20" s="36"/>
      <c r="I20" s="119" t="s">
        <v>31</v>
      </c>
      <c r="J20" s="105" t="s">
        <v>39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40</v>
      </c>
      <c r="F21" s="36"/>
      <c r="G21" s="36"/>
      <c r="H21" s="36"/>
      <c r="I21" s="119" t="s">
        <v>34</v>
      </c>
      <c r="J21" s="105" t="s">
        <v>41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43</v>
      </c>
      <c r="E23" s="36"/>
      <c r="F23" s="36"/>
      <c r="G23" s="36"/>
      <c r="H23" s="36"/>
      <c r="I23" s="119" t="s">
        <v>31</v>
      </c>
      <c r="J23" s="105" t="s">
        <v>39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40</v>
      </c>
      <c r="F24" s="36"/>
      <c r="G24" s="36"/>
      <c r="H24" s="36"/>
      <c r="I24" s="119" t="s">
        <v>34</v>
      </c>
      <c r="J24" s="105" t="s">
        <v>41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44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343" t="s">
        <v>79</v>
      </c>
      <c r="F27" s="343"/>
      <c r="G27" s="343"/>
      <c r="H27" s="343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46</v>
      </c>
      <c r="E30" s="36"/>
      <c r="F30" s="36"/>
      <c r="G30" s="36"/>
      <c r="H30" s="36"/>
      <c r="I30" s="117"/>
      <c r="J30" s="128">
        <f>ROUND(J81,2)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1"/>
      <c r="C32" s="36"/>
      <c r="D32" s="36"/>
      <c r="E32" s="36"/>
      <c r="F32" s="129" t="s">
        <v>48</v>
      </c>
      <c r="G32" s="36"/>
      <c r="H32" s="36"/>
      <c r="I32" s="130" t="s">
        <v>47</v>
      </c>
      <c r="J32" s="129" t="s">
        <v>49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1"/>
      <c r="C33" s="36"/>
      <c r="D33" s="131" t="s">
        <v>50</v>
      </c>
      <c r="E33" s="116" t="s">
        <v>51</v>
      </c>
      <c r="F33" s="132">
        <f>ROUND((SUM(BE81:BE96)),2)</f>
        <v>0</v>
      </c>
      <c r="G33" s="36"/>
      <c r="H33" s="36"/>
      <c r="I33" s="133">
        <v>0.21</v>
      </c>
      <c r="J33" s="132">
        <f>ROUND(((SUM(BE81:BE96))*I33),2)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1"/>
      <c r="C34" s="36"/>
      <c r="D34" s="36"/>
      <c r="E34" s="116" t="s">
        <v>52</v>
      </c>
      <c r="F34" s="132">
        <f>ROUND((SUM(BF81:BF96)),2)</f>
        <v>0</v>
      </c>
      <c r="G34" s="36"/>
      <c r="H34" s="36"/>
      <c r="I34" s="133">
        <v>0.15</v>
      </c>
      <c r="J34" s="132">
        <f>ROUND(((SUM(BF81:BF96))*I34),2)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1"/>
      <c r="C35" s="36"/>
      <c r="D35" s="36"/>
      <c r="E35" s="116" t="s">
        <v>53</v>
      </c>
      <c r="F35" s="132">
        <f>ROUND((SUM(BG81:BG96)),2)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1"/>
      <c r="C36" s="36"/>
      <c r="D36" s="36"/>
      <c r="E36" s="116" t="s">
        <v>54</v>
      </c>
      <c r="F36" s="132">
        <f>ROUND((SUM(BH81:BH96)),2)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1"/>
      <c r="C37" s="36"/>
      <c r="D37" s="36"/>
      <c r="E37" s="116" t="s">
        <v>55</v>
      </c>
      <c r="F37" s="132">
        <f>ROUND((SUM(BI81:BI96)),2)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56</v>
      </c>
      <c r="E39" s="136"/>
      <c r="F39" s="136"/>
      <c r="G39" s="137" t="s">
        <v>57</v>
      </c>
      <c r="H39" s="138" t="s">
        <v>58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" customHeight="1">
      <c r="A45" s="36"/>
      <c r="B45" s="37"/>
      <c r="C45" s="24" t="s">
        <v>145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0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35" t="str">
        <f>E7</f>
        <v>Výstavba dopravního terminálu města Litvínov</v>
      </c>
      <c r="F48" s="336"/>
      <c r="G48" s="336"/>
      <c r="H48" s="336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0" t="s">
        <v>143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30" t="str">
        <f>E9</f>
        <v>SO 661 - Trolejové vedení</v>
      </c>
      <c r="F50" s="334"/>
      <c r="G50" s="334"/>
      <c r="H50" s="33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0" t="s">
        <v>22</v>
      </c>
      <c r="D52" s="38"/>
      <c r="E52" s="38"/>
      <c r="F52" s="28" t="str">
        <f>F12</f>
        <v>Litvínov</v>
      </c>
      <c r="G52" s="38"/>
      <c r="H52" s="38"/>
      <c r="I52" s="119" t="s">
        <v>24</v>
      </c>
      <c r="J52" s="61" t="str">
        <f>IF(J12="","",J12)</f>
        <v>10. 3. 2020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25.65" customHeight="1">
      <c r="A54" s="36"/>
      <c r="B54" s="37"/>
      <c r="C54" s="30" t="s">
        <v>30</v>
      </c>
      <c r="D54" s="38"/>
      <c r="E54" s="38"/>
      <c r="F54" s="28" t="str">
        <f>E15</f>
        <v>Město Litvínov</v>
      </c>
      <c r="G54" s="38"/>
      <c r="H54" s="38"/>
      <c r="I54" s="119" t="s">
        <v>38</v>
      </c>
      <c r="J54" s="34" t="str">
        <f>E21</f>
        <v>METROPROJEKT Praha a.s.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25.65" customHeight="1">
      <c r="A55" s="36"/>
      <c r="B55" s="37"/>
      <c r="C55" s="30" t="s">
        <v>36</v>
      </c>
      <c r="D55" s="38"/>
      <c r="E55" s="38"/>
      <c r="F55" s="28" t="str">
        <f>IF(E18="","",E18)</f>
        <v>Vyplň údaj</v>
      </c>
      <c r="G55" s="38"/>
      <c r="H55" s="38"/>
      <c r="I55" s="119" t="s">
        <v>43</v>
      </c>
      <c r="J55" s="34" t="str">
        <f>E24</f>
        <v>METROPROJEKT Praha a.s.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146</v>
      </c>
      <c r="D57" s="149"/>
      <c r="E57" s="149"/>
      <c r="F57" s="149"/>
      <c r="G57" s="149"/>
      <c r="H57" s="149"/>
      <c r="I57" s="150"/>
      <c r="J57" s="151" t="s">
        <v>147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5" customHeight="1">
      <c r="A59" s="36"/>
      <c r="B59" s="37"/>
      <c r="C59" s="152" t="s">
        <v>78</v>
      </c>
      <c r="D59" s="38"/>
      <c r="E59" s="38"/>
      <c r="F59" s="38"/>
      <c r="G59" s="38"/>
      <c r="H59" s="38"/>
      <c r="I59" s="117"/>
      <c r="J59" s="79">
        <f>J81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8" t="s">
        <v>148</v>
      </c>
    </row>
    <row r="60" spans="2:12" s="9" customFormat="1" ht="24.9" customHeight="1">
      <c r="B60" s="153"/>
      <c r="C60" s="154"/>
      <c r="D60" s="155" t="s">
        <v>1186</v>
      </c>
      <c r="E60" s="156"/>
      <c r="F60" s="156"/>
      <c r="G60" s="156"/>
      <c r="H60" s="156"/>
      <c r="I60" s="157"/>
      <c r="J60" s="158">
        <f>J82</f>
        <v>0</v>
      </c>
      <c r="K60" s="154"/>
      <c r="L60" s="159"/>
    </row>
    <row r="61" spans="2:12" s="10" customFormat="1" ht="19.95" customHeight="1">
      <c r="B61" s="160"/>
      <c r="C61" s="99"/>
      <c r="D61" s="161" t="s">
        <v>1527</v>
      </c>
      <c r="E61" s="162"/>
      <c r="F61" s="162"/>
      <c r="G61" s="162"/>
      <c r="H61" s="162"/>
      <c r="I61" s="163"/>
      <c r="J61" s="164">
        <f>J83</f>
        <v>0</v>
      </c>
      <c r="K61" s="99"/>
      <c r="L61" s="165"/>
    </row>
    <row r="62" spans="1:31" s="2" customFormat="1" ht="21.7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31" s="2" customFormat="1" ht="6.9" customHeight="1">
      <c r="A63" s="36"/>
      <c r="B63" s="49"/>
      <c r="C63" s="50"/>
      <c r="D63" s="50"/>
      <c r="E63" s="50"/>
      <c r="F63" s="50"/>
      <c r="G63" s="50"/>
      <c r="H63" s="50"/>
      <c r="I63" s="144"/>
      <c r="J63" s="50"/>
      <c r="K63" s="50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</row>
    <row r="67" spans="1:31" s="2" customFormat="1" ht="6.9" customHeight="1">
      <c r="A67" s="36"/>
      <c r="B67" s="51"/>
      <c r="C67" s="52"/>
      <c r="D67" s="52"/>
      <c r="E67" s="52"/>
      <c r="F67" s="52"/>
      <c r="G67" s="52"/>
      <c r="H67" s="52"/>
      <c r="I67" s="147"/>
      <c r="J67" s="52"/>
      <c r="K67" s="52"/>
      <c r="L67" s="118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</row>
    <row r="68" spans="1:31" s="2" customFormat="1" ht="24.9" customHeight="1">
      <c r="A68" s="36"/>
      <c r="B68" s="37"/>
      <c r="C68" s="24" t="s">
        <v>153</v>
      </c>
      <c r="D68" s="38"/>
      <c r="E68" s="38"/>
      <c r="F68" s="38"/>
      <c r="G68" s="38"/>
      <c r="H68" s="38"/>
      <c r="I68" s="117"/>
      <c r="J68" s="38"/>
      <c r="K68" s="38"/>
      <c r="L68" s="118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</row>
    <row r="69" spans="1:31" s="2" customFormat="1" ht="6.9" customHeight="1">
      <c r="A69" s="36"/>
      <c r="B69" s="37"/>
      <c r="C69" s="38"/>
      <c r="D69" s="38"/>
      <c r="E69" s="38"/>
      <c r="F69" s="38"/>
      <c r="G69" s="38"/>
      <c r="H69" s="38"/>
      <c r="I69" s="117"/>
      <c r="J69" s="38"/>
      <c r="K69" s="38"/>
      <c r="L69" s="118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</row>
    <row r="70" spans="1:31" s="2" customFormat="1" ht="12" customHeight="1">
      <c r="A70" s="36"/>
      <c r="B70" s="37"/>
      <c r="C70" s="30" t="s">
        <v>16</v>
      </c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16.5" customHeight="1">
      <c r="A71" s="36"/>
      <c r="B71" s="37"/>
      <c r="C71" s="38"/>
      <c r="D71" s="38"/>
      <c r="E71" s="335" t="str">
        <f>E7</f>
        <v>Výstavba dopravního terminálu města Litvínov</v>
      </c>
      <c r="F71" s="336"/>
      <c r="G71" s="336"/>
      <c r="H71" s="336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12" customHeight="1">
      <c r="A72" s="36"/>
      <c r="B72" s="37"/>
      <c r="C72" s="30" t="s">
        <v>143</v>
      </c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6.5" customHeight="1">
      <c r="A73" s="36"/>
      <c r="B73" s="37"/>
      <c r="C73" s="38"/>
      <c r="D73" s="38"/>
      <c r="E73" s="330" t="str">
        <f>E9</f>
        <v>SO 661 - Trolejové vedení</v>
      </c>
      <c r="F73" s="334"/>
      <c r="G73" s="334"/>
      <c r="H73" s="334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6.9" customHeight="1">
      <c r="A74" s="36"/>
      <c r="B74" s="37"/>
      <c r="C74" s="38"/>
      <c r="D74" s="38"/>
      <c r="E74" s="38"/>
      <c r="F74" s="38"/>
      <c r="G74" s="38"/>
      <c r="H74" s="38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0" t="s">
        <v>22</v>
      </c>
      <c r="D75" s="38"/>
      <c r="E75" s="38"/>
      <c r="F75" s="28" t="str">
        <f>F12</f>
        <v>Litvínov</v>
      </c>
      <c r="G75" s="38"/>
      <c r="H75" s="38"/>
      <c r="I75" s="119" t="s">
        <v>24</v>
      </c>
      <c r="J75" s="61" t="str">
        <f>IF(J12="","",J12)</f>
        <v>10. 3. 2020</v>
      </c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" customHeight="1">
      <c r="A76" s="36"/>
      <c r="B76" s="37"/>
      <c r="C76" s="38"/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5.65" customHeight="1">
      <c r="A77" s="36"/>
      <c r="B77" s="37"/>
      <c r="C77" s="30" t="s">
        <v>30</v>
      </c>
      <c r="D77" s="38"/>
      <c r="E77" s="38"/>
      <c r="F77" s="28" t="str">
        <f>E15</f>
        <v>Město Litvínov</v>
      </c>
      <c r="G77" s="38"/>
      <c r="H77" s="38"/>
      <c r="I77" s="119" t="s">
        <v>38</v>
      </c>
      <c r="J77" s="34" t="str">
        <f>E21</f>
        <v>METROPROJEKT Praha a.s.</v>
      </c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5.65" customHeight="1">
      <c r="A78" s="36"/>
      <c r="B78" s="37"/>
      <c r="C78" s="30" t="s">
        <v>36</v>
      </c>
      <c r="D78" s="38"/>
      <c r="E78" s="38"/>
      <c r="F78" s="28" t="str">
        <f>IF(E18="","",E18)</f>
        <v>Vyplň údaj</v>
      </c>
      <c r="G78" s="38"/>
      <c r="H78" s="38"/>
      <c r="I78" s="119" t="s">
        <v>43</v>
      </c>
      <c r="J78" s="34" t="str">
        <f>E24</f>
        <v>METROPROJEKT Praha a.s.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0.35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11" customFormat="1" ht="29.25" customHeight="1">
      <c r="A80" s="166"/>
      <c r="B80" s="167"/>
      <c r="C80" s="168" t="s">
        <v>154</v>
      </c>
      <c r="D80" s="169" t="s">
        <v>65</v>
      </c>
      <c r="E80" s="169" t="s">
        <v>61</v>
      </c>
      <c r="F80" s="169" t="s">
        <v>62</v>
      </c>
      <c r="G80" s="169" t="s">
        <v>155</v>
      </c>
      <c r="H80" s="169" t="s">
        <v>156</v>
      </c>
      <c r="I80" s="170" t="s">
        <v>157</v>
      </c>
      <c r="J80" s="169" t="s">
        <v>147</v>
      </c>
      <c r="K80" s="171" t="s">
        <v>158</v>
      </c>
      <c r="L80" s="172"/>
      <c r="M80" s="70" t="s">
        <v>79</v>
      </c>
      <c r="N80" s="71" t="s">
        <v>50</v>
      </c>
      <c r="O80" s="71" t="s">
        <v>159</v>
      </c>
      <c r="P80" s="71" t="s">
        <v>160</v>
      </c>
      <c r="Q80" s="71" t="s">
        <v>161</v>
      </c>
      <c r="R80" s="71" t="s">
        <v>162</v>
      </c>
      <c r="S80" s="71" t="s">
        <v>163</v>
      </c>
      <c r="T80" s="72" t="s">
        <v>164</v>
      </c>
      <c r="U80" s="166"/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</row>
    <row r="81" spans="1:63" s="2" customFormat="1" ht="22.95" customHeight="1">
      <c r="A81" s="36"/>
      <c r="B81" s="37"/>
      <c r="C81" s="77" t="s">
        <v>165</v>
      </c>
      <c r="D81" s="38"/>
      <c r="E81" s="38"/>
      <c r="F81" s="38"/>
      <c r="G81" s="38"/>
      <c r="H81" s="38"/>
      <c r="I81" s="117"/>
      <c r="J81" s="173">
        <f>BK81</f>
        <v>0</v>
      </c>
      <c r="K81" s="38"/>
      <c r="L81" s="41"/>
      <c r="M81" s="73"/>
      <c r="N81" s="174"/>
      <c r="O81" s="74"/>
      <c r="P81" s="175">
        <f>P82</f>
        <v>0</v>
      </c>
      <c r="Q81" s="74"/>
      <c r="R81" s="175">
        <f>R82</f>
        <v>0</v>
      </c>
      <c r="S81" s="74"/>
      <c r="T81" s="176">
        <f>T82</f>
        <v>0</v>
      </c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T81" s="18" t="s">
        <v>80</v>
      </c>
      <c r="AU81" s="18" t="s">
        <v>148</v>
      </c>
      <c r="BK81" s="177">
        <f>BK82</f>
        <v>0</v>
      </c>
    </row>
    <row r="82" spans="2:63" s="12" customFormat="1" ht="25.95" customHeight="1">
      <c r="B82" s="178"/>
      <c r="C82" s="179"/>
      <c r="D82" s="180" t="s">
        <v>80</v>
      </c>
      <c r="E82" s="181" t="s">
        <v>219</v>
      </c>
      <c r="F82" s="181" t="s">
        <v>1195</v>
      </c>
      <c r="G82" s="179"/>
      <c r="H82" s="179"/>
      <c r="I82" s="182"/>
      <c r="J82" s="183">
        <f>BK82</f>
        <v>0</v>
      </c>
      <c r="K82" s="179"/>
      <c r="L82" s="184"/>
      <c r="M82" s="185"/>
      <c r="N82" s="186"/>
      <c r="O82" s="186"/>
      <c r="P82" s="187">
        <f>P83</f>
        <v>0</v>
      </c>
      <c r="Q82" s="186"/>
      <c r="R82" s="187">
        <f>R83</f>
        <v>0</v>
      </c>
      <c r="S82" s="186"/>
      <c r="T82" s="188">
        <f>T83</f>
        <v>0</v>
      </c>
      <c r="AR82" s="189" t="s">
        <v>186</v>
      </c>
      <c r="AT82" s="190" t="s">
        <v>80</v>
      </c>
      <c r="AU82" s="190" t="s">
        <v>81</v>
      </c>
      <c r="AY82" s="189" t="s">
        <v>168</v>
      </c>
      <c r="BK82" s="191">
        <f>BK83</f>
        <v>0</v>
      </c>
    </row>
    <row r="83" spans="2:63" s="12" customFormat="1" ht="22.95" customHeight="1">
      <c r="B83" s="178"/>
      <c r="C83" s="179"/>
      <c r="D83" s="180" t="s">
        <v>80</v>
      </c>
      <c r="E83" s="192" t="s">
        <v>1528</v>
      </c>
      <c r="F83" s="192" t="s">
        <v>1529</v>
      </c>
      <c r="G83" s="179"/>
      <c r="H83" s="179"/>
      <c r="I83" s="182"/>
      <c r="J83" s="193">
        <f>BK83</f>
        <v>0</v>
      </c>
      <c r="K83" s="179"/>
      <c r="L83" s="184"/>
      <c r="M83" s="185"/>
      <c r="N83" s="186"/>
      <c r="O83" s="186"/>
      <c r="P83" s="187">
        <f>SUM(P84:P96)</f>
        <v>0</v>
      </c>
      <c r="Q83" s="186"/>
      <c r="R83" s="187">
        <f>SUM(R84:R96)</f>
        <v>0</v>
      </c>
      <c r="S83" s="186"/>
      <c r="T83" s="188">
        <f>SUM(T84:T96)</f>
        <v>0</v>
      </c>
      <c r="AR83" s="189" t="s">
        <v>186</v>
      </c>
      <c r="AT83" s="190" t="s">
        <v>80</v>
      </c>
      <c r="AU83" s="190" t="s">
        <v>89</v>
      </c>
      <c r="AY83" s="189" t="s">
        <v>168</v>
      </c>
      <c r="BK83" s="191">
        <f>SUM(BK84:BK96)</f>
        <v>0</v>
      </c>
    </row>
    <row r="84" spans="1:65" s="2" customFormat="1" ht="16.5" customHeight="1">
      <c r="A84" s="36"/>
      <c r="B84" s="37"/>
      <c r="C84" s="194" t="s">
        <v>89</v>
      </c>
      <c r="D84" s="194" t="s">
        <v>170</v>
      </c>
      <c r="E84" s="195" t="s">
        <v>1530</v>
      </c>
      <c r="F84" s="196" t="s">
        <v>1531</v>
      </c>
      <c r="G84" s="197" t="s">
        <v>228</v>
      </c>
      <c r="H84" s="198">
        <v>4</v>
      </c>
      <c r="I84" s="199"/>
      <c r="J84" s="200">
        <f>ROUND(I84*H84,2)</f>
        <v>0</v>
      </c>
      <c r="K84" s="196" t="s">
        <v>234</v>
      </c>
      <c r="L84" s="41"/>
      <c r="M84" s="201" t="s">
        <v>79</v>
      </c>
      <c r="N84" s="202" t="s">
        <v>51</v>
      </c>
      <c r="O84" s="66"/>
      <c r="P84" s="203">
        <f>O84*H84</f>
        <v>0</v>
      </c>
      <c r="Q84" s="203">
        <v>0</v>
      </c>
      <c r="R84" s="203">
        <f>Q84*H84</f>
        <v>0</v>
      </c>
      <c r="S84" s="203">
        <v>0</v>
      </c>
      <c r="T84" s="204">
        <f>S84*H84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R84" s="205" t="s">
        <v>175</v>
      </c>
      <c r="AT84" s="205" t="s">
        <v>170</v>
      </c>
      <c r="AU84" s="205" t="s">
        <v>91</v>
      </c>
      <c r="AY84" s="18" t="s">
        <v>168</v>
      </c>
      <c r="BE84" s="206">
        <f>IF(N84="základní",J84,0)</f>
        <v>0</v>
      </c>
      <c r="BF84" s="206">
        <f>IF(N84="snížená",J84,0)</f>
        <v>0</v>
      </c>
      <c r="BG84" s="206">
        <f>IF(N84="zákl. přenesená",J84,0)</f>
        <v>0</v>
      </c>
      <c r="BH84" s="206">
        <f>IF(N84="sníž. přenesená",J84,0)</f>
        <v>0</v>
      </c>
      <c r="BI84" s="206">
        <f>IF(N84="nulová",J84,0)</f>
        <v>0</v>
      </c>
      <c r="BJ84" s="18" t="s">
        <v>89</v>
      </c>
      <c r="BK84" s="206">
        <f>ROUND(I84*H84,2)</f>
        <v>0</v>
      </c>
      <c r="BL84" s="18" t="s">
        <v>175</v>
      </c>
      <c r="BM84" s="205" t="s">
        <v>1532</v>
      </c>
    </row>
    <row r="85" spans="1:47" s="2" customFormat="1" ht="38.4">
      <c r="A85" s="36"/>
      <c r="B85" s="37"/>
      <c r="C85" s="38"/>
      <c r="D85" s="209" t="s">
        <v>236</v>
      </c>
      <c r="E85" s="38"/>
      <c r="F85" s="240" t="s">
        <v>1533</v>
      </c>
      <c r="G85" s="38"/>
      <c r="H85" s="38"/>
      <c r="I85" s="117"/>
      <c r="J85" s="38"/>
      <c r="K85" s="38"/>
      <c r="L85" s="41"/>
      <c r="M85" s="241"/>
      <c r="N85" s="242"/>
      <c r="O85" s="66"/>
      <c r="P85" s="66"/>
      <c r="Q85" s="66"/>
      <c r="R85" s="66"/>
      <c r="S85" s="66"/>
      <c r="T85" s="67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T85" s="18" t="s">
        <v>236</v>
      </c>
      <c r="AU85" s="18" t="s">
        <v>91</v>
      </c>
    </row>
    <row r="86" spans="1:65" s="2" customFormat="1" ht="16.5" customHeight="1">
      <c r="A86" s="36"/>
      <c r="B86" s="37"/>
      <c r="C86" s="194" t="s">
        <v>91</v>
      </c>
      <c r="D86" s="194" t="s">
        <v>170</v>
      </c>
      <c r="E86" s="195" t="s">
        <v>1534</v>
      </c>
      <c r="F86" s="196" t="s">
        <v>1535</v>
      </c>
      <c r="G86" s="197" t="s">
        <v>228</v>
      </c>
      <c r="H86" s="198">
        <v>3</v>
      </c>
      <c r="I86" s="199"/>
      <c r="J86" s="200">
        <f aca="true" t="shared" si="0" ref="J86:J96">ROUND(I86*H86,2)</f>
        <v>0</v>
      </c>
      <c r="K86" s="196" t="s">
        <v>234</v>
      </c>
      <c r="L86" s="41"/>
      <c r="M86" s="201" t="s">
        <v>79</v>
      </c>
      <c r="N86" s="202" t="s">
        <v>51</v>
      </c>
      <c r="O86" s="66"/>
      <c r="P86" s="203">
        <f aca="true" t="shared" si="1" ref="P86:P96">O86*H86</f>
        <v>0</v>
      </c>
      <c r="Q86" s="203">
        <v>0</v>
      </c>
      <c r="R86" s="203">
        <f aca="true" t="shared" si="2" ref="R86:R96">Q86*H86</f>
        <v>0</v>
      </c>
      <c r="S86" s="203">
        <v>0</v>
      </c>
      <c r="T86" s="204">
        <f aca="true" t="shared" si="3" ref="T86:T96">S86*H86</f>
        <v>0</v>
      </c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R86" s="205" t="s">
        <v>175</v>
      </c>
      <c r="AT86" s="205" t="s">
        <v>170</v>
      </c>
      <c r="AU86" s="205" t="s">
        <v>91</v>
      </c>
      <c r="AY86" s="18" t="s">
        <v>168</v>
      </c>
      <c r="BE86" s="206">
        <f aca="true" t="shared" si="4" ref="BE86:BE96">IF(N86="základní",J86,0)</f>
        <v>0</v>
      </c>
      <c r="BF86" s="206">
        <f aca="true" t="shared" si="5" ref="BF86:BF96">IF(N86="snížená",J86,0)</f>
        <v>0</v>
      </c>
      <c r="BG86" s="206">
        <f aca="true" t="shared" si="6" ref="BG86:BG96">IF(N86="zákl. přenesená",J86,0)</f>
        <v>0</v>
      </c>
      <c r="BH86" s="206">
        <f aca="true" t="shared" si="7" ref="BH86:BH96">IF(N86="sníž. přenesená",J86,0)</f>
        <v>0</v>
      </c>
      <c r="BI86" s="206">
        <f aca="true" t="shared" si="8" ref="BI86:BI96">IF(N86="nulová",J86,0)</f>
        <v>0</v>
      </c>
      <c r="BJ86" s="18" t="s">
        <v>89</v>
      </c>
      <c r="BK86" s="206">
        <f aca="true" t="shared" si="9" ref="BK86:BK96">ROUND(I86*H86,2)</f>
        <v>0</v>
      </c>
      <c r="BL86" s="18" t="s">
        <v>175</v>
      </c>
      <c r="BM86" s="205" t="s">
        <v>1536</v>
      </c>
    </row>
    <row r="87" spans="1:65" s="2" customFormat="1" ht="16.5" customHeight="1">
      <c r="A87" s="36"/>
      <c r="B87" s="37"/>
      <c r="C87" s="194" t="s">
        <v>186</v>
      </c>
      <c r="D87" s="194" t="s">
        <v>170</v>
      </c>
      <c r="E87" s="195" t="s">
        <v>1537</v>
      </c>
      <c r="F87" s="196" t="s">
        <v>1538</v>
      </c>
      <c r="G87" s="197" t="s">
        <v>228</v>
      </c>
      <c r="H87" s="198">
        <v>2</v>
      </c>
      <c r="I87" s="199"/>
      <c r="J87" s="200">
        <f t="shared" si="0"/>
        <v>0</v>
      </c>
      <c r="K87" s="196" t="s">
        <v>234</v>
      </c>
      <c r="L87" s="41"/>
      <c r="M87" s="201" t="s">
        <v>79</v>
      </c>
      <c r="N87" s="202" t="s">
        <v>51</v>
      </c>
      <c r="O87" s="66"/>
      <c r="P87" s="203">
        <f t="shared" si="1"/>
        <v>0</v>
      </c>
      <c r="Q87" s="203">
        <v>0</v>
      </c>
      <c r="R87" s="203">
        <f t="shared" si="2"/>
        <v>0</v>
      </c>
      <c r="S87" s="203">
        <v>0</v>
      </c>
      <c r="T87" s="204">
        <f t="shared" si="3"/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175</v>
      </c>
      <c r="AT87" s="205" t="s">
        <v>170</v>
      </c>
      <c r="AU87" s="205" t="s">
        <v>91</v>
      </c>
      <c r="AY87" s="18" t="s">
        <v>168</v>
      </c>
      <c r="BE87" s="206">
        <f t="shared" si="4"/>
        <v>0</v>
      </c>
      <c r="BF87" s="206">
        <f t="shared" si="5"/>
        <v>0</v>
      </c>
      <c r="BG87" s="206">
        <f t="shared" si="6"/>
        <v>0</v>
      </c>
      <c r="BH87" s="206">
        <f t="shared" si="7"/>
        <v>0</v>
      </c>
      <c r="BI87" s="206">
        <f t="shared" si="8"/>
        <v>0</v>
      </c>
      <c r="BJ87" s="18" t="s">
        <v>89</v>
      </c>
      <c r="BK87" s="206">
        <f t="shared" si="9"/>
        <v>0</v>
      </c>
      <c r="BL87" s="18" t="s">
        <v>175</v>
      </c>
      <c r="BM87" s="205" t="s">
        <v>1539</v>
      </c>
    </row>
    <row r="88" spans="1:65" s="2" customFormat="1" ht="21.75" customHeight="1">
      <c r="A88" s="36"/>
      <c r="B88" s="37"/>
      <c r="C88" s="194" t="s">
        <v>175</v>
      </c>
      <c r="D88" s="194" t="s">
        <v>170</v>
      </c>
      <c r="E88" s="195" t="s">
        <v>1540</v>
      </c>
      <c r="F88" s="196" t="s">
        <v>1541</v>
      </c>
      <c r="G88" s="197" t="s">
        <v>282</v>
      </c>
      <c r="H88" s="198">
        <v>3</v>
      </c>
      <c r="I88" s="199"/>
      <c r="J88" s="200">
        <f t="shared" si="0"/>
        <v>0</v>
      </c>
      <c r="K88" s="196" t="s">
        <v>234</v>
      </c>
      <c r="L88" s="41"/>
      <c r="M88" s="201" t="s">
        <v>79</v>
      </c>
      <c r="N88" s="202" t="s">
        <v>51</v>
      </c>
      <c r="O88" s="66"/>
      <c r="P88" s="203">
        <f t="shared" si="1"/>
        <v>0</v>
      </c>
      <c r="Q88" s="203">
        <v>0</v>
      </c>
      <c r="R88" s="203">
        <f t="shared" si="2"/>
        <v>0</v>
      </c>
      <c r="S88" s="203">
        <v>0</v>
      </c>
      <c r="T88" s="204">
        <f t="shared" si="3"/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175</v>
      </c>
      <c r="AT88" s="205" t="s">
        <v>170</v>
      </c>
      <c r="AU88" s="205" t="s">
        <v>91</v>
      </c>
      <c r="AY88" s="18" t="s">
        <v>168</v>
      </c>
      <c r="BE88" s="206">
        <f t="shared" si="4"/>
        <v>0</v>
      </c>
      <c r="BF88" s="206">
        <f t="shared" si="5"/>
        <v>0</v>
      </c>
      <c r="BG88" s="206">
        <f t="shared" si="6"/>
        <v>0</v>
      </c>
      <c r="BH88" s="206">
        <f t="shared" si="7"/>
        <v>0</v>
      </c>
      <c r="BI88" s="206">
        <f t="shared" si="8"/>
        <v>0</v>
      </c>
      <c r="BJ88" s="18" t="s">
        <v>89</v>
      </c>
      <c r="BK88" s="206">
        <f t="shared" si="9"/>
        <v>0</v>
      </c>
      <c r="BL88" s="18" t="s">
        <v>175</v>
      </c>
      <c r="BM88" s="205" t="s">
        <v>1542</v>
      </c>
    </row>
    <row r="89" spans="1:65" s="2" customFormat="1" ht="21.75" customHeight="1">
      <c r="A89" s="36"/>
      <c r="B89" s="37"/>
      <c r="C89" s="194" t="s">
        <v>195</v>
      </c>
      <c r="D89" s="194" t="s">
        <v>170</v>
      </c>
      <c r="E89" s="195" t="s">
        <v>1543</v>
      </c>
      <c r="F89" s="196" t="s">
        <v>1544</v>
      </c>
      <c r="G89" s="197" t="s">
        <v>282</v>
      </c>
      <c r="H89" s="198">
        <v>2</v>
      </c>
      <c r="I89" s="199"/>
      <c r="J89" s="200">
        <f t="shared" si="0"/>
        <v>0</v>
      </c>
      <c r="K89" s="196" t="s">
        <v>234</v>
      </c>
      <c r="L89" s="41"/>
      <c r="M89" s="201" t="s">
        <v>79</v>
      </c>
      <c r="N89" s="202" t="s">
        <v>51</v>
      </c>
      <c r="O89" s="66"/>
      <c r="P89" s="203">
        <f t="shared" si="1"/>
        <v>0</v>
      </c>
      <c r="Q89" s="203">
        <v>0</v>
      </c>
      <c r="R89" s="203">
        <f t="shared" si="2"/>
        <v>0</v>
      </c>
      <c r="S89" s="203">
        <v>0</v>
      </c>
      <c r="T89" s="204">
        <f t="shared" si="3"/>
        <v>0</v>
      </c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R89" s="205" t="s">
        <v>175</v>
      </c>
      <c r="AT89" s="205" t="s">
        <v>170</v>
      </c>
      <c r="AU89" s="205" t="s">
        <v>91</v>
      </c>
      <c r="AY89" s="18" t="s">
        <v>168</v>
      </c>
      <c r="BE89" s="206">
        <f t="shared" si="4"/>
        <v>0</v>
      </c>
      <c r="BF89" s="206">
        <f t="shared" si="5"/>
        <v>0</v>
      </c>
      <c r="BG89" s="206">
        <f t="shared" si="6"/>
        <v>0</v>
      </c>
      <c r="BH89" s="206">
        <f t="shared" si="7"/>
        <v>0</v>
      </c>
      <c r="BI89" s="206">
        <f t="shared" si="8"/>
        <v>0</v>
      </c>
      <c r="BJ89" s="18" t="s">
        <v>89</v>
      </c>
      <c r="BK89" s="206">
        <f t="shared" si="9"/>
        <v>0</v>
      </c>
      <c r="BL89" s="18" t="s">
        <v>175</v>
      </c>
      <c r="BM89" s="205" t="s">
        <v>1545</v>
      </c>
    </row>
    <row r="90" spans="1:65" s="2" customFormat="1" ht="21.75" customHeight="1">
      <c r="A90" s="36"/>
      <c r="B90" s="37"/>
      <c r="C90" s="194" t="s">
        <v>200</v>
      </c>
      <c r="D90" s="194" t="s">
        <v>170</v>
      </c>
      <c r="E90" s="195" t="s">
        <v>1546</v>
      </c>
      <c r="F90" s="196" t="s">
        <v>1547</v>
      </c>
      <c r="G90" s="197" t="s">
        <v>282</v>
      </c>
      <c r="H90" s="198">
        <v>2</v>
      </c>
      <c r="I90" s="199"/>
      <c r="J90" s="200">
        <f t="shared" si="0"/>
        <v>0</v>
      </c>
      <c r="K90" s="196" t="s">
        <v>234</v>
      </c>
      <c r="L90" s="41"/>
      <c r="M90" s="201" t="s">
        <v>79</v>
      </c>
      <c r="N90" s="202" t="s">
        <v>51</v>
      </c>
      <c r="O90" s="66"/>
      <c r="P90" s="203">
        <f t="shared" si="1"/>
        <v>0</v>
      </c>
      <c r="Q90" s="203">
        <v>0</v>
      </c>
      <c r="R90" s="203">
        <f t="shared" si="2"/>
        <v>0</v>
      </c>
      <c r="S90" s="203">
        <v>0</v>
      </c>
      <c r="T90" s="204">
        <f t="shared" si="3"/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175</v>
      </c>
      <c r="AT90" s="205" t="s">
        <v>170</v>
      </c>
      <c r="AU90" s="205" t="s">
        <v>91</v>
      </c>
      <c r="AY90" s="18" t="s">
        <v>168</v>
      </c>
      <c r="BE90" s="206">
        <f t="shared" si="4"/>
        <v>0</v>
      </c>
      <c r="BF90" s="206">
        <f t="shared" si="5"/>
        <v>0</v>
      </c>
      <c r="BG90" s="206">
        <f t="shared" si="6"/>
        <v>0</v>
      </c>
      <c r="BH90" s="206">
        <f t="shared" si="7"/>
        <v>0</v>
      </c>
      <c r="BI90" s="206">
        <f t="shared" si="8"/>
        <v>0</v>
      </c>
      <c r="BJ90" s="18" t="s">
        <v>89</v>
      </c>
      <c r="BK90" s="206">
        <f t="shared" si="9"/>
        <v>0</v>
      </c>
      <c r="BL90" s="18" t="s">
        <v>175</v>
      </c>
      <c r="BM90" s="205" t="s">
        <v>1548</v>
      </c>
    </row>
    <row r="91" spans="1:65" s="2" customFormat="1" ht="16.5" customHeight="1">
      <c r="A91" s="36"/>
      <c r="B91" s="37"/>
      <c r="C91" s="194" t="s">
        <v>205</v>
      </c>
      <c r="D91" s="194" t="s">
        <v>170</v>
      </c>
      <c r="E91" s="195" t="s">
        <v>1549</v>
      </c>
      <c r="F91" s="196" t="s">
        <v>1550</v>
      </c>
      <c r="G91" s="197" t="s">
        <v>228</v>
      </c>
      <c r="H91" s="198">
        <v>3</v>
      </c>
      <c r="I91" s="199"/>
      <c r="J91" s="200">
        <f t="shared" si="0"/>
        <v>0</v>
      </c>
      <c r="K91" s="196" t="s">
        <v>234</v>
      </c>
      <c r="L91" s="41"/>
      <c r="M91" s="201" t="s">
        <v>79</v>
      </c>
      <c r="N91" s="202" t="s">
        <v>51</v>
      </c>
      <c r="O91" s="66"/>
      <c r="P91" s="203">
        <f t="shared" si="1"/>
        <v>0</v>
      </c>
      <c r="Q91" s="203">
        <v>0</v>
      </c>
      <c r="R91" s="203">
        <f t="shared" si="2"/>
        <v>0</v>
      </c>
      <c r="S91" s="203">
        <v>0</v>
      </c>
      <c r="T91" s="204">
        <f t="shared" si="3"/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175</v>
      </c>
      <c r="AT91" s="205" t="s">
        <v>170</v>
      </c>
      <c r="AU91" s="205" t="s">
        <v>91</v>
      </c>
      <c r="AY91" s="18" t="s">
        <v>168</v>
      </c>
      <c r="BE91" s="206">
        <f t="shared" si="4"/>
        <v>0</v>
      </c>
      <c r="BF91" s="206">
        <f t="shared" si="5"/>
        <v>0</v>
      </c>
      <c r="BG91" s="206">
        <f t="shared" si="6"/>
        <v>0</v>
      </c>
      <c r="BH91" s="206">
        <f t="shared" si="7"/>
        <v>0</v>
      </c>
      <c r="BI91" s="206">
        <f t="shared" si="8"/>
        <v>0</v>
      </c>
      <c r="BJ91" s="18" t="s">
        <v>89</v>
      </c>
      <c r="BK91" s="206">
        <f t="shared" si="9"/>
        <v>0</v>
      </c>
      <c r="BL91" s="18" t="s">
        <v>175</v>
      </c>
      <c r="BM91" s="205" t="s">
        <v>1551</v>
      </c>
    </row>
    <row r="92" spans="1:65" s="2" customFormat="1" ht="16.5" customHeight="1">
      <c r="A92" s="36"/>
      <c r="B92" s="37"/>
      <c r="C92" s="194" t="s">
        <v>211</v>
      </c>
      <c r="D92" s="194" t="s">
        <v>170</v>
      </c>
      <c r="E92" s="195" t="s">
        <v>1552</v>
      </c>
      <c r="F92" s="196" t="s">
        <v>1553</v>
      </c>
      <c r="G92" s="197" t="s">
        <v>228</v>
      </c>
      <c r="H92" s="198">
        <v>2</v>
      </c>
      <c r="I92" s="199"/>
      <c r="J92" s="200">
        <f t="shared" si="0"/>
        <v>0</v>
      </c>
      <c r="K92" s="196" t="s">
        <v>234</v>
      </c>
      <c r="L92" s="41"/>
      <c r="M92" s="201" t="s">
        <v>79</v>
      </c>
      <c r="N92" s="202" t="s">
        <v>51</v>
      </c>
      <c r="O92" s="66"/>
      <c r="P92" s="203">
        <f t="shared" si="1"/>
        <v>0</v>
      </c>
      <c r="Q92" s="203">
        <v>0</v>
      </c>
      <c r="R92" s="203">
        <f t="shared" si="2"/>
        <v>0</v>
      </c>
      <c r="S92" s="203">
        <v>0</v>
      </c>
      <c r="T92" s="204">
        <f t="shared" si="3"/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R92" s="205" t="s">
        <v>175</v>
      </c>
      <c r="AT92" s="205" t="s">
        <v>170</v>
      </c>
      <c r="AU92" s="205" t="s">
        <v>91</v>
      </c>
      <c r="AY92" s="18" t="s">
        <v>168</v>
      </c>
      <c r="BE92" s="206">
        <f t="shared" si="4"/>
        <v>0</v>
      </c>
      <c r="BF92" s="206">
        <f t="shared" si="5"/>
        <v>0</v>
      </c>
      <c r="BG92" s="206">
        <f t="shared" si="6"/>
        <v>0</v>
      </c>
      <c r="BH92" s="206">
        <f t="shared" si="7"/>
        <v>0</v>
      </c>
      <c r="BI92" s="206">
        <f t="shared" si="8"/>
        <v>0</v>
      </c>
      <c r="BJ92" s="18" t="s">
        <v>89</v>
      </c>
      <c r="BK92" s="206">
        <f t="shared" si="9"/>
        <v>0</v>
      </c>
      <c r="BL92" s="18" t="s">
        <v>175</v>
      </c>
      <c r="BM92" s="205" t="s">
        <v>1554</v>
      </c>
    </row>
    <row r="93" spans="1:65" s="2" customFormat="1" ht="16.5" customHeight="1">
      <c r="A93" s="36"/>
      <c r="B93" s="37"/>
      <c r="C93" s="194" t="s">
        <v>218</v>
      </c>
      <c r="D93" s="194" t="s">
        <v>170</v>
      </c>
      <c r="E93" s="195" t="s">
        <v>1555</v>
      </c>
      <c r="F93" s="196" t="s">
        <v>1556</v>
      </c>
      <c r="G93" s="197" t="s">
        <v>228</v>
      </c>
      <c r="H93" s="198">
        <v>4</v>
      </c>
      <c r="I93" s="199"/>
      <c r="J93" s="200">
        <f t="shared" si="0"/>
        <v>0</v>
      </c>
      <c r="K93" s="196" t="s">
        <v>234</v>
      </c>
      <c r="L93" s="41"/>
      <c r="M93" s="201" t="s">
        <v>79</v>
      </c>
      <c r="N93" s="202" t="s">
        <v>51</v>
      </c>
      <c r="O93" s="66"/>
      <c r="P93" s="203">
        <f t="shared" si="1"/>
        <v>0</v>
      </c>
      <c r="Q93" s="203">
        <v>0</v>
      </c>
      <c r="R93" s="203">
        <f t="shared" si="2"/>
        <v>0</v>
      </c>
      <c r="S93" s="203">
        <v>0</v>
      </c>
      <c r="T93" s="204">
        <f t="shared" si="3"/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175</v>
      </c>
      <c r="AT93" s="205" t="s">
        <v>170</v>
      </c>
      <c r="AU93" s="205" t="s">
        <v>91</v>
      </c>
      <c r="AY93" s="18" t="s">
        <v>168</v>
      </c>
      <c r="BE93" s="206">
        <f t="shared" si="4"/>
        <v>0</v>
      </c>
      <c r="BF93" s="206">
        <f t="shared" si="5"/>
        <v>0</v>
      </c>
      <c r="BG93" s="206">
        <f t="shared" si="6"/>
        <v>0</v>
      </c>
      <c r="BH93" s="206">
        <f t="shared" si="7"/>
        <v>0</v>
      </c>
      <c r="BI93" s="206">
        <f t="shared" si="8"/>
        <v>0</v>
      </c>
      <c r="BJ93" s="18" t="s">
        <v>89</v>
      </c>
      <c r="BK93" s="206">
        <f t="shared" si="9"/>
        <v>0</v>
      </c>
      <c r="BL93" s="18" t="s">
        <v>175</v>
      </c>
      <c r="BM93" s="205" t="s">
        <v>1557</v>
      </c>
    </row>
    <row r="94" spans="1:65" s="2" customFormat="1" ht="16.5" customHeight="1">
      <c r="A94" s="36"/>
      <c r="B94" s="37"/>
      <c r="C94" s="194" t="s">
        <v>225</v>
      </c>
      <c r="D94" s="194" t="s">
        <v>170</v>
      </c>
      <c r="E94" s="195" t="s">
        <v>1558</v>
      </c>
      <c r="F94" s="196" t="s">
        <v>1559</v>
      </c>
      <c r="G94" s="197" t="s">
        <v>282</v>
      </c>
      <c r="H94" s="198">
        <v>1</v>
      </c>
      <c r="I94" s="199"/>
      <c r="J94" s="200">
        <f t="shared" si="0"/>
        <v>0</v>
      </c>
      <c r="K94" s="196" t="s">
        <v>234</v>
      </c>
      <c r="L94" s="41"/>
      <c r="M94" s="201" t="s">
        <v>79</v>
      </c>
      <c r="N94" s="202" t="s">
        <v>51</v>
      </c>
      <c r="O94" s="66"/>
      <c r="P94" s="203">
        <f t="shared" si="1"/>
        <v>0</v>
      </c>
      <c r="Q94" s="203">
        <v>0</v>
      </c>
      <c r="R94" s="203">
        <f t="shared" si="2"/>
        <v>0</v>
      </c>
      <c r="S94" s="203">
        <v>0</v>
      </c>
      <c r="T94" s="204">
        <f t="shared" si="3"/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175</v>
      </c>
      <c r="AT94" s="205" t="s">
        <v>170</v>
      </c>
      <c r="AU94" s="205" t="s">
        <v>91</v>
      </c>
      <c r="AY94" s="18" t="s">
        <v>168</v>
      </c>
      <c r="BE94" s="206">
        <f t="shared" si="4"/>
        <v>0</v>
      </c>
      <c r="BF94" s="206">
        <f t="shared" si="5"/>
        <v>0</v>
      </c>
      <c r="BG94" s="206">
        <f t="shared" si="6"/>
        <v>0</v>
      </c>
      <c r="BH94" s="206">
        <f t="shared" si="7"/>
        <v>0</v>
      </c>
      <c r="BI94" s="206">
        <f t="shared" si="8"/>
        <v>0</v>
      </c>
      <c r="BJ94" s="18" t="s">
        <v>89</v>
      </c>
      <c r="BK94" s="206">
        <f t="shared" si="9"/>
        <v>0</v>
      </c>
      <c r="BL94" s="18" t="s">
        <v>175</v>
      </c>
      <c r="BM94" s="205" t="s">
        <v>1560</v>
      </c>
    </row>
    <row r="95" spans="1:65" s="2" customFormat="1" ht="16.5" customHeight="1">
      <c r="A95" s="36"/>
      <c r="B95" s="37"/>
      <c r="C95" s="194" t="s">
        <v>231</v>
      </c>
      <c r="D95" s="194" t="s">
        <v>170</v>
      </c>
      <c r="E95" s="195" t="s">
        <v>1561</v>
      </c>
      <c r="F95" s="196" t="s">
        <v>1562</v>
      </c>
      <c r="G95" s="197" t="s">
        <v>1456</v>
      </c>
      <c r="H95" s="198">
        <v>10</v>
      </c>
      <c r="I95" s="199"/>
      <c r="J95" s="200">
        <f t="shared" si="0"/>
        <v>0</v>
      </c>
      <c r="K95" s="196" t="s">
        <v>234</v>
      </c>
      <c r="L95" s="41"/>
      <c r="M95" s="201" t="s">
        <v>79</v>
      </c>
      <c r="N95" s="202" t="s">
        <v>51</v>
      </c>
      <c r="O95" s="66"/>
      <c r="P95" s="203">
        <f t="shared" si="1"/>
        <v>0</v>
      </c>
      <c r="Q95" s="203">
        <v>0</v>
      </c>
      <c r="R95" s="203">
        <f t="shared" si="2"/>
        <v>0</v>
      </c>
      <c r="S95" s="203">
        <v>0</v>
      </c>
      <c r="T95" s="204">
        <f t="shared" si="3"/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175</v>
      </c>
      <c r="AT95" s="205" t="s">
        <v>170</v>
      </c>
      <c r="AU95" s="205" t="s">
        <v>91</v>
      </c>
      <c r="AY95" s="18" t="s">
        <v>168</v>
      </c>
      <c r="BE95" s="206">
        <f t="shared" si="4"/>
        <v>0</v>
      </c>
      <c r="BF95" s="206">
        <f t="shared" si="5"/>
        <v>0</v>
      </c>
      <c r="BG95" s="206">
        <f t="shared" si="6"/>
        <v>0</v>
      </c>
      <c r="BH95" s="206">
        <f t="shared" si="7"/>
        <v>0</v>
      </c>
      <c r="BI95" s="206">
        <f t="shared" si="8"/>
        <v>0</v>
      </c>
      <c r="BJ95" s="18" t="s">
        <v>89</v>
      </c>
      <c r="BK95" s="206">
        <f t="shared" si="9"/>
        <v>0</v>
      </c>
      <c r="BL95" s="18" t="s">
        <v>175</v>
      </c>
      <c r="BM95" s="205" t="s">
        <v>1563</v>
      </c>
    </row>
    <row r="96" spans="1:65" s="2" customFormat="1" ht="16.5" customHeight="1">
      <c r="A96" s="36"/>
      <c r="B96" s="37"/>
      <c r="C96" s="194" t="s">
        <v>239</v>
      </c>
      <c r="D96" s="194" t="s">
        <v>170</v>
      </c>
      <c r="E96" s="195" t="s">
        <v>1564</v>
      </c>
      <c r="F96" s="196" t="s">
        <v>1565</v>
      </c>
      <c r="G96" s="197" t="s">
        <v>282</v>
      </c>
      <c r="H96" s="198">
        <v>1</v>
      </c>
      <c r="I96" s="199"/>
      <c r="J96" s="200">
        <f t="shared" si="0"/>
        <v>0</v>
      </c>
      <c r="K96" s="196" t="s">
        <v>234</v>
      </c>
      <c r="L96" s="41"/>
      <c r="M96" s="268" t="s">
        <v>79</v>
      </c>
      <c r="N96" s="269" t="s">
        <v>51</v>
      </c>
      <c r="O96" s="270"/>
      <c r="P96" s="271">
        <f t="shared" si="1"/>
        <v>0</v>
      </c>
      <c r="Q96" s="271">
        <v>0</v>
      </c>
      <c r="R96" s="271">
        <f t="shared" si="2"/>
        <v>0</v>
      </c>
      <c r="S96" s="271">
        <v>0</v>
      </c>
      <c r="T96" s="272">
        <f t="shared" si="3"/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175</v>
      </c>
      <c r="AT96" s="205" t="s">
        <v>170</v>
      </c>
      <c r="AU96" s="205" t="s">
        <v>91</v>
      </c>
      <c r="AY96" s="18" t="s">
        <v>168</v>
      </c>
      <c r="BE96" s="206">
        <f t="shared" si="4"/>
        <v>0</v>
      </c>
      <c r="BF96" s="206">
        <f t="shared" si="5"/>
        <v>0</v>
      </c>
      <c r="BG96" s="206">
        <f t="shared" si="6"/>
        <v>0</v>
      </c>
      <c r="BH96" s="206">
        <f t="shared" si="7"/>
        <v>0</v>
      </c>
      <c r="BI96" s="206">
        <f t="shared" si="8"/>
        <v>0</v>
      </c>
      <c r="BJ96" s="18" t="s">
        <v>89</v>
      </c>
      <c r="BK96" s="206">
        <f t="shared" si="9"/>
        <v>0</v>
      </c>
      <c r="BL96" s="18" t="s">
        <v>175</v>
      </c>
      <c r="BM96" s="205" t="s">
        <v>1566</v>
      </c>
    </row>
    <row r="97" spans="1:31" s="2" customFormat="1" ht="6.9" customHeight="1">
      <c r="A97" s="36"/>
      <c r="B97" s="49"/>
      <c r="C97" s="50"/>
      <c r="D97" s="50"/>
      <c r="E97" s="50"/>
      <c r="F97" s="50"/>
      <c r="G97" s="50"/>
      <c r="H97" s="50"/>
      <c r="I97" s="144"/>
      <c r="J97" s="50"/>
      <c r="K97" s="50"/>
      <c r="L97" s="41"/>
      <c r="M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</sheetData>
  <sheetProtection algorithmName="SHA-512" hashValue="l+GwmLXaLCZjYgZxLOw0UblX6hOwyYwGAN0WQ34grxp8MH9ic3wzZgmvrV3JY8HDZvxj3ON7UfYJ0pUwWzl6MA==" saltValue="b1QnnpbF+djp5dMOhGphVp6DWs6vgOcYxTokjWBFgObdhEFrXuPB728HPZ7MOjezMinQBb8yLRcvKrpQqBWPvA==" spinCount="100000" sheet="1" objects="1" scenarios="1" formatColumns="0" formatRows="0" autoFilter="0"/>
  <autoFilter ref="C80:K96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4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Vlach Martin Ing.</dc:creator>
  <cp:keywords/>
  <dc:description/>
  <cp:lastModifiedBy>Blovska Jitka</cp:lastModifiedBy>
  <cp:lastPrinted>2020-03-10T12:17:48Z</cp:lastPrinted>
  <dcterms:created xsi:type="dcterms:W3CDTF">2020-03-10T10:38:17Z</dcterms:created>
  <dcterms:modified xsi:type="dcterms:W3CDTF">2020-03-10T12:24:16Z</dcterms:modified>
  <cp:category/>
  <cp:version/>
  <cp:contentType/>
  <cp:contentStatus/>
</cp:coreProperties>
</file>