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Rekapitulace stavby" sheetId="1" r:id="rId1"/>
    <sheet name="1 - Stavební a konstrukčn..." sheetId="2" r:id="rId2"/>
    <sheet name="2 - Elektroinstalace" sheetId="3" r:id="rId3"/>
    <sheet name="VRN - Vedlejší rozpočtové..." sheetId="4" r:id="rId4"/>
    <sheet name="Pokyny pro vyplnění" sheetId="5" r:id="rId5"/>
  </sheets>
  <definedNames>
    <definedName name="_xlnm.Print_Titles" localSheetId="1">'1 - Stavební a konstrukčn...'!$87:$87</definedName>
    <definedName name="_xlnm.Print_Titles" localSheetId="2">'2 - Elektroinstalace'!$74:$74</definedName>
    <definedName name="_xlnm.Print_Titles" localSheetId="0">'Rekapitulace stavby'!$48:$48</definedName>
    <definedName name="_xlnm.Print_Titles" localSheetId="3">'VRN - Vedlejší rozpočtové...'!$72:$72</definedName>
    <definedName name="_xlnm.Print_Area" localSheetId="1">'1 - Stavební a konstrukčn...'!$C$4:$P$33,'1 - Stavební a konstrukčn...'!$C$39:$Q$71,'1 - Stavební a konstrukčn...'!$C$77:$R$296</definedName>
    <definedName name="_xlnm.Print_Area" localSheetId="2">'2 - Elektroinstalace'!$C$4:$P$33,'2 - Elektroinstalace'!$C$39:$Q$58,'2 - Elektroinstalace'!$C$64:$R$112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stavby'!$C$38:$AQ$54</definedName>
    <definedName name="_xlnm.Print_Area" localSheetId="3">'VRN - Vedlejší rozpočtové...'!$C$4:$P$33,'VRN - Vedlejší rozpočtové...'!$C$39:$Q$56,'VRN - Vedlejší rozpočtové...'!$C$62:$R$95</definedName>
  </definedNames>
  <calcPr fullCalcOnLoad="1"/>
</workbook>
</file>

<file path=xl/sharedStrings.xml><?xml version="1.0" encoding="utf-8"?>
<sst xmlns="http://schemas.openxmlformats.org/spreadsheetml/2006/main" count="2978" uniqueCount="725">
  <si>
    <t>Export VZ</t>
  </si>
  <si>
    <t>List obsahuje:</t>
  </si>
  <si>
    <t>2.0</t>
  </si>
  <si>
    <t>False</t>
  </si>
  <si>
    <t>{671B9EA0-400F-4E9E-ADA0-B8D6C772CBF4}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</si>
  <si>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</si>
  <si>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</si>
  <si>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</si>
  <si>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</si>
  <si>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</si>
  <si>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</si>
  <si>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</si>
  <si>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</si>
  <si>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</si>
  <si>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</si>
  <si>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201379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</si>
  <si>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</si>
  <si>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</si>
  <si>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Fáze 1_Sportovní hala v Litvínově - zateplení</t>
  </si>
  <si>
    <t>0,1</t>
  </si>
  <si>
    <t>KSO:</t>
  </si>
  <si>
    <t>802 23</t>
  </si>
  <si>
    <t>CC-CZ:</t>
  </si>
  <si>
    <t>1</t>
  </si>
  <si>
    <t>Místo:</t>
  </si>
  <si>
    <t>U Koldomu č.p. 2049, Litvínov</t>
  </si>
  <si>
    <t>Datum:</t>
  </si>
  <si>
    <t>04.09.2013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</si>
  <si>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</si>
  <si>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</si>
  <si>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</si>
  <si>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</si>
  <si>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</si>
  <si>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</si>
  <si>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</si>
  <si>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</si>
  <si>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</si>
  <si>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arch. Tomáš Adámek</t>
  </si>
  <si>
    <t>True</t>
  </si>
  <si>
    <t>Poznámka:</t>
  </si>
  <si>
    <t>Soupis prací je sestaven za využití položek Cenové soustavy ÚRS. Cenové a technické podmínky ÚRS, které nejsou uvedeny v soupisu prací (tzv. úvodní části katalogů) jsou neomezeně dálkově k dispozici na www.cs-urs.cz. Položky soupisu prací, které nemají ve sloupci "Cenová soustava" uveden žádný údaj, nepochází z Cenové soustavy ÚRS.
Pokud jsou v soupisu prací označeny výrobky a materiály obchodním názvem, lze je zaměnit za jiné, kvalitativně a technicky obdobné.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</si>
  <si>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</si>
  <si>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</si>
  <si>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</si>
  <si>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</si>
  <si>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</si>
  <si>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</si>
  <si>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</si>
  <si>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</si>
  <si>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</si>
  <si>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</si>
  <si>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</si>
  <si>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</si>
  <si>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</si>
  <si>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</si>
  <si>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</si>
  <si>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</si>
  <si>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</si>
  <si>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</si>
  <si>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</si>
  <si>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</si>
  <si>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</si>
  <si>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</si>
  <si>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</si>
  <si>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</si>
  <si>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</si>
  <si>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</si>
  <si>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</si>
  <si>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</si>
  <si>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</si>
  <si>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</si>
  <si>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</si>
  <si>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</si>
  <si>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</si>
  <si>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</si>
  <si>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</si>
  <si>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</si>
  <si>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Stavební a konstrukční část</t>
  </si>
  <si>
    <t>STA</t>
  </si>
  <si>
    <t>{F9721978-907F-4C50-8188-B33B98D2D043}</t>
  </si>
  <si>
    <t>2</t>
  </si>
  <si>
    <t>Elektroinstalace</t>
  </si>
  <si>
    <t>{6766353D-68FD-4E80-BC89-990D8F29DF1B}</t>
  </si>
  <si>
    <t>VRN</t>
  </si>
  <si>
    <t>Vedlejší rozpočtové náklady</t>
  </si>
  <si>
    <t>VON</t>
  </si>
  <si>
    <t>{29EBECF5-1D97-4FDC-8198-5A3D21C4AFC5}</t>
  </si>
  <si>
    <t>Zpět na list:</t>
  </si>
  <si>
    <t>leseni_vně</t>
  </si>
  <si>
    <t>m2</t>
  </si>
  <si>
    <t>706,02</t>
  </si>
  <si>
    <t>leseni_vni</t>
  </si>
  <si>
    <t>623,72</t>
  </si>
  <si>
    <t>KRYCÍ LIST SOUPISU</t>
  </si>
  <si>
    <t>malby</t>
  </si>
  <si>
    <t>616</t>
  </si>
  <si>
    <t>Objekt:</t>
  </si>
  <si>
    <t>1 - Stavební a konstrukční část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</si>
  <si>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</si>
  <si>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</si>
  <si>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</si>
  <si>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</si>
  <si>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</si>
  <si>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</si>
  <si>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</si>
  <si>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</si>
  <si>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</si>
  <si>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</si>
  <si>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</si>
  <si>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</si>
  <si>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</si>
  <si>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</si>
  <si>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</si>
  <si>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99 - Přesun hmot</t>
  </si>
  <si>
    <t>PSV - Práce a dodávky PSV</t>
  </si>
  <si>
    <t xml:space="preserve">    721 - Zdravotechnika - vnitřní kanalizace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</si>
  <si>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</si>
  <si>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</si>
  <si>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</si>
  <si>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</si>
  <si>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</si>
  <si>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</si>
  <si>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</si>
  <si>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</si>
  <si>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</si>
  <si>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</si>
  <si>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</si>
  <si>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</si>
  <si>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</si>
  <si>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</si>
  <si>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</si>
  <si>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</si>
  <si>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</si>
  <si>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</si>
  <si>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</si>
  <si>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</si>
  <si>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</si>
  <si>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</si>
  <si>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</si>
  <si>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311238115</t>
  </si>
  <si>
    <t>Zdivo nosné z cihel děrovaných tl 300 mm pevnosti P 10 na MVC</t>
  </si>
  <si>
    <t>CS ÚRS 2013 02</t>
  </si>
  <si>
    <t>4</t>
  </si>
  <si>
    <t>-602439066</t>
  </si>
  <si>
    <t xml:space="preserve">celková plocha dozívky </t>
  </si>
  <si>
    <t>VV</t>
  </si>
  <si>
    <t>438+126+33,7</t>
  </si>
  <si>
    <t xml:space="preserve">odpočet plocha výplní </t>
  </si>
  <si>
    <t>-267,58</t>
  </si>
  <si>
    <t>odpočet plochy meziokenních pilířů</t>
  </si>
  <si>
    <t>svislé sloupy 22 ks</t>
  </si>
  <si>
    <t>-22*0,5*7,88</t>
  </si>
  <si>
    <t>šikmé sloupy 22 ks</t>
  </si>
  <si>
    <t>Součet</t>
  </si>
  <si>
    <t>33123831R</t>
  </si>
  <si>
    <t>Zdivo pilířů z cihel děrovaných pevnosti na MC</t>
  </si>
  <si>
    <t>m3</t>
  </si>
  <si>
    <t>-620878955</t>
  </si>
  <si>
    <t>Poznámka k položce:
obezdívka svislých sloupů bude provedena ze systémových tvarovek</t>
  </si>
  <si>
    <t>P</t>
  </si>
  <si>
    <t>22*(0,3*0,5*7,88)</t>
  </si>
  <si>
    <t>22*(0,3*0,5*7,88-0,1*0,24*7,88)</t>
  </si>
  <si>
    <t>3</t>
  </si>
  <si>
    <t>612321141</t>
  </si>
  <si>
    <t>Vápenocementová omítka štuková dvouvrstvá vnitřních stěn nanášená ručně</t>
  </si>
  <si>
    <t>1759896181</t>
  </si>
  <si>
    <t>Omítka vápenocementová vnitřních ploch nanášená ručně dvouvrstvá, tloušťky jádrové omítky do 10 mm štuková svislých konstrukcí stěn</t>
  </si>
  <si>
    <t>PP</t>
  </si>
  <si>
    <t xml:space="preserve">omítka na novém obvodovém zdivu </t>
  </si>
  <si>
    <t>156,760</t>
  </si>
  <si>
    <t>613142012</t>
  </si>
  <si>
    <t>Potažení vnitřních pilířů nebo sloupů rabicovým pletivem</t>
  </si>
  <si>
    <t>-1121504152</t>
  </si>
  <si>
    <t>Potažení vnitřních ploch pletivem v ploše nebo pruzích, na plném podkladu rabicovým provizorním přichycením pilířů nebo sloupů</t>
  </si>
  <si>
    <t>potažení pletivem bude provedeno současně z vnitřní i z vnější strany sloupů</t>
  </si>
  <si>
    <t>2*22*7,88*(0,56+0,35)*2</t>
  </si>
  <si>
    <t>5</t>
  </si>
  <si>
    <t>613331121</t>
  </si>
  <si>
    <t>Cementová omítka hladká jednovrstvá vnitřních pilířů nebo sloupů nanášená ručně</t>
  </si>
  <si>
    <t>-56256529</t>
  </si>
  <si>
    <t>Omítka cementová vnitřních ploch nanášená ručně jednovrstvá, tloušťky do 10 mm hladká svislých konstrukcí pilířů nebo sloupů</t>
  </si>
  <si>
    <t>2*22*7,88*(0,16+0,56+0,16)</t>
  </si>
  <si>
    <t>6</t>
  </si>
  <si>
    <t>613311131</t>
  </si>
  <si>
    <t>Vápenná omítka štuková jednovrstvá vnitřních pilířů nebo sloupů nanášená ručně</t>
  </si>
  <si>
    <t>-1903137738</t>
  </si>
  <si>
    <t>Omítka vápenná vnitřních ploch nanášená ručně jednovrstvá štuková, tloušťky do 3 mm svislých konstrukcí pilířů nebo sloupů</t>
  </si>
  <si>
    <t>7</t>
  </si>
  <si>
    <t>619991011</t>
  </si>
  <si>
    <t>Obalení konstrukcí a prvků fólií přilepenou lepící páskou</t>
  </si>
  <si>
    <t>270294846</t>
  </si>
  <si>
    <t>Zakrytí vnitřních ploch před znečištěním včetně pozdějšího odkrytí konstrukcí a prvků obalením fólií a přelepením páskou</t>
  </si>
  <si>
    <t xml:space="preserve">zakrývání oken z vnitřní strany </t>
  </si>
  <si>
    <t>267,58</t>
  </si>
  <si>
    <t>8</t>
  </si>
  <si>
    <t>622321121</t>
  </si>
  <si>
    <t>Vápenocementová omítka hladká jednovrstvá vnějších stěn nanášená ručně</t>
  </si>
  <si>
    <t>-1899149504</t>
  </si>
  <si>
    <t>Omítka vápenocementová vnějších ploch nanášená ručně jednovrstvá, tloušťky do 15 mm hladká stěn</t>
  </si>
  <si>
    <t>9</t>
  </si>
  <si>
    <t>623331121</t>
  </si>
  <si>
    <t>Cementová omítka hladká jednovrstvá vnějších pilířů nebo sloupů nanášená ručně</t>
  </si>
  <si>
    <t>311952111</t>
  </si>
  <si>
    <t>Omítka cementová vnějších ploch nanášená ručně jednovrstvá, tloušťky do 15 mm hladká pilířů nebo sloupů</t>
  </si>
  <si>
    <t>2*22*7,88*((0,35-0,16)*2+0,56)</t>
  </si>
  <si>
    <t>629991011</t>
  </si>
  <si>
    <t>Zakrytí výplní otvorů a svislých ploch fólií přilepenou lepící páskou</t>
  </si>
  <si>
    <t>1887276811</t>
  </si>
  <si>
    <t>Zakrytí vnějších ploch před znečištěním včetně pozdějšího odkrytí výplní otvorů a svislých ploch fólií přilepenou lepící páskou</t>
  </si>
  <si>
    <t xml:space="preserve">zakrývání oken z vnější strany </t>
  </si>
  <si>
    <t>299,690</t>
  </si>
  <si>
    <t>11</t>
  </si>
  <si>
    <t>941111131</t>
  </si>
  <si>
    <t>Montáž lešení řadového trubkového lehkého s podlahami zatížení do 200 kg/m2 š do 1,5 m v do 10 m</t>
  </si>
  <si>
    <t>-51196738</t>
  </si>
  <si>
    <t>Montáž lešení řadového trubkového lehkého pracovního s podlahami s provozním zatížením tř. 3 do 200 kg/m2 šířky tř. W12 přes 1,2 do 1,5 m, výšky do 10 m</t>
  </si>
  <si>
    <t xml:space="preserve">vně objektu </t>
  </si>
  <si>
    <t>(11,4-1,8)*(54-33,5)</t>
  </si>
  <si>
    <t>(11,23-1,8)*54</t>
  </si>
  <si>
    <t>12</t>
  </si>
  <si>
    <t>941111231</t>
  </si>
  <si>
    <t>Příplatek k lešení řadovému trubkovému lehkému s podlahami š 1,5 m v 10 m za první a ZKD den použití</t>
  </si>
  <si>
    <t>-1006810036</t>
  </si>
  <si>
    <t>Montáž lešení řadového trubkového lehkého pracovního s podlahami s provozním zatížením tř. 3 do 200 kg/m2 Příplatek za první a každý další den použití lešení k ceně -1131</t>
  </si>
  <si>
    <t>leseni_vně*30</t>
  </si>
  <si>
    <t>13</t>
  </si>
  <si>
    <t>941111831</t>
  </si>
  <si>
    <t>Demontáž lešení řadového trubkového lehkého s podlahami zatížení do 200 kg/m2 š do 1,5 m v do 10 m</t>
  </si>
  <si>
    <t>72284905</t>
  </si>
  <si>
    <t>Demontáž lešení řadového trubkového lehkého pracovního s podlahami s provozním zatížením tř. 3 do 200 kg/m2 šířky tř. W12 přes 1,2 do 1,5 m, výšky do 10 m</t>
  </si>
  <si>
    <t>14</t>
  </si>
  <si>
    <t>941311111</t>
  </si>
  <si>
    <t>Montáž lešení řadového modulového lehkého zatížení do 200 kg/m2 š do 0,9 m v do 10 m</t>
  </si>
  <si>
    <t>889012936</t>
  </si>
  <si>
    <t>Montáž lešení řadového modulového lehkého pracovního s podlahami s provozním zatížením tř. 3 do 200 kg/m2 šířky tř. SW06 přes 0,6 do 0,9 m, výšky do 10 m</t>
  </si>
  <si>
    <t xml:space="preserve">uvnitř objektu </t>
  </si>
  <si>
    <t>(1,12+7,87+0,64-1,8)*54</t>
  </si>
  <si>
    <t>(0,47+7,87+3,26-1,8)*(54-33,5)</t>
  </si>
  <si>
    <t>941311211</t>
  </si>
  <si>
    <t>Příplatek k lešení řadovému modulovému lehkému š 0,9 m v do 25 m za první a ZKD den použití</t>
  </si>
  <si>
    <t>760369236</t>
  </si>
  <si>
    <t>Montáž lešení řadového modulového lehkého pracovního s podlahami s provozním zatížením tř. 3 do 200 kg/m2 Příplatek za první a každý další den použití lešení k ceně -1111 nebo -1112</t>
  </si>
  <si>
    <t>leseni_vni*30</t>
  </si>
  <si>
    <t>16</t>
  </si>
  <si>
    <t>941311811</t>
  </si>
  <si>
    <t>Demontáž lešení řadového modulového lehkého zatížení do 200 kg/m2 š do 0,9 m v do 10 m</t>
  </si>
  <si>
    <t>518639301</t>
  </si>
  <si>
    <t>Demontáž lešení řadového modulového lehkého pracovního s podlahami s provozním zatížením tř. 3 do 200 kg/m2 šířky SW06 přes 0,6 do 0,9 m, výšky do 10 m</t>
  </si>
  <si>
    <t>17</t>
  </si>
  <si>
    <t>953241R</t>
  </si>
  <si>
    <t>Osazení výztuže ložných spar zdiva s přivařením k nosným sloupům</t>
  </si>
  <si>
    <t>kus</t>
  </si>
  <si>
    <t>756874417</t>
  </si>
  <si>
    <t>18</t>
  </si>
  <si>
    <t>M</t>
  </si>
  <si>
    <t>424315R</t>
  </si>
  <si>
    <t>výztuž ložných spar zdiva š 250 mm, s dráty pr. 5 mm dl. 3050 mm</t>
  </si>
  <si>
    <t>-265074177</t>
  </si>
  <si>
    <t>19</t>
  </si>
  <si>
    <t>962081141</t>
  </si>
  <si>
    <t>Bourání příček ze skleněných tvárnic tl do 150 mm</t>
  </si>
  <si>
    <t>-1460800743</t>
  </si>
  <si>
    <t>Bourání zdiva příček nebo vybourání otvorů ze skleněných tvárnic, tl. do 150 mm</t>
  </si>
  <si>
    <t>bourání copilitových výplní vyjma plochy v místě přístavby, bude řešeno v rámci jiného SO</t>
  </si>
  <si>
    <t>2*438-108-284</t>
  </si>
  <si>
    <t>20</t>
  </si>
  <si>
    <t>968072247</t>
  </si>
  <si>
    <t>Vybourání kovových rámů oken jednoduchých včetně křídel pl přes 4 m2</t>
  </si>
  <si>
    <t>1322700581</t>
  </si>
  <si>
    <t>Vybourání kovových rámů oken s křídly, dveřních zárubní, vrat, stěn, ostění nebo obkladů okenních rámů s křídly jednoduchých, plochy přes 4 m2</t>
  </si>
  <si>
    <t>západní fasáda</t>
  </si>
  <si>
    <t>4*12+1*16</t>
  </si>
  <si>
    <t>východní fasáda</t>
  </si>
  <si>
    <t>4*11</t>
  </si>
  <si>
    <t>977211111</t>
  </si>
  <si>
    <t>Řezání ŽB kcí hl do 200 mm stěnovou pilou do průměru výztuže 16 mm</t>
  </si>
  <si>
    <t>m</t>
  </si>
  <si>
    <t>397923917</t>
  </si>
  <si>
    <t>Řezání železobetonových konstrukcí stěnovou pilou do průměru řezané výztuže 16 mm hloubka řezu do 200 mm</t>
  </si>
  <si>
    <t xml:space="preserve">odříznutí vykonzolovaných částí věnců, resp. římsy a parapetu </t>
  </si>
  <si>
    <t>53*2*2-2*33,5</t>
  </si>
  <si>
    <t>22</t>
  </si>
  <si>
    <t>997013113</t>
  </si>
  <si>
    <t>Vnitrostaveništní doprava suti a vybouraných hmot pro budovy v do 12 m s použitím mechanizace</t>
  </si>
  <si>
    <t>t</t>
  </si>
  <si>
    <t>1719897059</t>
  </si>
  <si>
    <t>Vnitrostaveništní doprava suti a vybouraných hmot vodorovně do 50 m svisle s použitím mechanizace pro budovy a haly výšky přes 9 do 12 m</t>
  </si>
  <si>
    <t>23</t>
  </si>
  <si>
    <t>997013501</t>
  </si>
  <si>
    <t>Odvoz suti na skládku a vybouraných hmot nebo meziskládku do 1 km se složením</t>
  </si>
  <si>
    <t>1581726171</t>
  </si>
  <si>
    <t xml:space="preserve">Poznámka k položce:
kovový odpad bude odvezen a likvidován bez poplatku </t>
  </si>
  <si>
    <t>24</t>
  </si>
  <si>
    <t>997013509</t>
  </si>
  <si>
    <t>Příplatek k odvozu suti a vybouraných hmot na skládku ZKD 1 km přes 1 km</t>
  </si>
  <si>
    <t>-636120644</t>
  </si>
  <si>
    <t>118,69*19 'Přepočtené koeficientem množství</t>
  </si>
  <si>
    <t>25</t>
  </si>
  <si>
    <t>997013802</t>
  </si>
  <si>
    <t>Poplatek za uložení stavebního železobetonového odpadu na skládce (skládkovné)</t>
  </si>
  <si>
    <t>1761990232</t>
  </si>
  <si>
    <t>Poplatek za uložení stavebního odpadu na skládce (skládkovné) železobetonového</t>
  </si>
  <si>
    <t>18,85</t>
  </si>
  <si>
    <t>26</t>
  </si>
  <si>
    <t>997013804</t>
  </si>
  <si>
    <t>Poplatek za uložení stavebního odpadu ze skla na skládce (skládkovné)</t>
  </si>
  <si>
    <t>1104304298</t>
  </si>
  <si>
    <t>Poplatek za uložení stavebního odpadu na skládce (skládkovné) ze  skla</t>
  </si>
  <si>
    <t>colipilitové výplně</t>
  </si>
  <si>
    <t>39,688</t>
  </si>
  <si>
    <t>27</t>
  </si>
  <si>
    <t>998011002</t>
  </si>
  <si>
    <t>Přesun hmot pro budovy zděné v do 12 m</t>
  </si>
  <si>
    <t>901181379</t>
  </si>
  <si>
    <t>Přesun hmot pro budovy občanské výstavby, bydlení, výrobu a služby s nosnou svislou konstrukcí zděnou z cihel, tvárnic nebo kamene vodorovná dopravní vzdálenost do 100 m pro budovy výšky přes 6 do 12 m</t>
  </si>
  <si>
    <t>28</t>
  </si>
  <si>
    <t>721173317</t>
  </si>
  <si>
    <t xml:space="preserve">Potrubí kanalizační plastové dešťové systém KG DN 160, včetně úchytek a kolen </t>
  </si>
  <si>
    <t>2003408485</t>
  </si>
  <si>
    <t>Potrubí z plastových trub KG Systém (SN4) dešťové DN 160</t>
  </si>
  <si>
    <t>14/K</t>
  </si>
  <si>
    <t>29</t>
  </si>
  <si>
    <t>721242116</t>
  </si>
  <si>
    <t xml:space="preserve">Lapač střešních splavenin se zápachovou klapkou a lapacím košem </t>
  </si>
  <si>
    <t>1715068156</t>
  </si>
  <si>
    <t>30</t>
  </si>
  <si>
    <t>998721102</t>
  </si>
  <si>
    <t>Přesun hmot tonážní pro vnitřní kanalizace v objektech v do 12 m</t>
  </si>
  <si>
    <t>194789286</t>
  </si>
  <si>
    <t>Přesun hmot pro vnitřní kanalizace stanovený z hmotnosti přesunovaného materiálu vodorovná dopravní vzdálenost do 50 m v objektech výšky přes 6 do 12 m</t>
  </si>
  <si>
    <t>31</t>
  </si>
  <si>
    <t>751111R</t>
  </si>
  <si>
    <t xml:space="preserve">Mtž ventilátoru </t>
  </si>
  <si>
    <t>-977140409</t>
  </si>
  <si>
    <t>32</t>
  </si>
  <si>
    <t>vent</t>
  </si>
  <si>
    <t>dodávka ventilátoru - průtok vzduchu 2350 m3/hod</t>
  </si>
  <si>
    <t>1472603630</t>
  </si>
  <si>
    <t>33</t>
  </si>
  <si>
    <t>998751201</t>
  </si>
  <si>
    <t>Přesun hmot procentní pro vzduchotechniku v objektech v do 12 m</t>
  </si>
  <si>
    <t>%</t>
  </si>
  <si>
    <t>-1677369412</t>
  </si>
  <si>
    <t>Přesun hmot pro vzduchotechniku stanovený procentní sazbou z ceny vodorovná dopravní vzdálenost do 50 m v objektech výšky do 12 m</t>
  </si>
  <si>
    <t>34</t>
  </si>
  <si>
    <t>764454803</t>
  </si>
  <si>
    <t>Demontáž trouby kruhové průměr 150 mm</t>
  </si>
  <si>
    <t>-289658994</t>
  </si>
  <si>
    <t>Demontáž odpadních trub nebo součástí trub kruhových, průměru 150 mm</t>
  </si>
  <si>
    <t>45,6</t>
  </si>
  <si>
    <t>35</t>
  </si>
  <si>
    <t>7647111R</t>
  </si>
  <si>
    <t>Oplechování parapetu - okapnička r.š. 115 mm z poplastovaného plechu tl. 0,6 mm</t>
  </si>
  <si>
    <t>-1640818007</t>
  </si>
  <si>
    <t>Oplechování parapetu z plechů kovových s upraveným povrchem systém LINDAB rš 160 mm</t>
  </si>
  <si>
    <t>1/K</t>
  </si>
  <si>
    <t>36</t>
  </si>
  <si>
    <t>76475111R</t>
  </si>
  <si>
    <t>Odpadní trouby kruhové D150 mm z poplastovaného plechu tl. 0,6 mm, včetně zděří a kolen</t>
  </si>
  <si>
    <t>482567131</t>
  </si>
  <si>
    <t>Odpadní trouby z plastických hmot nebo kovové s plastickým povrchem systém LINDAB, Rainline kruhové SROR, včetně uchycení SVSTI / SSVH / STI, rovné průměru 120 mm</t>
  </si>
  <si>
    <t>2/K</t>
  </si>
  <si>
    <t>37</t>
  </si>
  <si>
    <t>998764102</t>
  </si>
  <si>
    <t>Přesun hmot tonážní pro konstrukce klempířské v objektech v do 12 m</t>
  </si>
  <si>
    <t>464155486</t>
  </si>
  <si>
    <t>Přesun hmot pro konstrukce klempířské stanovený z hmotnosti přesunovaného materiálu vodorovná dopravní vzdálenost do 50 m v objektech výšky přes 6 do 12 m</t>
  </si>
  <si>
    <t>38</t>
  </si>
  <si>
    <t>766621213</t>
  </si>
  <si>
    <t>Montáž oken zdvojených otevíravých výšky přes 2,5m s rámem do zdiva</t>
  </si>
  <si>
    <t>-705024489</t>
  </si>
  <si>
    <t>Montáž oken dřevěných nebo plastových včetně montáže rámu, na PUR pěnu plochy přes 1 m2 zdvojených otevíravých, sklápěcích do zdiva, výšky přes 2,5 m</t>
  </si>
  <si>
    <t>odkaz 1</t>
  </si>
  <si>
    <t>(0,822+0,430)/2*7,87*14</t>
  </si>
  <si>
    <t>odkaz 2</t>
  </si>
  <si>
    <t>(0,930+0,538)/2*7,87*14</t>
  </si>
  <si>
    <t>odkaz 3</t>
  </si>
  <si>
    <t>odkaz 4</t>
  </si>
  <si>
    <t>39</t>
  </si>
  <si>
    <t>611440001</t>
  </si>
  <si>
    <t>okno plastové trojdílné, izolační dvojsklo rozměr a popis viz. výpisy PSV_odkaz 1</t>
  </si>
  <si>
    <t>500684576</t>
  </si>
  <si>
    <t>40</t>
  </si>
  <si>
    <t>611440002</t>
  </si>
  <si>
    <t>okno plastové trojdílné, izolační dvojsklo rozměr a popis viz. výpisy PSV_odkaz 2</t>
  </si>
  <si>
    <t>-434319954</t>
  </si>
  <si>
    <t>41</t>
  </si>
  <si>
    <t>611440003</t>
  </si>
  <si>
    <t>okno plastové trojdílné, izolační dvojsklo rozměr a popis viz. výpisy PSV_odkaz 3</t>
  </si>
  <si>
    <t>1568027473</t>
  </si>
  <si>
    <t>42</t>
  </si>
  <si>
    <t>611440004</t>
  </si>
  <si>
    <t>okno plastové trojdílné, izolační dvojsklo rozměr a popis viz. výpisy PSV_odkaz 4</t>
  </si>
  <si>
    <t>-831347131</t>
  </si>
  <si>
    <t>43</t>
  </si>
  <si>
    <t>766694111</t>
  </si>
  <si>
    <t>Montáž parapetních desek dřevěných, laminovaných šířky do 30 cm délky do 1,0 m</t>
  </si>
  <si>
    <t>471690879</t>
  </si>
  <si>
    <t>Montáž ostatních truhlářských konstrukcí parapetních desek šířky do 300 mm, délky do 1000 mm</t>
  </si>
  <si>
    <t>odkaz 1,2,3,4</t>
  </si>
  <si>
    <t>13+13+12+12</t>
  </si>
  <si>
    <t>44</t>
  </si>
  <si>
    <t>60794102R</t>
  </si>
  <si>
    <t>deska parapetní laminovaná dřevotřísková vnitřní š 250 mm</t>
  </si>
  <si>
    <t>1686532253</t>
  </si>
  <si>
    <t>13*0,822+13*0,538+12*0,538+12*0,822</t>
  </si>
  <si>
    <t>45</t>
  </si>
  <si>
    <t>998766102</t>
  </si>
  <si>
    <t>Přesun hmot tonážní pro konstrukce truhlářské v objektech v do 12 m</t>
  </si>
  <si>
    <t>-1633170798</t>
  </si>
  <si>
    <t>Přesun hmot pro konstrukce truhlářské stanovený z hmotnosti přesunovaného materiálu vodorovná dopravní vzdálenost do 50 m v objektech výšky přes 6 do 12 m</t>
  </si>
  <si>
    <t>46</t>
  </si>
  <si>
    <t>76712211R</t>
  </si>
  <si>
    <t>Montáž interiérové ochranné sítě oken</t>
  </si>
  <si>
    <t>622076193</t>
  </si>
  <si>
    <t>47</t>
  </si>
  <si>
    <t>313110R</t>
  </si>
  <si>
    <t>interiérová ochranná síť oken kolem hrací plochy v hale 40/4 mm, barva bílá, včetně úchytných prvků, popis viz. výpisy PSV</t>
  </si>
  <si>
    <t>-845774385</t>
  </si>
  <si>
    <t>48</t>
  </si>
  <si>
    <t>76714180R</t>
  </si>
  <si>
    <t>Demontáž konstrukce předsazené fasády</t>
  </si>
  <si>
    <t>-924522279</t>
  </si>
  <si>
    <t>bourání nosné kce. copilitových výplní vyjma plochy v místě přístavby, bude řešeno v rámci jiného SO</t>
  </si>
  <si>
    <t>2*438-284</t>
  </si>
  <si>
    <t>49</t>
  </si>
  <si>
    <t>767995116</t>
  </si>
  <si>
    <t>Montáž atypických zámečnických konstrukcí hmotnosti do 250 kg</t>
  </si>
  <si>
    <t>kg</t>
  </si>
  <si>
    <t>-389889758</t>
  </si>
  <si>
    <t>Montáž ostatních atypických zámečnických konstrukcí hmotnosti přes 100 do 250 kg</t>
  </si>
  <si>
    <t>šikmé sloupky 22x 7,9 m</t>
  </si>
  <si>
    <t>119*22</t>
  </si>
  <si>
    <t>svislé sloupky 22x 7,9 m</t>
  </si>
  <si>
    <t>84*22</t>
  </si>
  <si>
    <t>50</t>
  </si>
  <si>
    <t>133317R</t>
  </si>
  <si>
    <t>dodávka ocelových prvků pro vyztužení sloupů</t>
  </si>
  <si>
    <t>-1517923853</t>
  </si>
  <si>
    <t>119*22/1000*1,05</t>
  </si>
  <si>
    <t>84*22/1000*1,05</t>
  </si>
  <si>
    <t>51</t>
  </si>
  <si>
    <t>998767102</t>
  </si>
  <si>
    <t>Přesun hmot tonážní pro zámečnické konstrukce v objektech v do 12 m</t>
  </si>
  <si>
    <t>484410096</t>
  </si>
  <si>
    <t>Přesun hmot pro zámečnické konstrukce stanovený z hmotnosti přesunovaného materiálu vodorovná dopravní vzdálenost do 50 m v objektech výšky přes 6 do 12 m</t>
  </si>
  <si>
    <t>52</t>
  </si>
  <si>
    <t>783226100</t>
  </si>
  <si>
    <t>Nátěry syntetické kovových doplňkových konstrukcí barva standardní základní</t>
  </si>
  <si>
    <t>-896248408</t>
  </si>
  <si>
    <t>Nátěry kovových stavebních doplňkových konstrukcí syntetické na vzduchu schnoucí standardními barvami (např. Tebas, …) základní</t>
  </si>
  <si>
    <t>nátěr kovových prvků, výztuh</t>
  </si>
  <si>
    <t>119*22/30</t>
  </si>
  <si>
    <t>84*22/30</t>
  </si>
  <si>
    <t>53</t>
  </si>
  <si>
    <t>78342552R</t>
  </si>
  <si>
    <t>Nátěry syntetické vrchní 2x email bílý</t>
  </si>
  <si>
    <t>-379361138</t>
  </si>
  <si>
    <t>nátěr poutců - jackel 80/30/3</t>
  </si>
  <si>
    <t>22*2*2,25</t>
  </si>
  <si>
    <t>54</t>
  </si>
  <si>
    <t>784181103</t>
  </si>
  <si>
    <t>Základní jednonásobná penetrace podkladu v místnostech výšky do 5,00m</t>
  </si>
  <si>
    <t>-991831419</t>
  </si>
  <si>
    <t xml:space="preserve">vnitřní malby na nových sloupech, stěnách, nadpražích a ostěních s odečtením plochy přístavby </t>
  </si>
  <si>
    <t>2*450-284</t>
  </si>
  <si>
    <t>55</t>
  </si>
  <si>
    <t>784221103</t>
  </si>
  <si>
    <t>Dvojnásobné bílé malby  ze směsí za sucha dobře otěruvzdorných v místnostech do 5,00 m</t>
  </si>
  <si>
    <t>-1818289295</t>
  </si>
  <si>
    <t>Malby z malířských směsí otěruvzdorných za sucha dvojnásobné, bílé za sucha otěruvzdorné dobře v místnostech výšky přes 3,80 do 5,00 m</t>
  </si>
  <si>
    <t>2 - Elektroinstalace</t>
  </si>
  <si>
    <t>21-M - NN část</t>
  </si>
  <si>
    <t xml:space="preserve">    D1 - Instalace NN</t>
  </si>
  <si>
    <t xml:space="preserve">      D2 - Kabelové rozvody</t>
  </si>
  <si>
    <t xml:space="preserve">      D3 - Koncové elementy</t>
  </si>
  <si>
    <t xml:space="preserve">    D4 - Ostatní práce</t>
  </si>
  <si>
    <t xml:space="preserve">    D5 - Materiál</t>
  </si>
  <si>
    <t>210 80-0106</t>
  </si>
  <si>
    <t>CYKY 3x2,5</t>
  </si>
  <si>
    <t>210 80-0109</t>
  </si>
  <si>
    <t>CYKY 4x1,5</t>
  </si>
  <si>
    <t>210 14-0251</t>
  </si>
  <si>
    <t>Ovladač dvoutlačítkový se signální doutnavkou</t>
  </si>
  <si>
    <t>ks</t>
  </si>
  <si>
    <t>210 12-0401</t>
  </si>
  <si>
    <t>Jistič 1x4A</t>
  </si>
  <si>
    <t>210 12-0401.1</t>
  </si>
  <si>
    <t>Jistič 1x10A</t>
  </si>
  <si>
    <t>210 13-0102</t>
  </si>
  <si>
    <t>Stykač 230V</t>
  </si>
  <si>
    <t>Pol1</t>
  </si>
  <si>
    <t>Drážkování do zdi</t>
  </si>
  <si>
    <t>hod</t>
  </si>
  <si>
    <t>Pol2</t>
  </si>
  <si>
    <t>Zednické přípomoci</t>
  </si>
  <si>
    <t>Pol3</t>
  </si>
  <si>
    <t>Revize</t>
  </si>
  <si>
    <t>1764602316</t>
  </si>
  <si>
    <t>34111036</t>
  </si>
  <si>
    <t>1589496687</t>
  </si>
  <si>
    <t>34111060</t>
  </si>
  <si>
    <t>-348805008</t>
  </si>
  <si>
    <t>34535801</t>
  </si>
  <si>
    <t>1435866201</t>
  </si>
  <si>
    <t>35822106</t>
  </si>
  <si>
    <t>Jistič 1x4A/B</t>
  </si>
  <si>
    <t>-139396767</t>
  </si>
  <si>
    <t>35822157</t>
  </si>
  <si>
    <t>Jistič 1x10A/C</t>
  </si>
  <si>
    <t>-560164998</t>
  </si>
  <si>
    <t>35821101</t>
  </si>
  <si>
    <t>-2109305705</t>
  </si>
  <si>
    <t>Drobný montážní materiál (stahovací pásky, sádra, ...)</t>
  </si>
  <si>
    <t>kpl</t>
  </si>
  <si>
    <t>-1739093705</t>
  </si>
  <si>
    <t>VRN - Vedlejší rozpočtové náklady</t>
  </si>
  <si>
    <t xml:space="preserve">    0 - Vedlejší rozpočtové náklady</t>
  </si>
  <si>
    <t xml:space="preserve">    VRN3 - Zařízení staveniště</t>
  </si>
  <si>
    <t xml:space="preserve">    VRN4 - Inženýrská činnost</t>
  </si>
  <si>
    <t>013244000</t>
  </si>
  <si>
    <t xml:space="preserve">Výrobní (dílenská) dokumentace </t>
  </si>
  <si>
    <t>Kč</t>
  </si>
  <si>
    <t>1024</t>
  </si>
  <si>
    <t>258804152</t>
  </si>
  <si>
    <t>034103000</t>
  </si>
  <si>
    <t>Energie pro zařízení staveniště</t>
  </si>
  <si>
    <t>CS ÚRS 2013 01</t>
  </si>
  <si>
    <t>-1222544882</t>
  </si>
  <si>
    <t xml:space="preserve">Poznámka k položce:
staveništní přípojka vody a staveništní přípojka NN, včetně nákladů na spotřebu energií v průběhu stavby </t>
  </si>
  <si>
    <t>034503000</t>
  </si>
  <si>
    <t>Informační tabule na staveništi</t>
  </si>
  <si>
    <t>-1615464820</t>
  </si>
  <si>
    <t>043002000</t>
  </si>
  <si>
    <t>Zajištění dokladů k předání stavby</t>
  </si>
  <si>
    <t>-2027413549</t>
  </si>
  <si>
    <t>032103000</t>
  </si>
  <si>
    <t>Náklady na stavební buňky</t>
  </si>
  <si>
    <t>-2094817331</t>
  </si>
  <si>
    <t>Zařízení staveniště vybavení staveniště náklady na stavební buňky</t>
  </si>
  <si>
    <t>Poznámka k položce:
stavební buňka, mobilní WC</t>
  </si>
  <si>
    <t>034203000</t>
  </si>
  <si>
    <t>Oplocení staveniště</t>
  </si>
  <si>
    <t>1914173465</t>
  </si>
  <si>
    <t>Zařízení staveniště zabezpečení staveniště oplocení staveniště</t>
  </si>
  <si>
    <t>Poznámka k položce:
rozsah dle potřeby dodavatele</t>
  </si>
  <si>
    <t>039103000</t>
  </si>
  <si>
    <t>Rozebrání, bourání a odvoz zařízení staveniště</t>
  </si>
  <si>
    <t>171404256</t>
  </si>
  <si>
    <t>Zařízení staveniště zrušení zařízení staveniště rozebrání, bourání a odvoz</t>
  </si>
  <si>
    <t>041403000</t>
  </si>
  <si>
    <t>Koordinátor BOZP na staveništi</t>
  </si>
  <si>
    <t>1982750906</t>
  </si>
  <si>
    <t>Inženýrská činnost dozory koordinátor BOZP na staveništi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</si>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</sst>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 wrapText="1"/>
    </xf>
    <xf numFmtId="49" fontId="32" fillId="0" borderId="34" xfId="0" applyNumberFormat="1" applyFont="1" applyBorder="1" applyAlignment="1">
      <alignment horizontal="left" vertical="center" wrapText="1"/>
    </xf>
    <xf numFmtId="168" fontId="32" fillId="0" borderId="34" xfId="0" applyNumberFormat="1" applyFont="1" applyBorder="1" applyAlignment="1">
      <alignment horizontal="righ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32" fillId="0" borderId="34" xfId="0" applyFont="1" applyBorder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73" fillId="33" borderId="0" xfId="36" applyFont="1" applyFill="1" applyAlignment="1" applyProtection="1">
      <alignment horizontal="center" vertical="center"/>
      <protection/>
    </xf>
    <xf numFmtId="164" fontId="21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2" fillId="0" borderId="34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/>
    </xf>
    <xf numFmtId="164" fontId="32" fillId="34" borderId="34" xfId="0" applyNumberFormat="1" applyFont="1" applyFill="1" applyBorder="1" applyAlignment="1">
      <alignment horizontal="right" vertical="center"/>
    </xf>
    <xf numFmtId="164" fontId="32" fillId="0" borderId="34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top" wrapText="1"/>
    </xf>
    <xf numFmtId="0" fontId="7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57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8E8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E28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019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4578.tmp" descr="C:\KROSplusData\System\Temp\rad1457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8E8B.tmp" descr="C:\KROSplusData\System\Temp\rad78E8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E287.tmp" descr="C:\KROSplusData\System\Temp\rad2E28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019A.tmp" descr="C:\KROSplusData\System\Temp\radE019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4" t="s">
        <v>0</v>
      </c>
      <c r="B1" s="145"/>
      <c r="C1" s="145"/>
      <c r="D1" s="146" t="s">
        <v>1</v>
      </c>
      <c r="E1" s="145"/>
      <c r="F1" s="145"/>
      <c r="G1" s="145"/>
      <c r="H1" s="145"/>
      <c r="I1" s="145"/>
      <c r="J1" s="145"/>
      <c r="K1" s="147" t="s">
        <v>554</v>
      </c>
      <c r="L1" s="147"/>
      <c r="M1" s="147"/>
      <c r="N1" s="147"/>
      <c r="O1" s="147"/>
      <c r="P1" s="147"/>
      <c r="Q1" s="147"/>
      <c r="R1" s="147"/>
      <c r="S1" s="147"/>
      <c r="T1" s="145"/>
      <c r="U1" s="145"/>
      <c r="V1" s="145"/>
      <c r="W1" s="147" t="s">
        <v>555</v>
      </c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9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4" t="s">
        <v>6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39" t="s">
        <v>10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50"/>
      <c r="AS4" s="12" t="s">
        <v>11</v>
      </c>
      <c r="BE4" s="13" t="s">
        <v>12</v>
      </c>
      <c r="BS4" s="6" t="s">
        <v>13</v>
      </c>
    </row>
    <row r="5" spans="2:71" s="2" customFormat="1" ht="15" customHeight="1">
      <c r="B5" s="10"/>
      <c r="D5" s="14" t="s">
        <v>14</v>
      </c>
      <c r="K5" s="242" t="s">
        <v>15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Q5" s="11"/>
      <c r="BE5" s="251" t="s">
        <v>16</v>
      </c>
      <c r="BS5" s="6" t="s">
        <v>7</v>
      </c>
    </row>
    <row r="6" spans="2:71" s="2" customFormat="1" ht="37.5" customHeight="1">
      <c r="B6" s="10"/>
      <c r="D6" s="16" t="s">
        <v>17</v>
      </c>
      <c r="K6" s="252" t="s">
        <v>18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Q6" s="11"/>
      <c r="BE6" s="225"/>
      <c r="BS6" s="6" t="s">
        <v>19</v>
      </c>
    </row>
    <row r="7" spans="2:71" s="2" customFormat="1" ht="15" customHeight="1">
      <c r="B7" s="10"/>
      <c r="D7" s="17" t="s">
        <v>20</v>
      </c>
      <c r="K7" s="15" t="s">
        <v>21</v>
      </c>
      <c r="AK7" s="17" t="s">
        <v>22</v>
      </c>
      <c r="AN7" s="15"/>
      <c r="AQ7" s="11"/>
      <c r="BE7" s="225"/>
      <c r="BS7" s="6" t="s">
        <v>23</v>
      </c>
    </row>
    <row r="8" spans="2:71" s="2" customFormat="1" ht="15" customHeight="1">
      <c r="B8" s="10"/>
      <c r="D8" s="17" t="s">
        <v>24</v>
      </c>
      <c r="K8" s="15" t="s">
        <v>25</v>
      </c>
      <c r="AK8" s="17" t="s">
        <v>26</v>
      </c>
      <c r="AN8" s="18" t="s">
        <v>27</v>
      </c>
      <c r="AQ8" s="11"/>
      <c r="BE8" s="225"/>
      <c r="BS8" s="6" t="s">
        <v>28</v>
      </c>
    </row>
    <row r="9" spans="2:71" s="2" customFormat="1" ht="15" customHeight="1">
      <c r="B9" s="10"/>
      <c r="AQ9" s="11"/>
      <c r="BE9" s="225"/>
      <c r="BS9" s="6" t="s">
        <v>29</v>
      </c>
    </row>
    <row r="10" spans="2:71" s="2" customFormat="1" ht="15" customHeight="1">
      <c r="B10" s="10"/>
      <c r="D10" s="17" t="s">
        <v>30</v>
      </c>
      <c r="AK10" s="17" t="s">
        <v>31</v>
      </c>
      <c r="AN10" s="15"/>
      <c r="AQ10" s="11"/>
      <c r="BE10" s="225"/>
      <c r="BS10" s="6" t="s">
        <v>19</v>
      </c>
    </row>
    <row r="11" spans="2:71" s="2" customFormat="1" ht="19.5" customHeight="1">
      <c r="B11" s="10"/>
      <c r="E11" s="15" t="s">
        <v>32</v>
      </c>
      <c r="AK11" s="17" t="s">
        <v>33</v>
      </c>
      <c r="AN11" s="15"/>
      <c r="AQ11" s="11"/>
      <c r="BE11" s="225"/>
      <c r="BS11" s="6" t="s">
        <v>19</v>
      </c>
    </row>
    <row r="12" spans="2:71" s="2" customFormat="1" ht="7.5" customHeight="1">
      <c r="B12" s="10"/>
      <c r="AQ12" s="11"/>
      <c r="BE12" s="225"/>
      <c r="BS12" s="6" t="s">
        <v>19</v>
      </c>
    </row>
    <row r="13" spans="2:71" s="2" customFormat="1" ht="15" customHeight="1">
      <c r="B13" s="10"/>
      <c r="D13" s="17" t="s">
        <v>34</v>
      </c>
      <c r="AK13" s="17" t="s">
        <v>31</v>
      </c>
      <c r="AN13" s="19" t="s">
        <v>35</v>
      </c>
      <c r="AQ13" s="11"/>
      <c r="BE13" s="225"/>
      <c r="BS13" s="6" t="s">
        <v>19</v>
      </c>
    </row>
    <row r="14" spans="2:71" s="2" customFormat="1" ht="15.75" customHeight="1">
      <c r="B14" s="10"/>
      <c r="E14" s="253" t="s">
        <v>35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17" t="s">
        <v>33</v>
      </c>
      <c r="AN14" s="19" t="s">
        <v>35</v>
      </c>
      <c r="AQ14" s="11"/>
      <c r="BE14" s="225"/>
      <c r="BS14" s="6" t="s">
        <v>19</v>
      </c>
    </row>
    <row r="15" spans="2:71" s="2" customFormat="1" ht="7.5" customHeight="1">
      <c r="B15" s="10"/>
      <c r="AQ15" s="11"/>
      <c r="BE15" s="225"/>
      <c r="BS15" s="6" t="s">
        <v>3</v>
      </c>
    </row>
    <row r="16" spans="2:71" s="2" customFormat="1" ht="15" customHeight="1">
      <c r="B16" s="10"/>
      <c r="D16" s="17" t="s">
        <v>36</v>
      </c>
      <c r="AK16" s="17" t="s">
        <v>31</v>
      </c>
      <c r="AN16" s="15"/>
      <c r="AQ16" s="11"/>
      <c r="BE16" s="225"/>
      <c r="BS16" s="6" t="s">
        <v>3</v>
      </c>
    </row>
    <row r="17" spans="2:71" s="2" customFormat="1" ht="19.5" customHeight="1">
      <c r="B17" s="10"/>
      <c r="E17" s="15" t="s">
        <v>37</v>
      </c>
      <c r="AK17" s="17" t="s">
        <v>33</v>
      </c>
      <c r="AN17" s="15"/>
      <c r="AQ17" s="11"/>
      <c r="BE17" s="225"/>
      <c r="BS17" s="6" t="s">
        <v>38</v>
      </c>
    </row>
    <row r="18" spans="2:71" s="2" customFormat="1" ht="7.5" customHeight="1">
      <c r="B18" s="10"/>
      <c r="AQ18" s="11"/>
      <c r="BE18" s="225"/>
      <c r="BS18" s="6" t="s">
        <v>7</v>
      </c>
    </row>
    <row r="19" spans="2:71" s="2" customFormat="1" ht="15" customHeight="1">
      <c r="B19" s="10"/>
      <c r="D19" s="17" t="s">
        <v>39</v>
      </c>
      <c r="AQ19" s="11"/>
      <c r="BE19" s="225"/>
      <c r="BS19" s="6" t="s">
        <v>19</v>
      </c>
    </row>
    <row r="20" spans="2:71" s="2" customFormat="1" ht="57" customHeight="1">
      <c r="B20" s="10"/>
      <c r="E20" s="254" t="s">
        <v>40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Q20" s="11"/>
      <c r="BE20" s="225"/>
      <c r="BS20" s="6" t="s">
        <v>3</v>
      </c>
    </row>
    <row r="21" spans="2:57" s="2" customFormat="1" ht="7.5" customHeight="1">
      <c r="B21" s="10"/>
      <c r="AQ21" s="11"/>
      <c r="BE21" s="225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225"/>
    </row>
    <row r="23" spans="2:57" s="6" customFormat="1" ht="27" customHeight="1">
      <c r="B23" s="21"/>
      <c r="D23" s="22" t="s">
        <v>41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5">
        <f>ROUNDUP($AG$50,2)</f>
        <v>0</v>
      </c>
      <c r="AL23" s="256"/>
      <c r="AM23" s="256"/>
      <c r="AN23" s="256"/>
      <c r="AO23" s="256"/>
      <c r="AQ23" s="24"/>
      <c r="BE23" s="240"/>
    </row>
    <row r="24" spans="2:57" s="6" customFormat="1" ht="7.5" customHeight="1">
      <c r="B24" s="21"/>
      <c r="AQ24" s="24"/>
      <c r="BE24" s="240"/>
    </row>
    <row r="25" spans="2:57" s="6" customFormat="1" ht="15" customHeight="1">
      <c r="B25" s="25"/>
      <c r="D25" s="26" t="s">
        <v>42</v>
      </c>
      <c r="F25" s="26" t="s">
        <v>43</v>
      </c>
      <c r="L25" s="246">
        <v>0.21</v>
      </c>
      <c r="M25" s="247"/>
      <c r="N25" s="247"/>
      <c r="O25" s="247"/>
      <c r="T25" s="28" t="s">
        <v>44</v>
      </c>
      <c r="W25" s="248">
        <f>ROUNDUP($AZ$50,2)</f>
        <v>0</v>
      </c>
      <c r="X25" s="247"/>
      <c r="Y25" s="247"/>
      <c r="Z25" s="247"/>
      <c r="AA25" s="247"/>
      <c r="AB25" s="247"/>
      <c r="AC25" s="247"/>
      <c r="AD25" s="247"/>
      <c r="AE25" s="247"/>
      <c r="AK25" s="248">
        <f>ROUNDUP($AV$50,1)</f>
        <v>0</v>
      </c>
      <c r="AL25" s="247"/>
      <c r="AM25" s="247"/>
      <c r="AN25" s="247"/>
      <c r="AO25" s="247"/>
      <c r="AQ25" s="29"/>
      <c r="BE25" s="247"/>
    </row>
    <row r="26" spans="2:57" s="6" customFormat="1" ht="15" customHeight="1">
      <c r="B26" s="25"/>
      <c r="F26" s="26" t="s">
        <v>45</v>
      </c>
      <c r="L26" s="246">
        <v>0.15</v>
      </c>
      <c r="M26" s="247"/>
      <c r="N26" s="247"/>
      <c r="O26" s="247"/>
      <c r="T26" s="28" t="s">
        <v>44</v>
      </c>
      <c r="W26" s="248">
        <f>ROUNDUP($BA$50,2)</f>
        <v>0</v>
      </c>
      <c r="X26" s="247"/>
      <c r="Y26" s="247"/>
      <c r="Z26" s="247"/>
      <c r="AA26" s="247"/>
      <c r="AB26" s="247"/>
      <c r="AC26" s="247"/>
      <c r="AD26" s="247"/>
      <c r="AE26" s="247"/>
      <c r="AK26" s="248">
        <f>ROUNDUP($AW$50,1)</f>
        <v>0</v>
      </c>
      <c r="AL26" s="247"/>
      <c r="AM26" s="247"/>
      <c r="AN26" s="247"/>
      <c r="AO26" s="247"/>
      <c r="AQ26" s="29"/>
      <c r="BE26" s="247"/>
    </row>
    <row r="27" spans="2:57" s="6" customFormat="1" ht="15" customHeight="1" hidden="1">
      <c r="B27" s="25"/>
      <c r="F27" s="26" t="s">
        <v>46</v>
      </c>
      <c r="L27" s="246">
        <v>0.21</v>
      </c>
      <c r="M27" s="247"/>
      <c r="N27" s="247"/>
      <c r="O27" s="247"/>
      <c r="T27" s="28" t="s">
        <v>44</v>
      </c>
      <c r="W27" s="248">
        <f>ROUNDUP($BB$50,2)</f>
        <v>0</v>
      </c>
      <c r="X27" s="247"/>
      <c r="Y27" s="247"/>
      <c r="Z27" s="247"/>
      <c r="AA27" s="247"/>
      <c r="AB27" s="247"/>
      <c r="AC27" s="247"/>
      <c r="AD27" s="247"/>
      <c r="AE27" s="247"/>
      <c r="AK27" s="248">
        <v>0</v>
      </c>
      <c r="AL27" s="247"/>
      <c r="AM27" s="247"/>
      <c r="AN27" s="247"/>
      <c r="AO27" s="247"/>
      <c r="AQ27" s="29"/>
      <c r="BE27" s="247"/>
    </row>
    <row r="28" spans="2:57" s="6" customFormat="1" ht="15" customHeight="1" hidden="1">
      <c r="B28" s="25"/>
      <c r="F28" s="26" t="s">
        <v>47</v>
      </c>
      <c r="L28" s="246">
        <v>0.15</v>
      </c>
      <c r="M28" s="247"/>
      <c r="N28" s="247"/>
      <c r="O28" s="247"/>
      <c r="T28" s="28" t="s">
        <v>44</v>
      </c>
      <c r="W28" s="248">
        <f>ROUNDUP($BC$50,2)</f>
        <v>0</v>
      </c>
      <c r="X28" s="247"/>
      <c r="Y28" s="247"/>
      <c r="Z28" s="247"/>
      <c r="AA28" s="247"/>
      <c r="AB28" s="247"/>
      <c r="AC28" s="247"/>
      <c r="AD28" s="247"/>
      <c r="AE28" s="247"/>
      <c r="AK28" s="248">
        <v>0</v>
      </c>
      <c r="AL28" s="247"/>
      <c r="AM28" s="247"/>
      <c r="AN28" s="247"/>
      <c r="AO28" s="247"/>
      <c r="AQ28" s="29"/>
      <c r="BE28" s="247"/>
    </row>
    <row r="29" spans="2:57" s="6" customFormat="1" ht="15" customHeight="1" hidden="1">
      <c r="B29" s="25"/>
      <c r="F29" s="26" t="s">
        <v>48</v>
      </c>
      <c r="L29" s="246">
        <v>0</v>
      </c>
      <c r="M29" s="247"/>
      <c r="N29" s="247"/>
      <c r="O29" s="247"/>
      <c r="T29" s="28" t="s">
        <v>44</v>
      </c>
      <c r="W29" s="248">
        <f>ROUNDUP($BD$50,2)</f>
        <v>0</v>
      </c>
      <c r="X29" s="247"/>
      <c r="Y29" s="247"/>
      <c r="Z29" s="247"/>
      <c r="AA29" s="247"/>
      <c r="AB29" s="247"/>
      <c r="AC29" s="247"/>
      <c r="AD29" s="247"/>
      <c r="AE29" s="247"/>
      <c r="AK29" s="248">
        <v>0</v>
      </c>
      <c r="AL29" s="247"/>
      <c r="AM29" s="247"/>
      <c r="AN29" s="247"/>
      <c r="AO29" s="247"/>
      <c r="AQ29" s="29"/>
      <c r="BE29" s="247"/>
    </row>
    <row r="30" spans="2:57" s="6" customFormat="1" ht="7.5" customHeight="1">
      <c r="B30" s="21"/>
      <c r="AQ30" s="24"/>
      <c r="BE30" s="240"/>
    </row>
    <row r="31" spans="2:57" s="6" customFormat="1" ht="27" customHeight="1">
      <c r="B31" s="21"/>
      <c r="C31" s="30"/>
      <c r="D31" s="31" t="s">
        <v>49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 t="s">
        <v>50</v>
      </c>
      <c r="U31" s="32"/>
      <c r="V31" s="32"/>
      <c r="W31" s="32"/>
      <c r="X31" s="236" t="s">
        <v>51</v>
      </c>
      <c r="Y31" s="231"/>
      <c r="Z31" s="231"/>
      <c r="AA31" s="231"/>
      <c r="AB31" s="231"/>
      <c r="AC31" s="32"/>
      <c r="AD31" s="32"/>
      <c r="AE31" s="32"/>
      <c r="AF31" s="32"/>
      <c r="AG31" s="32"/>
      <c r="AH31" s="32"/>
      <c r="AI31" s="32"/>
      <c r="AJ31" s="32"/>
      <c r="AK31" s="237">
        <f>ROUNDUP(SUM($AK$23:$AK$29),2)</f>
        <v>0</v>
      </c>
      <c r="AL31" s="231"/>
      <c r="AM31" s="231"/>
      <c r="AN31" s="231"/>
      <c r="AO31" s="238"/>
      <c r="AP31" s="30"/>
      <c r="AQ31" s="34"/>
      <c r="BE31" s="240"/>
    </row>
    <row r="32" spans="2:57" s="6" customFormat="1" ht="7.5" customHeight="1">
      <c r="B32" s="21"/>
      <c r="AQ32" s="24"/>
      <c r="BE32" s="240"/>
    </row>
    <row r="33" spans="2:43" s="6" customFormat="1" ht="7.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7" spans="2:44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1"/>
    </row>
    <row r="38" spans="2:44" s="6" customFormat="1" ht="37.5" customHeight="1">
      <c r="B38" s="21"/>
      <c r="C38" s="239" t="s">
        <v>52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1"/>
    </row>
    <row r="39" spans="2:44" s="6" customFormat="1" ht="7.5" customHeight="1">
      <c r="B39" s="21"/>
      <c r="AR39" s="21"/>
    </row>
    <row r="40" spans="2:44" s="15" customFormat="1" ht="15" customHeight="1">
      <c r="B40" s="40"/>
      <c r="C40" s="17" t="s">
        <v>14</v>
      </c>
      <c r="L40" s="15" t="str">
        <f>$K$5</f>
        <v>201379</v>
      </c>
      <c r="AR40" s="40"/>
    </row>
    <row r="41" spans="2:44" s="41" customFormat="1" ht="37.5" customHeight="1">
      <c r="B41" s="42"/>
      <c r="C41" s="41" t="s">
        <v>17</v>
      </c>
      <c r="L41" s="241" t="str">
        <f>$K$6</f>
        <v>Fáze 1_Sportovní hala v Litvínově - zateplení</v>
      </c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R41" s="42"/>
    </row>
    <row r="42" spans="2:44" s="6" customFormat="1" ht="7.5" customHeight="1">
      <c r="B42" s="21"/>
      <c r="AR42" s="21"/>
    </row>
    <row r="43" spans="2:44" s="6" customFormat="1" ht="15.75" customHeight="1">
      <c r="B43" s="21"/>
      <c r="C43" s="17" t="s">
        <v>24</v>
      </c>
      <c r="L43" s="43" t="str">
        <f>IF($K$8="","",$K$8)</f>
        <v>U Koldomu č.p. 2049, Litvínov</v>
      </c>
      <c r="AI43" s="17" t="s">
        <v>26</v>
      </c>
      <c r="AM43" s="44" t="str">
        <f>IF($AN$8="","",$AN$8)</f>
        <v>04.09.2013</v>
      </c>
      <c r="AR43" s="21"/>
    </row>
    <row r="44" spans="2:44" s="6" customFormat="1" ht="7.5" customHeight="1">
      <c r="B44" s="21"/>
      <c r="AR44" s="21"/>
    </row>
    <row r="45" spans="2:56" s="6" customFormat="1" ht="18.75" customHeight="1">
      <c r="B45" s="21"/>
      <c r="C45" s="17" t="s">
        <v>30</v>
      </c>
      <c r="L45" s="15" t="str">
        <f>IF($E$11="","",$E$11)</f>
        <v> </v>
      </c>
      <c r="AI45" s="17" t="s">
        <v>36</v>
      </c>
      <c r="AM45" s="242" t="str">
        <f>IF($E$17="","",$E$17)</f>
        <v>Ing. arch. Tomáš Adámek</v>
      </c>
      <c r="AN45" s="240"/>
      <c r="AO45" s="240"/>
      <c r="AP45" s="240"/>
      <c r="AR45" s="21"/>
      <c r="AS45" s="243" t="s">
        <v>53</v>
      </c>
      <c r="AT45" s="244"/>
      <c r="AU45" s="45"/>
      <c r="AV45" s="45"/>
      <c r="AW45" s="45"/>
      <c r="AX45" s="45"/>
      <c r="AY45" s="45"/>
      <c r="AZ45" s="45"/>
      <c r="BA45" s="45"/>
      <c r="BB45" s="45"/>
      <c r="BC45" s="45"/>
      <c r="BD45" s="46"/>
    </row>
    <row r="46" spans="2:56" s="6" customFormat="1" ht="15.75" customHeight="1">
      <c r="B46" s="21"/>
      <c r="C46" s="17" t="s">
        <v>34</v>
      </c>
      <c r="L46" s="15">
        <f>IF($E$14="Vyplň údaj","",$E$14)</f>
      </c>
      <c r="AR46" s="21"/>
      <c r="AS46" s="245"/>
      <c r="AT46" s="240"/>
      <c r="BD46" s="48"/>
    </row>
    <row r="47" spans="2:56" s="6" customFormat="1" ht="12" customHeight="1">
      <c r="B47" s="21"/>
      <c r="AR47" s="21"/>
      <c r="AS47" s="245"/>
      <c r="AT47" s="240"/>
      <c r="BD47" s="48"/>
    </row>
    <row r="48" spans="2:57" s="6" customFormat="1" ht="30" customHeight="1">
      <c r="B48" s="21"/>
      <c r="C48" s="230" t="s">
        <v>54</v>
      </c>
      <c r="D48" s="231"/>
      <c r="E48" s="231"/>
      <c r="F48" s="231"/>
      <c r="G48" s="231"/>
      <c r="H48" s="32"/>
      <c r="I48" s="232" t="s">
        <v>55</v>
      </c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3" t="s">
        <v>56</v>
      </c>
      <c r="AH48" s="231"/>
      <c r="AI48" s="231"/>
      <c r="AJ48" s="231"/>
      <c r="AK48" s="231"/>
      <c r="AL48" s="231"/>
      <c r="AM48" s="231"/>
      <c r="AN48" s="232" t="s">
        <v>57</v>
      </c>
      <c r="AO48" s="231"/>
      <c r="AP48" s="231"/>
      <c r="AQ48" s="49" t="s">
        <v>58</v>
      </c>
      <c r="AR48" s="21"/>
      <c r="AS48" s="50" t="s">
        <v>59</v>
      </c>
      <c r="AT48" s="51" t="s">
        <v>60</v>
      </c>
      <c r="AU48" s="51" t="s">
        <v>61</v>
      </c>
      <c r="AV48" s="51" t="s">
        <v>62</v>
      </c>
      <c r="AW48" s="51" t="s">
        <v>63</v>
      </c>
      <c r="AX48" s="51" t="s">
        <v>64</v>
      </c>
      <c r="AY48" s="51" t="s">
        <v>65</v>
      </c>
      <c r="AZ48" s="51" t="s">
        <v>66</v>
      </c>
      <c r="BA48" s="51" t="s">
        <v>67</v>
      </c>
      <c r="BB48" s="51" t="s">
        <v>68</v>
      </c>
      <c r="BC48" s="51" t="s">
        <v>69</v>
      </c>
      <c r="BD48" s="52" t="s">
        <v>70</v>
      </c>
      <c r="BE48" s="53"/>
    </row>
    <row r="49" spans="2:56" s="6" customFormat="1" ht="12" customHeight="1">
      <c r="B49" s="21"/>
      <c r="AR49" s="21"/>
      <c r="AS49" s="54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90" s="41" customFormat="1" ht="33" customHeight="1">
      <c r="B50" s="42"/>
      <c r="C50" s="55" t="s">
        <v>71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234">
        <f>ROUNDUP(SUM($AG$51:$AG$53),2)</f>
        <v>0</v>
      </c>
      <c r="AH50" s="235"/>
      <c r="AI50" s="235"/>
      <c r="AJ50" s="235"/>
      <c r="AK50" s="235"/>
      <c r="AL50" s="235"/>
      <c r="AM50" s="235"/>
      <c r="AN50" s="234">
        <f>ROUNDUP(SUM($AG$50,$AT$50),2)</f>
        <v>0</v>
      </c>
      <c r="AO50" s="235"/>
      <c r="AP50" s="235"/>
      <c r="AQ50" s="56"/>
      <c r="AR50" s="42"/>
      <c r="AS50" s="57">
        <f>ROUNDUP(SUM($AS$51:$AS$53),2)</f>
        <v>0</v>
      </c>
      <c r="AT50" s="58">
        <f>ROUNDUP(SUM($AV$50:$AW$50),1)</f>
        <v>0</v>
      </c>
      <c r="AU50" s="59">
        <f>ROUNDUP(SUM($AU$51:$AU$53),5)</f>
        <v>0</v>
      </c>
      <c r="AV50" s="58">
        <f>ROUNDUP($AZ$50*$L$25,2)</f>
        <v>0</v>
      </c>
      <c r="AW50" s="58">
        <f>ROUNDUP($BA$50*$L$26,2)</f>
        <v>0</v>
      </c>
      <c r="AX50" s="58">
        <f>ROUNDUP($BB$50*$L$25,2)</f>
        <v>0</v>
      </c>
      <c r="AY50" s="58">
        <f>ROUNDUP($BC$50*$L$26,2)</f>
        <v>0</v>
      </c>
      <c r="AZ50" s="58">
        <f>ROUNDUP(SUM($AZ$51:$AZ$53),2)</f>
        <v>0</v>
      </c>
      <c r="BA50" s="58">
        <f>ROUNDUP(SUM($BA$51:$BA$53),2)</f>
        <v>0</v>
      </c>
      <c r="BB50" s="58">
        <f>ROUNDUP(SUM($BB$51:$BB$53),2)</f>
        <v>0</v>
      </c>
      <c r="BC50" s="58">
        <f>ROUNDUP(SUM($BC$51:$BC$53),2)</f>
        <v>0</v>
      </c>
      <c r="BD50" s="60">
        <f>ROUNDUP(SUM($BD$51:$BD$53),2)</f>
        <v>0</v>
      </c>
      <c r="BS50" s="41" t="s">
        <v>72</v>
      </c>
      <c r="BT50" s="41" t="s">
        <v>73</v>
      </c>
      <c r="BU50" s="61" t="s">
        <v>74</v>
      </c>
      <c r="BV50" s="41" t="s">
        <v>75</v>
      </c>
      <c r="BW50" s="41" t="s">
        <v>4</v>
      </c>
      <c r="BX50" s="41" t="s">
        <v>76</v>
      </c>
      <c r="CL50" s="41" t="s">
        <v>21</v>
      </c>
    </row>
    <row r="51" spans="1:91" s="62" customFormat="1" ht="28.5" customHeight="1">
      <c r="A51" s="143" t="s">
        <v>556</v>
      </c>
      <c r="B51" s="63"/>
      <c r="C51" s="64"/>
      <c r="D51" s="228" t="s">
        <v>23</v>
      </c>
      <c r="E51" s="229"/>
      <c r="F51" s="229"/>
      <c r="G51" s="229"/>
      <c r="H51" s="229"/>
      <c r="I51" s="64"/>
      <c r="J51" s="228" t="s">
        <v>77</v>
      </c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6">
        <f>'1 - Stavební a konstrukčn...'!$M$25</f>
        <v>0</v>
      </c>
      <c r="AH51" s="227"/>
      <c r="AI51" s="227"/>
      <c r="AJ51" s="227"/>
      <c r="AK51" s="227"/>
      <c r="AL51" s="227"/>
      <c r="AM51" s="227"/>
      <c r="AN51" s="226">
        <f>ROUNDUP(SUM($AG$51,$AT$51),2)</f>
        <v>0</v>
      </c>
      <c r="AO51" s="227"/>
      <c r="AP51" s="227"/>
      <c r="AQ51" s="65" t="s">
        <v>78</v>
      </c>
      <c r="AR51" s="63"/>
      <c r="AS51" s="66">
        <v>0</v>
      </c>
      <c r="AT51" s="67">
        <f>ROUNDUP(SUM($AV$51:$AW$51),1)</f>
        <v>0</v>
      </c>
      <c r="AU51" s="68">
        <f>'1 - Stavební a konstrukčn...'!$W$88</f>
        <v>0</v>
      </c>
      <c r="AV51" s="67">
        <f>'1 - Stavební a konstrukčn...'!$M$27</f>
        <v>0</v>
      </c>
      <c r="AW51" s="67">
        <f>'1 - Stavební a konstrukčn...'!$M$28</f>
        <v>0</v>
      </c>
      <c r="AX51" s="67">
        <f>'1 - Stavební a konstrukčn...'!$M$29</f>
        <v>0</v>
      </c>
      <c r="AY51" s="67">
        <f>'1 - Stavební a konstrukčn...'!$M$30</f>
        <v>0</v>
      </c>
      <c r="AZ51" s="67">
        <f>'1 - Stavební a konstrukčn...'!$H$27</f>
        <v>0</v>
      </c>
      <c r="BA51" s="67">
        <f>'1 - Stavební a konstrukčn...'!$H$28</f>
        <v>0</v>
      </c>
      <c r="BB51" s="67">
        <f>'1 - Stavební a konstrukčn...'!$H$29</f>
        <v>0</v>
      </c>
      <c r="BC51" s="67">
        <f>'1 - Stavební a konstrukčn...'!$H$30</f>
        <v>0</v>
      </c>
      <c r="BD51" s="69">
        <f>'1 - Stavební a konstrukčn...'!$H$31</f>
        <v>0</v>
      </c>
      <c r="BT51" s="62" t="s">
        <v>23</v>
      </c>
      <c r="BV51" s="62" t="s">
        <v>75</v>
      </c>
      <c r="BW51" s="62" t="s">
        <v>79</v>
      </c>
      <c r="BX51" s="62" t="s">
        <v>4</v>
      </c>
      <c r="CL51" s="62" t="s">
        <v>21</v>
      </c>
      <c r="CM51" s="62" t="s">
        <v>80</v>
      </c>
    </row>
    <row r="52" spans="1:91" s="62" customFormat="1" ht="28.5" customHeight="1">
      <c r="A52" s="143" t="s">
        <v>556</v>
      </c>
      <c r="B52" s="63"/>
      <c r="C52" s="64"/>
      <c r="D52" s="228" t="s">
        <v>80</v>
      </c>
      <c r="E52" s="229"/>
      <c r="F52" s="229"/>
      <c r="G52" s="229"/>
      <c r="H52" s="229"/>
      <c r="I52" s="64"/>
      <c r="J52" s="228" t="s">
        <v>81</v>
      </c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6">
        <f>'2 - Elektroinstalace'!$M$25</f>
        <v>0</v>
      </c>
      <c r="AH52" s="227"/>
      <c r="AI52" s="227"/>
      <c r="AJ52" s="227"/>
      <c r="AK52" s="227"/>
      <c r="AL52" s="227"/>
      <c r="AM52" s="227"/>
      <c r="AN52" s="226">
        <f>ROUNDUP(SUM($AG$52,$AT$52),2)</f>
        <v>0</v>
      </c>
      <c r="AO52" s="227"/>
      <c r="AP52" s="227"/>
      <c r="AQ52" s="65" t="s">
        <v>78</v>
      </c>
      <c r="AR52" s="63"/>
      <c r="AS52" s="66">
        <v>0</v>
      </c>
      <c r="AT52" s="67">
        <f>ROUNDUP(SUM($AV$52:$AW$52),1)</f>
        <v>0</v>
      </c>
      <c r="AU52" s="68">
        <f>'2 - Elektroinstalace'!$W$75</f>
        <v>0</v>
      </c>
      <c r="AV52" s="67">
        <f>'2 - Elektroinstalace'!$M$27</f>
        <v>0</v>
      </c>
      <c r="AW52" s="67">
        <f>'2 - Elektroinstalace'!$M$28</f>
        <v>0</v>
      </c>
      <c r="AX52" s="67">
        <f>'2 - Elektroinstalace'!$M$29</f>
        <v>0</v>
      </c>
      <c r="AY52" s="67">
        <f>'2 - Elektroinstalace'!$M$30</f>
        <v>0</v>
      </c>
      <c r="AZ52" s="67">
        <f>'2 - Elektroinstalace'!$H$27</f>
        <v>0</v>
      </c>
      <c r="BA52" s="67">
        <f>'2 - Elektroinstalace'!$H$28</f>
        <v>0</v>
      </c>
      <c r="BB52" s="67">
        <f>'2 - Elektroinstalace'!$H$29</f>
        <v>0</v>
      </c>
      <c r="BC52" s="67">
        <f>'2 - Elektroinstalace'!$H$30</f>
        <v>0</v>
      </c>
      <c r="BD52" s="69">
        <f>'2 - Elektroinstalace'!$H$31</f>
        <v>0</v>
      </c>
      <c r="BT52" s="62" t="s">
        <v>23</v>
      </c>
      <c r="BV52" s="62" t="s">
        <v>75</v>
      </c>
      <c r="BW52" s="62" t="s">
        <v>82</v>
      </c>
      <c r="BX52" s="62" t="s">
        <v>4</v>
      </c>
      <c r="CM52" s="62" t="s">
        <v>80</v>
      </c>
    </row>
    <row r="53" spans="1:91" s="62" customFormat="1" ht="28.5" customHeight="1">
      <c r="A53" s="143" t="s">
        <v>556</v>
      </c>
      <c r="B53" s="63"/>
      <c r="C53" s="64"/>
      <c r="D53" s="228" t="s">
        <v>83</v>
      </c>
      <c r="E53" s="229"/>
      <c r="F53" s="229"/>
      <c r="G53" s="229"/>
      <c r="H53" s="229"/>
      <c r="I53" s="64"/>
      <c r="J53" s="228" t="s">
        <v>84</v>
      </c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6">
        <f>'VRN - Vedlejší rozpočtové...'!$M$25</f>
        <v>0</v>
      </c>
      <c r="AH53" s="227"/>
      <c r="AI53" s="227"/>
      <c r="AJ53" s="227"/>
      <c r="AK53" s="227"/>
      <c r="AL53" s="227"/>
      <c r="AM53" s="227"/>
      <c r="AN53" s="226">
        <f>ROUNDUP(SUM($AG$53,$AT$53),2)</f>
        <v>0</v>
      </c>
      <c r="AO53" s="227"/>
      <c r="AP53" s="227"/>
      <c r="AQ53" s="65" t="s">
        <v>85</v>
      </c>
      <c r="AR53" s="63"/>
      <c r="AS53" s="70">
        <v>0</v>
      </c>
      <c r="AT53" s="71">
        <f>ROUNDUP(SUM($AV$53:$AW$53),1)</f>
        <v>0</v>
      </c>
      <c r="AU53" s="72">
        <f>'VRN - Vedlejší rozpočtové...'!$W$73</f>
        <v>0</v>
      </c>
      <c r="AV53" s="71">
        <f>'VRN - Vedlejší rozpočtové...'!$M$27</f>
        <v>0</v>
      </c>
      <c r="AW53" s="71">
        <f>'VRN - Vedlejší rozpočtové...'!$M$28</f>
        <v>0</v>
      </c>
      <c r="AX53" s="71">
        <f>'VRN - Vedlejší rozpočtové...'!$M$29</f>
        <v>0</v>
      </c>
      <c r="AY53" s="71">
        <f>'VRN - Vedlejší rozpočtové...'!$M$30</f>
        <v>0</v>
      </c>
      <c r="AZ53" s="71">
        <f>'VRN - Vedlejší rozpočtové...'!$H$27</f>
        <v>0</v>
      </c>
      <c r="BA53" s="71">
        <f>'VRN - Vedlejší rozpočtové...'!$H$28</f>
        <v>0</v>
      </c>
      <c r="BB53" s="71">
        <f>'VRN - Vedlejší rozpočtové...'!$H$29</f>
        <v>0</v>
      </c>
      <c r="BC53" s="71">
        <f>'VRN - Vedlejší rozpočtové...'!$H$30</f>
        <v>0</v>
      </c>
      <c r="BD53" s="73">
        <f>'VRN - Vedlejší rozpočtové...'!$H$31</f>
        <v>0</v>
      </c>
      <c r="BT53" s="62" t="s">
        <v>23</v>
      </c>
      <c r="BV53" s="62" t="s">
        <v>75</v>
      </c>
      <c r="BW53" s="62" t="s">
        <v>86</v>
      </c>
      <c r="BX53" s="62" t="s">
        <v>4</v>
      </c>
      <c r="CL53" s="62" t="s">
        <v>21</v>
      </c>
      <c r="CM53" s="62" t="s">
        <v>80</v>
      </c>
    </row>
    <row r="54" spans="2:44" s="6" customFormat="1" ht="30.75" customHeight="1">
      <c r="B54" s="21"/>
      <c r="AR54" s="21"/>
    </row>
    <row r="55" spans="2:44" s="6" customFormat="1" ht="7.5" customHeight="1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21"/>
    </row>
  </sheetData>
  <sheetProtection/>
  <mergeCells count="48"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Q38"/>
    <mergeCell ref="L41:AO41"/>
    <mergeCell ref="AM45:AP45"/>
    <mergeCell ref="AS45:AT47"/>
    <mergeCell ref="I48:AF48"/>
    <mergeCell ref="AG48:AM48"/>
    <mergeCell ref="AN48:AP48"/>
    <mergeCell ref="AN51:AP51"/>
    <mergeCell ref="AG51:AM51"/>
    <mergeCell ref="D51:H51"/>
    <mergeCell ref="J51:AF51"/>
    <mergeCell ref="AG50:AM50"/>
    <mergeCell ref="AN50:AP50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C48:G48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1 - Stavební a konstrukčn...'!C2" tooltip="1 - Stavební a konstrukčn..." display="/"/>
    <hyperlink ref="A52" location="'2 - Elektroinstalace'!C2" tooltip="2 - Elektroinstalace" display="/"/>
    <hyperlink ref="A53" location="'VRN - Vedlejší rozpočtové...'!C2" tooltip="VRN - Vedlejší rozpočtové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557</v>
      </c>
      <c r="G1" s="147"/>
      <c r="H1" s="259" t="s">
        <v>558</v>
      </c>
      <c r="I1" s="259"/>
      <c r="J1" s="259"/>
      <c r="K1" s="259"/>
      <c r="L1" s="147" t="s">
        <v>559</v>
      </c>
      <c r="M1" s="147"/>
      <c r="N1" s="145"/>
      <c r="O1" s="146" t="s">
        <v>87</v>
      </c>
      <c r="P1" s="145"/>
      <c r="Q1" s="145"/>
      <c r="R1" s="145"/>
      <c r="S1" s="147" t="s">
        <v>560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49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 t="s">
        <v>6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79</v>
      </c>
      <c r="AZ2" s="6" t="s">
        <v>88</v>
      </c>
      <c r="BA2" s="6" t="s">
        <v>32</v>
      </c>
      <c r="BB2" s="6" t="s">
        <v>89</v>
      </c>
      <c r="BC2" s="6" t="s">
        <v>90</v>
      </c>
      <c r="BD2" s="6" t="s">
        <v>80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  <c r="AZ3" s="6" t="s">
        <v>91</v>
      </c>
      <c r="BA3" s="6" t="s">
        <v>32</v>
      </c>
      <c r="BB3" s="6" t="s">
        <v>89</v>
      </c>
      <c r="BC3" s="6" t="s">
        <v>92</v>
      </c>
      <c r="BD3" s="6" t="s">
        <v>80</v>
      </c>
    </row>
    <row r="4" spans="2:56" s="2" customFormat="1" ht="37.5" customHeight="1">
      <c r="B4" s="10"/>
      <c r="C4" s="239" t="s">
        <v>93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50"/>
      <c r="T4" s="12" t="s">
        <v>11</v>
      </c>
      <c r="AT4" s="2" t="s">
        <v>3</v>
      </c>
      <c r="AZ4" s="6" t="s">
        <v>94</v>
      </c>
      <c r="BA4" s="6" t="s">
        <v>32</v>
      </c>
      <c r="BB4" s="6" t="s">
        <v>89</v>
      </c>
      <c r="BC4" s="6" t="s">
        <v>95</v>
      </c>
      <c r="BD4" s="6" t="s">
        <v>80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2" t="str">
        <f>'Rekapitulace stavby'!$K$6</f>
        <v>Fáze 1_Sportovní hala v Litvínově - zateplení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1"/>
    </row>
    <row r="7" spans="2:18" s="6" customFormat="1" ht="37.5" customHeight="1">
      <c r="B7" s="21"/>
      <c r="D7" s="41" t="s">
        <v>96</v>
      </c>
      <c r="F7" s="241" t="s">
        <v>97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 t="s">
        <v>21</v>
      </c>
      <c r="M9" s="17" t="s">
        <v>22</v>
      </c>
      <c r="O9" s="15"/>
      <c r="R9" s="24"/>
    </row>
    <row r="10" spans="2:18" s="6" customFormat="1" ht="15" customHeight="1">
      <c r="B10" s="21"/>
      <c r="D10" s="17" t="s">
        <v>24</v>
      </c>
      <c r="F10" s="15" t="s">
        <v>25</v>
      </c>
      <c r="M10" s="17" t="s">
        <v>26</v>
      </c>
      <c r="O10" s="283" t="str">
        <f>'Rekapitulace stavby'!$AN$8</f>
        <v>04.09.2013</v>
      </c>
      <c r="P10" s="240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30</v>
      </c>
      <c r="M12" s="17" t="s">
        <v>31</v>
      </c>
      <c r="O12" s="242">
        <f>IF('Rekapitulace stavby'!$AN$10="","",'Rekapitulace stavby'!$AN$10)</f>
      </c>
      <c r="P12" s="240"/>
      <c r="R12" s="24"/>
    </row>
    <row r="13" spans="2:18" s="6" customFormat="1" ht="18.75" customHeight="1">
      <c r="B13" s="21"/>
      <c r="E13" s="15" t="str">
        <f>IF('Rekapitulace stavby'!$E$11="","",'Rekapitulace stavby'!$E$11)</f>
        <v> </v>
      </c>
      <c r="M13" s="17" t="s">
        <v>33</v>
      </c>
      <c r="O13" s="242">
        <f>IF('Rekapitulace stavby'!$AN$11="","",'Rekapitulace stavby'!$AN$11)</f>
      </c>
      <c r="P13" s="240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31</v>
      </c>
      <c r="O15" s="242" t="str">
        <f>IF('Rekapitulace stavby'!$AN$13="","",'Rekapitulace stavby'!$AN$13)</f>
        <v>Vyplň údaj</v>
      </c>
      <c r="P15" s="240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42" t="str">
        <f>IF('Rekapitulace stavby'!$AN$14="","",'Rekapitulace stavby'!$AN$14)</f>
        <v>Vyplň údaj</v>
      </c>
      <c r="P16" s="240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31</v>
      </c>
      <c r="O18" s="242"/>
      <c r="P18" s="240"/>
      <c r="R18" s="24"/>
    </row>
    <row r="19" spans="2:18" s="6" customFormat="1" ht="18.75" customHeight="1">
      <c r="B19" s="21"/>
      <c r="E19" s="15" t="s">
        <v>37</v>
      </c>
      <c r="M19" s="17" t="s">
        <v>33</v>
      </c>
      <c r="O19" s="242"/>
      <c r="P19" s="240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39</v>
      </c>
      <c r="R21" s="24"/>
    </row>
    <row r="22" spans="2:18" s="74" customFormat="1" ht="15.75" customHeight="1">
      <c r="B22" s="75"/>
      <c r="E22" s="254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76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7" t="s">
        <v>41</v>
      </c>
      <c r="M25" s="234">
        <f>ROUNDUP($N$88,2)</f>
        <v>0</v>
      </c>
      <c r="N25" s="240"/>
      <c r="O25" s="240"/>
      <c r="P25" s="240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42</v>
      </c>
      <c r="E27" s="26" t="s">
        <v>43</v>
      </c>
      <c r="F27" s="27">
        <v>0.21</v>
      </c>
      <c r="G27" s="78" t="s">
        <v>44</v>
      </c>
      <c r="H27" s="287">
        <f>SUM($BE$88:$BE$296)</f>
        <v>0</v>
      </c>
      <c r="I27" s="240"/>
      <c r="J27" s="240"/>
      <c r="M27" s="287">
        <f>SUM($BE$88:$BE$296)*$F$27</f>
        <v>0</v>
      </c>
      <c r="N27" s="240"/>
      <c r="O27" s="240"/>
      <c r="P27" s="240"/>
      <c r="R27" s="24"/>
    </row>
    <row r="28" spans="2:18" s="6" customFormat="1" ht="15" customHeight="1">
      <c r="B28" s="21"/>
      <c r="E28" s="26" t="s">
        <v>45</v>
      </c>
      <c r="F28" s="27">
        <v>0.15</v>
      </c>
      <c r="G28" s="78" t="s">
        <v>44</v>
      </c>
      <c r="H28" s="287">
        <f>SUM($BF$88:$BF$296)</f>
        <v>0</v>
      </c>
      <c r="I28" s="240"/>
      <c r="J28" s="240"/>
      <c r="M28" s="287">
        <f>SUM($BF$88:$BF$296)*$F$28</f>
        <v>0</v>
      </c>
      <c r="N28" s="240"/>
      <c r="O28" s="240"/>
      <c r="P28" s="240"/>
      <c r="R28" s="24"/>
    </row>
    <row r="29" spans="2:18" s="6" customFormat="1" ht="15" customHeight="1" hidden="1">
      <c r="B29" s="21"/>
      <c r="E29" s="26" t="s">
        <v>46</v>
      </c>
      <c r="F29" s="27">
        <v>0.21</v>
      </c>
      <c r="G29" s="78" t="s">
        <v>44</v>
      </c>
      <c r="H29" s="287">
        <f>SUM($BG$88:$BG$296)</f>
        <v>0</v>
      </c>
      <c r="I29" s="240"/>
      <c r="J29" s="240"/>
      <c r="M29" s="287">
        <v>0</v>
      </c>
      <c r="N29" s="240"/>
      <c r="O29" s="240"/>
      <c r="P29" s="240"/>
      <c r="R29" s="24"/>
    </row>
    <row r="30" spans="2:18" s="6" customFormat="1" ht="15" customHeight="1" hidden="1">
      <c r="B30" s="21"/>
      <c r="E30" s="26" t="s">
        <v>47</v>
      </c>
      <c r="F30" s="27">
        <v>0.15</v>
      </c>
      <c r="G30" s="78" t="s">
        <v>44</v>
      </c>
      <c r="H30" s="287">
        <f>SUM($BH$88:$BH$296)</f>
        <v>0</v>
      </c>
      <c r="I30" s="240"/>
      <c r="J30" s="240"/>
      <c r="M30" s="287">
        <v>0</v>
      </c>
      <c r="N30" s="240"/>
      <c r="O30" s="240"/>
      <c r="P30" s="240"/>
      <c r="R30" s="24"/>
    </row>
    <row r="31" spans="2:18" s="6" customFormat="1" ht="15" customHeight="1" hidden="1">
      <c r="B31" s="21"/>
      <c r="E31" s="26" t="s">
        <v>48</v>
      </c>
      <c r="F31" s="27">
        <v>0</v>
      </c>
      <c r="G31" s="78" t="s">
        <v>44</v>
      </c>
      <c r="H31" s="287">
        <f>SUM($BI$88:$BI$296)</f>
        <v>0</v>
      </c>
      <c r="I31" s="240"/>
      <c r="J31" s="240"/>
      <c r="M31" s="287">
        <v>0</v>
      </c>
      <c r="N31" s="240"/>
      <c r="O31" s="240"/>
      <c r="P31" s="240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49</v>
      </c>
      <c r="E33" s="32"/>
      <c r="F33" s="32"/>
      <c r="G33" s="79" t="s">
        <v>50</v>
      </c>
      <c r="H33" s="33" t="s">
        <v>51</v>
      </c>
      <c r="I33" s="32"/>
      <c r="J33" s="32"/>
      <c r="K33" s="32"/>
      <c r="L33" s="237">
        <f>ROUNDUP(SUM($M$25:$M$31),2)</f>
        <v>0</v>
      </c>
      <c r="M33" s="231"/>
      <c r="N33" s="231"/>
      <c r="O33" s="231"/>
      <c r="P33" s="238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39" t="s">
        <v>98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2" t="str">
        <f>$F$6</f>
        <v>Fáze 1_Sportovní hala v Litvínově - zateplení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"/>
    </row>
    <row r="42" spans="2:18" s="6" customFormat="1" ht="37.5" customHeight="1">
      <c r="B42" s="21"/>
      <c r="C42" s="41" t="s">
        <v>96</v>
      </c>
      <c r="F42" s="241" t="str">
        <f>$F$7</f>
        <v>1 - Stavební a konstrukční část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24</v>
      </c>
      <c r="F44" s="15" t="str">
        <f>$F$10</f>
        <v>U Koldomu č.p. 2049, Litvínov</v>
      </c>
      <c r="K44" s="17" t="s">
        <v>26</v>
      </c>
      <c r="M44" s="283" t="str">
        <f>IF($O$10="","",$O$10)</f>
        <v>04.09.2013</v>
      </c>
      <c r="N44" s="240"/>
      <c r="O44" s="240"/>
      <c r="P44" s="240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30</v>
      </c>
      <c r="F46" s="15" t="str">
        <f>$E$13</f>
        <v> </v>
      </c>
      <c r="K46" s="17" t="s">
        <v>36</v>
      </c>
      <c r="M46" s="242" t="str">
        <f>$E$19</f>
        <v>Ing. arch. Tomáš Adámek</v>
      </c>
      <c r="N46" s="240"/>
      <c r="O46" s="240"/>
      <c r="P46" s="240"/>
      <c r="Q46" s="240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99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100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5" t="s">
        <v>101</v>
      </c>
      <c r="N51" s="234">
        <f>ROUNDUP($N$88,2)</f>
        <v>0</v>
      </c>
      <c r="O51" s="240"/>
      <c r="P51" s="240"/>
      <c r="Q51" s="240"/>
      <c r="R51" s="24"/>
      <c r="AU51" s="6" t="s">
        <v>102</v>
      </c>
    </row>
    <row r="52" spans="2:18" s="61" customFormat="1" ht="25.5" customHeight="1">
      <c r="B52" s="81"/>
      <c r="D52" s="82" t="s">
        <v>103</v>
      </c>
      <c r="N52" s="284">
        <f>ROUNDUP($N$89,2)</f>
        <v>0</v>
      </c>
      <c r="O52" s="281"/>
      <c r="P52" s="281"/>
      <c r="Q52" s="281"/>
      <c r="R52" s="83"/>
    </row>
    <row r="53" spans="2:18" s="84" customFormat="1" ht="21" customHeight="1">
      <c r="B53" s="85"/>
      <c r="D53" s="86" t="s">
        <v>104</v>
      </c>
      <c r="N53" s="280">
        <f>ROUNDUP($N$90,2)</f>
        <v>0</v>
      </c>
      <c r="O53" s="281"/>
      <c r="P53" s="281"/>
      <c r="Q53" s="281"/>
      <c r="R53" s="87"/>
    </row>
    <row r="54" spans="2:18" s="84" customFormat="1" ht="21" customHeight="1">
      <c r="B54" s="85"/>
      <c r="D54" s="86" t="s">
        <v>105</v>
      </c>
      <c r="N54" s="280">
        <f>ROUNDUP($N$109,2)</f>
        <v>0</v>
      </c>
      <c r="O54" s="281"/>
      <c r="P54" s="281"/>
      <c r="Q54" s="281"/>
      <c r="R54" s="87"/>
    </row>
    <row r="55" spans="2:18" s="84" customFormat="1" ht="15.75" customHeight="1">
      <c r="B55" s="85"/>
      <c r="D55" s="86" t="s">
        <v>106</v>
      </c>
      <c r="N55" s="280">
        <f>ROUNDUP($N$110,2)</f>
        <v>0</v>
      </c>
      <c r="O55" s="281"/>
      <c r="P55" s="281"/>
      <c r="Q55" s="281"/>
      <c r="R55" s="87"/>
    </row>
    <row r="56" spans="2:18" s="84" customFormat="1" ht="15.75" customHeight="1">
      <c r="B56" s="85"/>
      <c r="D56" s="86" t="s">
        <v>107</v>
      </c>
      <c r="N56" s="280">
        <f>ROUNDUP($N$129,2)</f>
        <v>0</v>
      </c>
      <c r="O56" s="281"/>
      <c r="P56" s="281"/>
      <c r="Q56" s="281"/>
      <c r="R56" s="87"/>
    </row>
    <row r="57" spans="2:18" s="84" customFormat="1" ht="21" customHeight="1">
      <c r="B57" s="85"/>
      <c r="D57" s="86" t="s">
        <v>108</v>
      </c>
      <c r="N57" s="280">
        <f>ROUNDUP($N$141,2)</f>
        <v>0</v>
      </c>
      <c r="O57" s="281"/>
      <c r="P57" s="281"/>
      <c r="Q57" s="281"/>
      <c r="R57" s="87"/>
    </row>
    <row r="58" spans="2:18" s="84" customFormat="1" ht="15.75" customHeight="1">
      <c r="B58" s="85"/>
      <c r="D58" s="86" t="s">
        <v>109</v>
      </c>
      <c r="N58" s="280">
        <f>ROUNDUP($N$142,2)</f>
        <v>0</v>
      </c>
      <c r="O58" s="281"/>
      <c r="P58" s="281"/>
      <c r="Q58" s="281"/>
      <c r="R58" s="87"/>
    </row>
    <row r="59" spans="2:18" s="84" customFormat="1" ht="15.75" customHeight="1">
      <c r="B59" s="85"/>
      <c r="D59" s="86" t="s">
        <v>110</v>
      </c>
      <c r="N59" s="280">
        <f>ROUNDUP($N$167,2)</f>
        <v>0</v>
      </c>
      <c r="O59" s="281"/>
      <c r="P59" s="281"/>
      <c r="Q59" s="281"/>
      <c r="R59" s="87"/>
    </row>
    <row r="60" spans="2:18" s="84" customFormat="1" ht="15.75" customHeight="1">
      <c r="B60" s="85"/>
      <c r="D60" s="86" t="s">
        <v>111</v>
      </c>
      <c r="N60" s="280">
        <f>ROUNDUP($N$170,2)</f>
        <v>0</v>
      </c>
      <c r="O60" s="281"/>
      <c r="P60" s="281"/>
      <c r="Q60" s="281"/>
      <c r="R60" s="87"/>
    </row>
    <row r="61" spans="2:18" s="84" customFormat="1" ht="15.75" customHeight="1">
      <c r="B61" s="85"/>
      <c r="D61" s="86" t="s">
        <v>112</v>
      </c>
      <c r="N61" s="280">
        <f>ROUNDUP($N$182,2)</f>
        <v>0</v>
      </c>
      <c r="O61" s="281"/>
      <c r="P61" s="281"/>
      <c r="Q61" s="281"/>
      <c r="R61" s="87"/>
    </row>
    <row r="62" spans="2:18" s="84" customFormat="1" ht="15.75" customHeight="1">
      <c r="B62" s="85"/>
      <c r="D62" s="86" t="s">
        <v>113</v>
      </c>
      <c r="N62" s="280">
        <f>ROUNDUP($N$187,2)</f>
        <v>0</v>
      </c>
      <c r="O62" s="281"/>
      <c r="P62" s="281"/>
      <c r="Q62" s="281"/>
      <c r="R62" s="87"/>
    </row>
    <row r="63" spans="2:18" s="61" customFormat="1" ht="25.5" customHeight="1">
      <c r="B63" s="81"/>
      <c r="D63" s="82" t="s">
        <v>114</v>
      </c>
      <c r="N63" s="284">
        <f>ROUNDUP($N$205,2)</f>
        <v>0</v>
      </c>
      <c r="O63" s="281"/>
      <c r="P63" s="281"/>
      <c r="Q63" s="281"/>
      <c r="R63" s="83"/>
    </row>
    <row r="64" spans="2:18" s="84" customFormat="1" ht="21" customHeight="1">
      <c r="B64" s="85"/>
      <c r="D64" s="86" t="s">
        <v>115</v>
      </c>
      <c r="N64" s="280">
        <f>ROUNDUP($N$206,2)</f>
        <v>0</v>
      </c>
      <c r="O64" s="281"/>
      <c r="P64" s="281"/>
      <c r="Q64" s="281"/>
      <c r="R64" s="87"/>
    </row>
    <row r="65" spans="2:18" s="84" customFormat="1" ht="21" customHeight="1">
      <c r="B65" s="85"/>
      <c r="D65" s="86" t="s">
        <v>116</v>
      </c>
      <c r="N65" s="280">
        <f>ROUNDUP($N$214,2)</f>
        <v>0</v>
      </c>
      <c r="O65" s="281"/>
      <c r="P65" s="281"/>
      <c r="Q65" s="281"/>
      <c r="R65" s="87"/>
    </row>
    <row r="66" spans="2:18" s="84" customFormat="1" ht="21" customHeight="1">
      <c r="B66" s="85"/>
      <c r="D66" s="86" t="s">
        <v>117</v>
      </c>
      <c r="N66" s="280">
        <f>ROUNDUP($N$219,2)</f>
        <v>0</v>
      </c>
      <c r="O66" s="281"/>
      <c r="P66" s="281"/>
      <c r="Q66" s="281"/>
      <c r="R66" s="87"/>
    </row>
    <row r="67" spans="2:18" s="84" customFormat="1" ht="21" customHeight="1">
      <c r="B67" s="85"/>
      <c r="D67" s="86" t="s">
        <v>118</v>
      </c>
      <c r="N67" s="280">
        <f>ROUNDUP($N$233,2)</f>
        <v>0</v>
      </c>
      <c r="O67" s="281"/>
      <c r="P67" s="281"/>
      <c r="Q67" s="281"/>
      <c r="R67" s="87"/>
    </row>
    <row r="68" spans="2:18" s="84" customFormat="1" ht="21" customHeight="1">
      <c r="B68" s="85"/>
      <c r="D68" s="86" t="s">
        <v>119</v>
      </c>
      <c r="N68" s="280">
        <f>ROUNDUP($N$257,2)</f>
        <v>0</v>
      </c>
      <c r="O68" s="281"/>
      <c r="P68" s="281"/>
      <c r="Q68" s="281"/>
      <c r="R68" s="87"/>
    </row>
    <row r="69" spans="2:18" s="84" customFormat="1" ht="21" customHeight="1">
      <c r="B69" s="85"/>
      <c r="D69" s="86" t="s">
        <v>120</v>
      </c>
      <c r="N69" s="280">
        <f>ROUNDUP($N$278,2)</f>
        <v>0</v>
      </c>
      <c r="O69" s="281"/>
      <c r="P69" s="281"/>
      <c r="Q69" s="281"/>
      <c r="R69" s="87"/>
    </row>
    <row r="70" spans="2:18" s="84" customFormat="1" ht="21" customHeight="1">
      <c r="B70" s="85"/>
      <c r="D70" s="86" t="s">
        <v>121</v>
      </c>
      <c r="N70" s="280">
        <f>ROUNDUP($N$290,2)</f>
        <v>0</v>
      </c>
      <c r="O70" s="281"/>
      <c r="P70" s="281"/>
      <c r="Q70" s="281"/>
      <c r="R70" s="87"/>
    </row>
    <row r="71" spans="2:18" s="6" customFormat="1" ht="22.5" customHeight="1">
      <c r="B71" s="21"/>
      <c r="R71" s="24"/>
    </row>
    <row r="72" spans="2:18" s="6" customFormat="1" ht="7.5" customHeight="1"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7"/>
    </row>
    <row r="76" spans="2:19" s="6" customFormat="1" ht="7.5" customHeight="1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21"/>
    </row>
    <row r="77" spans="2:19" s="6" customFormat="1" ht="37.5" customHeight="1">
      <c r="B77" s="21"/>
      <c r="C77" s="239" t="s">
        <v>122</v>
      </c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1"/>
    </row>
    <row r="78" spans="2:19" s="6" customFormat="1" ht="7.5" customHeight="1">
      <c r="B78" s="21"/>
      <c r="S78" s="21"/>
    </row>
    <row r="79" spans="2:19" s="6" customFormat="1" ht="30.75" customHeight="1">
      <c r="B79" s="21"/>
      <c r="C79" s="17" t="s">
        <v>17</v>
      </c>
      <c r="F79" s="282" t="str">
        <f>$F$6</f>
        <v>Fáze 1_Sportovní hala v Litvínově - zateplení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S79" s="21"/>
    </row>
    <row r="80" spans="2:19" s="6" customFormat="1" ht="37.5" customHeight="1">
      <c r="B80" s="21"/>
      <c r="C80" s="41" t="s">
        <v>96</v>
      </c>
      <c r="F80" s="241" t="str">
        <f>$F$7</f>
        <v>1 - Stavební a konstrukční část</v>
      </c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S80" s="21"/>
    </row>
    <row r="81" spans="2:19" s="6" customFormat="1" ht="7.5" customHeight="1">
      <c r="B81" s="21"/>
      <c r="S81" s="21"/>
    </row>
    <row r="82" spans="2:19" s="6" customFormat="1" ht="18.75" customHeight="1">
      <c r="B82" s="21"/>
      <c r="C82" s="17" t="s">
        <v>24</v>
      </c>
      <c r="F82" s="15" t="str">
        <f>$F$10</f>
        <v>U Koldomu č.p. 2049, Litvínov</v>
      </c>
      <c r="K82" s="17" t="s">
        <v>26</v>
      </c>
      <c r="M82" s="283" t="str">
        <f>IF($O$10="","",$O$10)</f>
        <v>04.09.2013</v>
      </c>
      <c r="N82" s="240"/>
      <c r="O82" s="240"/>
      <c r="P82" s="240"/>
      <c r="S82" s="21"/>
    </row>
    <row r="83" spans="2:19" s="6" customFormat="1" ht="7.5" customHeight="1">
      <c r="B83" s="21"/>
      <c r="S83" s="21"/>
    </row>
    <row r="84" spans="2:19" s="6" customFormat="1" ht="15.75" customHeight="1">
      <c r="B84" s="21"/>
      <c r="C84" s="17" t="s">
        <v>30</v>
      </c>
      <c r="F84" s="15" t="str">
        <f>$E$13</f>
        <v> </v>
      </c>
      <c r="K84" s="17" t="s">
        <v>36</v>
      </c>
      <c r="M84" s="242" t="str">
        <f>$E$19</f>
        <v>Ing. arch. Tomáš Adámek</v>
      </c>
      <c r="N84" s="240"/>
      <c r="O84" s="240"/>
      <c r="P84" s="240"/>
      <c r="Q84" s="240"/>
      <c r="S84" s="21"/>
    </row>
    <row r="85" spans="2:19" s="6" customFormat="1" ht="15" customHeight="1">
      <c r="B85" s="21"/>
      <c r="C85" s="17" t="s">
        <v>34</v>
      </c>
      <c r="F85" s="15" t="str">
        <f>IF($E$16="","",$E$16)</f>
        <v>Vyplň údaj</v>
      </c>
      <c r="S85" s="21"/>
    </row>
    <row r="86" spans="2:19" s="6" customFormat="1" ht="11.25" customHeight="1">
      <c r="B86" s="21"/>
      <c r="S86" s="21"/>
    </row>
    <row r="87" spans="2:27" s="88" customFormat="1" ht="30" customHeight="1">
      <c r="B87" s="89"/>
      <c r="C87" s="90" t="s">
        <v>123</v>
      </c>
      <c r="D87" s="91" t="s">
        <v>58</v>
      </c>
      <c r="E87" s="91" t="s">
        <v>54</v>
      </c>
      <c r="F87" s="278" t="s">
        <v>124</v>
      </c>
      <c r="G87" s="279"/>
      <c r="H87" s="279"/>
      <c r="I87" s="279"/>
      <c r="J87" s="91" t="s">
        <v>125</v>
      </c>
      <c r="K87" s="91" t="s">
        <v>126</v>
      </c>
      <c r="L87" s="278" t="s">
        <v>127</v>
      </c>
      <c r="M87" s="279"/>
      <c r="N87" s="278" t="s">
        <v>128</v>
      </c>
      <c r="O87" s="279"/>
      <c r="P87" s="279"/>
      <c r="Q87" s="279"/>
      <c r="R87" s="92" t="s">
        <v>129</v>
      </c>
      <c r="S87" s="89"/>
      <c r="T87" s="50" t="s">
        <v>130</v>
      </c>
      <c r="U87" s="51" t="s">
        <v>42</v>
      </c>
      <c r="V87" s="51" t="s">
        <v>131</v>
      </c>
      <c r="W87" s="51" t="s">
        <v>132</v>
      </c>
      <c r="X87" s="51" t="s">
        <v>133</v>
      </c>
      <c r="Y87" s="51" t="s">
        <v>134</v>
      </c>
      <c r="Z87" s="51" t="s">
        <v>135</v>
      </c>
      <c r="AA87" s="52" t="s">
        <v>136</v>
      </c>
    </row>
    <row r="88" spans="2:63" s="6" customFormat="1" ht="30" customHeight="1">
      <c r="B88" s="21"/>
      <c r="C88" s="55" t="s">
        <v>101</v>
      </c>
      <c r="N88" s="263">
        <f>$BK$88</f>
        <v>0</v>
      </c>
      <c r="O88" s="240"/>
      <c r="P88" s="240"/>
      <c r="Q88" s="240"/>
      <c r="S88" s="21"/>
      <c r="T88" s="54"/>
      <c r="U88" s="45"/>
      <c r="V88" s="45"/>
      <c r="W88" s="93">
        <f>$W$89+$W$205</f>
        <v>0</v>
      </c>
      <c r="X88" s="45"/>
      <c r="Y88" s="93">
        <f>$Y$89+$Y$205</f>
        <v>118.68976436</v>
      </c>
      <c r="Z88" s="45"/>
      <c r="AA88" s="94">
        <f>$AA$89+$AA$205</f>
        <v>74.212336</v>
      </c>
      <c r="AT88" s="6" t="s">
        <v>72</v>
      </c>
      <c r="AU88" s="6" t="s">
        <v>102</v>
      </c>
      <c r="BK88" s="95">
        <f>$BK$89+$BK$205</f>
        <v>0</v>
      </c>
    </row>
    <row r="89" spans="2:63" s="96" customFormat="1" ht="37.5" customHeight="1">
      <c r="B89" s="97"/>
      <c r="D89" s="98" t="s">
        <v>103</v>
      </c>
      <c r="N89" s="260">
        <f>$BK$89</f>
        <v>0</v>
      </c>
      <c r="O89" s="258"/>
      <c r="P89" s="258"/>
      <c r="Q89" s="258"/>
      <c r="S89" s="97"/>
      <c r="T89" s="100"/>
      <c r="W89" s="101">
        <f>$W$90+$W$109+$W$141</f>
        <v>0</v>
      </c>
      <c r="Y89" s="101">
        <f>$Y$90+$Y$109+$Y$141</f>
        <v>108.4131526</v>
      </c>
      <c r="AA89" s="102">
        <f>$AA$90+$AA$109+$AA$141</f>
        <v>62.21</v>
      </c>
      <c r="AR89" s="99" t="s">
        <v>23</v>
      </c>
      <c r="AT89" s="99" t="s">
        <v>72</v>
      </c>
      <c r="AU89" s="99" t="s">
        <v>73</v>
      </c>
      <c r="AY89" s="99" t="s">
        <v>137</v>
      </c>
      <c r="BK89" s="103">
        <f>$BK$90+$BK$109+$BK$141</f>
        <v>0</v>
      </c>
    </row>
    <row r="90" spans="2:63" s="96" customFormat="1" ht="21" customHeight="1">
      <c r="B90" s="97"/>
      <c r="D90" s="104" t="s">
        <v>104</v>
      </c>
      <c r="N90" s="257">
        <f>$BK$90</f>
        <v>0</v>
      </c>
      <c r="O90" s="258"/>
      <c r="P90" s="258"/>
      <c r="Q90" s="258"/>
      <c r="S90" s="97"/>
      <c r="T90" s="100"/>
      <c r="W90" s="101">
        <f>SUM($W$91:$W$108)</f>
        <v>0</v>
      </c>
      <c r="Y90" s="101">
        <f>SUM($Y$91:$Y$108)</f>
        <v>83.71146300000001</v>
      </c>
      <c r="AA90" s="102">
        <f>SUM($AA$91:$AA$108)</f>
        <v>0</v>
      </c>
      <c r="AR90" s="99" t="s">
        <v>23</v>
      </c>
      <c r="AT90" s="99" t="s">
        <v>72</v>
      </c>
      <c r="AU90" s="99" t="s">
        <v>23</v>
      </c>
      <c r="AY90" s="99" t="s">
        <v>137</v>
      </c>
      <c r="BK90" s="103">
        <f>SUM($BK$91:$BK$108)</f>
        <v>0</v>
      </c>
    </row>
    <row r="91" spans="2:65" s="6" customFormat="1" ht="27" customHeight="1">
      <c r="B91" s="21"/>
      <c r="C91" s="105" t="s">
        <v>23</v>
      </c>
      <c r="D91" s="105" t="s">
        <v>138</v>
      </c>
      <c r="E91" s="106" t="s">
        <v>139</v>
      </c>
      <c r="F91" s="266" t="s">
        <v>140</v>
      </c>
      <c r="G91" s="267"/>
      <c r="H91" s="267"/>
      <c r="I91" s="267"/>
      <c r="J91" s="108" t="s">
        <v>89</v>
      </c>
      <c r="K91" s="109">
        <v>156.76</v>
      </c>
      <c r="L91" s="268"/>
      <c r="M91" s="267"/>
      <c r="N91" s="269">
        <f>ROUND($L$91*$K$91,2)</f>
        <v>0</v>
      </c>
      <c r="O91" s="267"/>
      <c r="P91" s="267"/>
      <c r="Q91" s="267"/>
      <c r="R91" s="107" t="s">
        <v>141</v>
      </c>
      <c r="S91" s="21"/>
      <c r="T91" s="110"/>
      <c r="U91" s="111" t="s">
        <v>43</v>
      </c>
      <c r="X91" s="112">
        <v>0.30381</v>
      </c>
      <c r="Y91" s="112">
        <f>$X$91*$K$91</f>
        <v>47.6252556</v>
      </c>
      <c r="Z91" s="112">
        <v>0</v>
      </c>
      <c r="AA91" s="113">
        <f>$Z$91*$K$91</f>
        <v>0</v>
      </c>
      <c r="AR91" s="74" t="s">
        <v>142</v>
      </c>
      <c r="AT91" s="74" t="s">
        <v>138</v>
      </c>
      <c r="AU91" s="74" t="s">
        <v>80</v>
      </c>
      <c r="AY91" s="6" t="s">
        <v>137</v>
      </c>
      <c r="BE91" s="114">
        <f>IF($U$91="základní",$N$91,0)</f>
        <v>0</v>
      </c>
      <c r="BF91" s="114">
        <f>IF($U$91="snížená",$N$91,0)</f>
        <v>0</v>
      </c>
      <c r="BG91" s="114">
        <f>IF($U$91="zákl. přenesená",$N$91,0)</f>
        <v>0</v>
      </c>
      <c r="BH91" s="114">
        <f>IF($U$91="sníž. přenesená",$N$91,0)</f>
        <v>0</v>
      </c>
      <c r="BI91" s="114">
        <f>IF($U$91="nulová",$N$91,0)</f>
        <v>0</v>
      </c>
      <c r="BJ91" s="74" t="s">
        <v>23</v>
      </c>
      <c r="BK91" s="114">
        <f>ROUND($L$91*$K$91,2)</f>
        <v>0</v>
      </c>
      <c r="BL91" s="74" t="s">
        <v>142</v>
      </c>
      <c r="BM91" s="74" t="s">
        <v>143</v>
      </c>
    </row>
    <row r="92" spans="2:51" s="6" customFormat="1" ht="15.75" customHeight="1">
      <c r="B92" s="115"/>
      <c r="E92" s="116"/>
      <c r="F92" s="264" t="s">
        <v>144</v>
      </c>
      <c r="G92" s="265"/>
      <c r="H92" s="265"/>
      <c r="I92" s="265"/>
      <c r="K92" s="117"/>
      <c r="S92" s="115"/>
      <c r="T92" s="118"/>
      <c r="AA92" s="119"/>
      <c r="AT92" s="117" t="s">
        <v>145</v>
      </c>
      <c r="AU92" s="117" t="s">
        <v>80</v>
      </c>
      <c r="AV92" s="117" t="s">
        <v>23</v>
      </c>
      <c r="AW92" s="117" t="s">
        <v>102</v>
      </c>
      <c r="AX92" s="117" t="s">
        <v>73</v>
      </c>
      <c r="AY92" s="117" t="s">
        <v>137</v>
      </c>
    </row>
    <row r="93" spans="2:51" s="6" customFormat="1" ht="15.75" customHeight="1">
      <c r="B93" s="120"/>
      <c r="E93" s="121"/>
      <c r="F93" s="261" t="s">
        <v>146</v>
      </c>
      <c r="G93" s="262"/>
      <c r="H93" s="262"/>
      <c r="I93" s="262"/>
      <c r="K93" s="123">
        <v>597.7</v>
      </c>
      <c r="S93" s="120"/>
      <c r="T93" s="124"/>
      <c r="AA93" s="125"/>
      <c r="AT93" s="121" t="s">
        <v>145</v>
      </c>
      <c r="AU93" s="121" t="s">
        <v>80</v>
      </c>
      <c r="AV93" s="121" t="s">
        <v>80</v>
      </c>
      <c r="AW93" s="121" t="s">
        <v>102</v>
      </c>
      <c r="AX93" s="121" t="s">
        <v>73</v>
      </c>
      <c r="AY93" s="121" t="s">
        <v>137</v>
      </c>
    </row>
    <row r="94" spans="2:51" s="6" customFormat="1" ht="15.75" customHeight="1">
      <c r="B94" s="115"/>
      <c r="E94" s="117"/>
      <c r="F94" s="264" t="s">
        <v>147</v>
      </c>
      <c r="G94" s="265"/>
      <c r="H94" s="265"/>
      <c r="I94" s="265"/>
      <c r="K94" s="117"/>
      <c r="S94" s="115"/>
      <c r="T94" s="118"/>
      <c r="AA94" s="119"/>
      <c r="AT94" s="117" t="s">
        <v>145</v>
      </c>
      <c r="AU94" s="117" t="s">
        <v>80</v>
      </c>
      <c r="AV94" s="117" t="s">
        <v>23</v>
      </c>
      <c r="AW94" s="117" t="s">
        <v>102</v>
      </c>
      <c r="AX94" s="117" t="s">
        <v>73</v>
      </c>
      <c r="AY94" s="117" t="s">
        <v>137</v>
      </c>
    </row>
    <row r="95" spans="2:51" s="6" customFormat="1" ht="15.75" customHeight="1">
      <c r="B95" s="120"/>
      <c r="E95" s="121"/>
      <c r="F95" s="261" t="s">
        <v>148</v>
      </c>
      <c r="G95" s="262"/>
      <c r="H95" s="262"/>
      <c r="I95" s="262"/>
      <c r="K95" s="123">
        <v>-267.58</v>
      </c>
      <c r="S95" s="120"/>
      <c r="T95" s="124"/>
      <c r="AA95" s="125"/>
      <c r="AT95" s="121" t="s">
        <v>145</v>
      </c>
      <c r="AU95" s="121" t="s">
        <v>80</v>
      </c>
      <c r="AV95" s="121" t="s">
        <v>80</v>
      </c>
      <c r="AW95" s="121" t="s">
        <v>102</v>
      </c>
      <c r="AX95" s="121" t="s">
        <v>73</v>
      </c>
      <c r="AY95" s="121" t="s">
        <v>137</v>
      </c>
    </row>
    <row r="96" spans="2:51" s="6" customFormat="1" ht="15.75" customHeight="1">
      <c r="B96" s="115"/>
      <c r="E96" s="117"/>
      <c r="F96" s="264" t="s">
        <v>149</v>
      </c>
      <c r="G96" s="265"/>
      <c r="H96" s="265"/>
      <c r="I96" s="265"/>
      <c r="K96" s="117"/>
      <c r="S96" s="115"/>
      <c r="T96" s="118"/>
      <c r="AA96" s="119"/>
      <c r="AT96" s="117" t="s">
        <v>145</v>
      </c>
      <c r="AU96" s="117" t="s">
        <v>80</v>
      </c>
      <c r="AV96" s="117" t="s">
        <v>23</v>
      </c>
      <c r="AW96" s="117" t="s">
        <v>102</v>
      </c>
      <c r="AX96" s="117" t="s">
        <v>73</v>
      </c>
      <c r="AY96" s="117" t="s">
        <v>137</v>
      </c>
    </row>
    <row r="97" spans="2:51" s="6" customFormat="1" ht="15.75" customHeight="1">
      <c r="B97" s="115"/>
      <c r="E97" s="117"/>
      <c r="F97" s="264" t="s">
        <v>150</v>
      </c>
      <c r="G97" s="265"/>
      <c r="H97" s="265"/>
      <c r="I97" s="265"/>
      <c r="K97" s="117"/>
      <c r="S97" s="115"/>
      <c r="T97" s="118"/>
      <c r="AA97" s="119"/>
      <c r="AT97" s="117" t="s">
        <v>145</v>
      </c>
      <c r="AU97" s="117" t="s">
        <v>80</v>
      </c>
      <c r="AV97" s="117" t="s">
        <v>23</v>
      </c>
      <c r="AW97" s="117" t="s">
        <v>102</v>
      </c>
      <c r="AX97" s="117" t="s">
        <v>73</v>
      </c>
      <c r="AY97" s="117" t="s">
        <v>137</v>
      </c>
    </row>
    <row r="98" spans="2:51" s="6" customFormat="1" ht="15.75" customHeight="1">
      <c r="B98" s="120"/>
      <c r="E98" s="121"/>
      <c r="F98" s="261" t="s">
        <v>151</v>
      </c>
      <c r="G98" s="262"/>
      <c r="H98" s="262"/>
      <c r="I98" s="262"/>
      <c r="K98" s="123">
        <v>-86.68</v>
      </c>
      <c r="S98" s="120"/>
      <c r="T98" s="124"/>
      <c r="AA98" s="125"/>
      <c r="AT98" s="121" t="s">
        <v>145</v>
      </c>
      <c r="AU98" s="121" t="s">
        <v>80</v>
      </c>
      <c r="AV98" s="121" t="s">
        <v>80</v>
      </c>
      <c r="AW98" s="121" t="s">
        <v>102</v>
      </c>
      <c r="AX98" s="121" t="s">
        <v>73</v>
      </c>
      <c r="AY98" s="121" t="s">
        <v>137</v>
      </c>
    </row>
    <row r="99" spans="2:51" s="6" customFormat="1" ht="15.75" customHeight="1">
      <c r="B99" s="115"/>
      <c r="E99" s="117"/>
      <c r="F99" s="264" t="s">
        <v>152</v>
      </c>
      <c r="G99" s="265"/>
      <c r="H99" s="265"/>
      <c r="I99" s="265"/>
      <c r="K99" s="117"/>
      <c r="S99" s="115"/>
      <c r="T99" s="118"/>
      <c r="AA99" s="119"/>
      <c r="AT99" s="117" t="s">
        <v>145</v>
      </c>
      <c r="AU99" s="117" t="s">
        <v>80</v>
      </c>
      <c r="AV99" s="117" t="s">
        <v>23</v>
      </c>
      <c r="AW99" s="117" t="s">
        <v>102</v>
      </c>
      <c r="AX99" s="117" t="s">
        <v>73</v>
      </c>
      <c r="AY99" s="117" t="s">
        <v>137</v>
      </c>
    </row>
    <row r="100" spans="2:51" s="6" customFormat="1" ht="15.75" customHeight="1">
      <c r="B100" s="120"/>
      <c r="E100" s="121"/>
      <c r="F100" s="261" t="s">
        <v>151</v>
      </c>
      <c r="G100" s="262"/>
      <c r="H100" s="262"/>
      <c r="I100" s="262"/>
      <c r="K100" s="123">
        <v>-86.68</v>
      </c>
      <c r="S100" s="120"/>
      <c r="T100" s="124"/>
      <c r="AA100" s="125"/>
      <c r="AT100" s="121" t="s">
        <v>145</v>
      </c>
      <c r="AU100" s="121" t="s">
        <v>80</v>
      </c>
      <c r="AV100" s="121" t="s">
        <v>80</v>
      </c>
      <c r="AW100" s="121" t="s">
        <v>102</v>
      </c>
      <c r="AX100" s="121" t="s">
        <v>73</v>
      </c>
      <c r="AY100" s="121" t="s">
        <v>137</v>
      </c>
    </row>
    <row r="101" spans="2:51" s="6" customFormat="1" ht="15.75" customHeight="1">
      <c r="B101" s="126"/>
      <c r="E101" s="127"/>
      <c r="F101" s="271" t="s">
        <v>153</v>
      </c>
      <c r="G101" s="272"/>
      <c r="H101" s="272"/>
      <c r="I101" s="272"/>
      <c r="K101" s="128">
        <v>156.76</v>
      </c>
      <c r="S101" s="126"/>
      <c r="T101" s="129"/>
      <c r="AA101" s="130"/>
      <c r="AT101" s="127" t="s">
        <v>145</v>
      </c>
      <c r="AU101" s="127" t="s">
        <v>80</v>
      </c>
      <c r="AV101" s="127" t="s">
        <v>142</v>
      </c>
      <c r="AW101" s="127" t="s">
        <v>102</v>
      </c>
      <c r="AX101" s="127" t="s">
        <v>23</v>
      </c>
      <c r="AY101" s="127" t="s">
        <v>137</v>
      </c>
    </row>
    <row r="102" spans="2:65" s="6" customFormat="1" ht="15.75" customHeight="1">
      <c r="B102" s="21"/>
      <c r="C102" s="105" t="s">
        <v>80</v>
      </c>
      <c r="D102" s="105" t="s">
        <v>138</v>
      </c>
      <c r="E102" s="106" t="s">
        <v>154</v>
      </c>
      <c r="F102" s="266" t="s">
        <v>155</v>
      </c>
      <c r="G102" s="267"/>
      <c r="H102" s="267"/>
      <c r="I102" s="267"/>
      <c r="J102" s="108" t="s">
        <v>156</v>
      </c>
      <c r="K102" s="109">
        <v>47.847</v>
      </c>
      <c r="L102" s="268"/>
      <c r="M102" s="267"/>
      <c r="N102" s="269">
        <f>ROUND($L$102*$K$102,2)</f>
        <v>0</v>
      </c>
      <c r="O102" s="267"/>
      <c r="P102" s="267"/>
      <c r="Q102" s="267"/>
      <c r="R102" s="107"/>
      <c r="S102" s="21"/>
      <c r="T102" s="110"/>
      <c r="U102" s="111" t="s">
        <v>43</v>
      </c>
      <c r="X102" s="112">
        <v>0.7542</v>
      </c>
      <c r="Y102" s="112">
        <f>$X$102*$K$102</f>
        <v>36.0862074</v>
      </c>
      <c r="Z102" s="112">
        <v>0</v>
      </c>
      <c r="AA102" s="113">
        <f>$Z$102*$K$102</f>
        <v>0</v>
      </c>
      <c r="AR102" s="74" t="s">
        <v>142</v>
      </c>
      <c r="AT102" s="74" t="s">
        <v>138</v>
      </c>
      <c r="AU102" s="74" t="s">
        <v>80</v>
      </c>
      <c r="AY102" s="6" t="s">
        <v>137</v>
      </c>
      <c r="BE102" s="114">
        <f>IF($U$102="základní",$N$102,0)</f>
        <v>0</v>
      </c>
      <c r="BF102" s="114">
        <f>IF($U$102="snížená",$N$102,0)</f>
        <v>0</v>
      </c>
      <c r="BG102" s="114">
        <f>IF($U$102="zákl. přenesená",$N$102,0)</f>
        <v>0</v>
      </c>
      <c r="BH102" s="114">
        <f>IF($U$102="sníž. přenesená",$N$102,0)</f>
        <v>0</v>
      </c>
      <c r="BI102" s="114">
        <f>IF($U$102="nulová",$N$102,0)</f>
        <v>0</v>
      </c>
      <c r="BJ102" s="74" t="s">
        <v>23</v>
      </c>
      <c r="BK102" s="114">
        <f>ROUND($L$102*$K$102,2)</f>
        <v>0</v>
      </c>
      <c r="BL102" s="74" t="s">
        <v>142</v>
      </c>
      <c r="BM102" s="74" t="s">
        <v>157</v>
      </c>
    </row>
    <row r="103" spans="2:47" s="6" customFormat="1" ht="27" customHeight="1">
      <c r="B103" s="21"/>
      <c r="F103" s="277" t="s">
        <v>158</v>
      </c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1"/>
      <c r="T103" s="47"/>
      <c r="AA103" s="48"/>
      <c r="AT103" s="6" t="s">
        <v>159</v>
      </c>
      <c r="AU103" s="6" t="s">
        <v>80</v>
      </c>
    </row>
    <row r="104" spans="2:51" s="6" customFormat="1" ht="15.75" customHeight="1">
      <c r="B104" s="115"/>
      <c r="E104" s="117"/>
      <c r="F104" s="264" t="s">
        <v>150</v>
      </c>
      <c r="G104" s="265"/>
      <c r="H104" s="265"/>
      <c r="I104" s="265"/>
      <c r="K104" s="117"/>
      <c r="S104" s="115"/>
      <c r="T104" s="118"/>
      <c r="AA104" s="119"/>
      <c r="AT104" s="117" t="s">
        <v>145</v>
      </c>
      <c r="AU104" s="117" t="s">
        <v>80</v>
      </c>
      <c r="AV104" s="117" t="s">
        <v>23</v>
      </c>
      <c r="AW104" s="117" t="s">
        <v>102</v>
      </c>
      <c r="AX104" s="117" t="s">
        <v>73</v>
      </c>
      <c r="AY104" s="117" t="s">
        <v>137</v>
      </c>
    </row>
    <row r="105" spans="2:51" s="6" customFormat="1" ht="15.75" customHeight="1">
      <c r="B105" s="120"/>
      <c r="E105" s="121"/>
      <c r="F105" s="261" t="s">
        <v>160</v>
      </c>
      <c r="G105" s="262"/>
      <c r="H105" s="262"/>
      <c r="I105" s="262"/>
      <c r="K105" s="123">
        <v>26.004</v>
      </c>
      <c r="S105" s="120"/>
      <c r="T105" s="124"/>
      <c r="AA105" s="125"/>
      <c r="AT105" s="121" t="s">
        <v>145</v>
      </c>
      <c r="AU105" s="121" t="s">
        <v>80</v>
      </c>
      <c r="AV105" s="121" t="s">
        <v>80</v>
      </c>
      <c r="AW105" s="121" t="s">
        <v>102</v>
      </c>
      <c r="AX105" s="121" t="s">
        <v>73</v>
      </c>
      <c r="AY105" s="121" t="s">
        <v>137</v>
      </c>
    </row>
    <row r="106" spans="2:51" s="6" customFormat="1" ht="15.75" customHeight="1">
      <c r="B106" s="115"/>
      <c r="E106" s="117"/>
      <c r="F106" s="264" t="s">
        <v>152</v>
      </c>
      <c r="G106" s="265"/>
      <c r="H106" s="265"/>
      <c r="I106" s="265"/>
      <c r="K106" s="117"/>
      <c r="S106" s="115"/>
      <c r="T106" s="118"/>
      <c r="AA106" s="119"/>
      <c r="AT106" s="117" t="s">
        <v>145</v>
      </c>
      <c r="AU106" s="117" t="s">
        <v>80</v>
      </c>
      <c r="AV106" s="117" t="s">
        <v>23</v>
      </c>
      <c r="AW106" s="117" t="s">
        <v>102</v>
      </c>
      <c r="AX106" s="117" t="s">
        <v>73</v>
      </c>
      <c r="AY106" s="117" t="s">
        <v>137</v>
      </c>
    </row>
    <row r="107" spans="2:51" s="6" customFormat="1" ht="15.75" customHeight="1">
      <c r="B107" s="120"/>
      <c r="E107" s="121"/>
      <c r="F107" s="261" t="s">
        <v>161</v>
      </c>
      <c r="G107" s="262"/>
      <c r="H107" s="262"/>
      <c r="I107" s="262"/>
      <c r="K107" s="123">
        <v>21.843</v>
      </c>
      <c r="S107" s="120"/>
      <c r="T107" s="124"/>
      <c r="AA107" s="125"/>
      <c r="AT107" s="121" t="s">
        <v>145</v>
      </c>
      <c r="AU107" s="121" t="s">
        <v>80</v>
      </c>
      <c r="AV107" s="121" t="s">
        <v>80</v>
      </c>
      <c r="AW107" s="121" t="s">
        <v>102</v>
      </c>
      <c r="AX107" s="121" t="s">
        <v>73</v>
      </c>
      <c r="AY107" s="121" t="s">
        <v>137</v>
      </c>
    </row>
    <row r="108" spans="2:51" s="6" customFormat="1" ht="15.75" customHeight="1">
      <c r="B108" s="126"/>
      <c r="E108" s="127"/>
      <c r="F108" s="271" t="s">
        <v>153</v>
      </c>
      <c r="G108" s="272"/>
      <c r="H108" s="272"/>
      <c r="I108" s="272"/>
      <c r="K108" s="128">
        <v>47.847</v>
      </c>
      <c r="S108" s="126"/>
      <c r="T108" s="129"/>
      <c r="AA108" s="130"/>
      <c r="AT108" s="127" t="s">
        <v>145</v>
      </c>
      <c r="AU108" s="127" t="s">
        <v>80</v>
      </c>
      <c r="AV108" s="127" t="s">
        <v>142</v>
      </c>
      <c r="AW108" s="127" t="s">
        <v>102</v>
      </c>
      <c r="AX108" s="127" t="s">
        <v>23</v>
      </c>
      <c r="AY108" s="127" t="s">
        <v>137</v>
      </c>
    </row>
    <row r="109" spans="2:63" s="96" customFormat="1" ht="30.75" customHeight="1">
      <c r="B109" s="97"/>
      <c r="D109" s="104" t="s">
        <v>105</v>
      </c>
      <c r="N109" s="257">
        <f>$BK$109</f>
        <v>0</v>
      </c>
      <c r="O109" s="258"/>
      <c r="P109" s="258"/>
      <c r="Q109" s="258"/>
      <c r="S109" s="97"/>
      <c r="T109" s="100"/>
      <c r="W109" s="101">
        <f>$W$110+$W$129</f>
        <v>0</v>
      </c>
      <c r="Y109" s="101">
        <f>$Y$110+$Y$129</f>
        <v>24.6397396</v>
      </c>
      <c r="AA109" s="102">
        <f>$AA$110+$AA$129</f>
        <v>0</v>
      </c>
      <c r="AR109" s="99" t="s">
        <v>23</v>
      </c>
      <c r="AT109" s="99" t="s">
        <v>72</v>
      </c>
      <c r="AU109" s="99" t="s">
        <v>23</v>
      </c>
      <c r="AY109" s="99" t="s">
        <v>137</v>
      </c>
      <c r="BK109" s="103">
        <f>$BK$110+$BK$129</f>
        <v>0</v>
      </c>
    </row>
    <row r="110" spans="2:63" s="96" customFormat="1" ht="15.75" customHeight="1">
      <c r="B110" s="97"/>
      <c r="D110" s="104" t="s">
        <v>106</v>
      </c>
      <c r="N110" s="257">
        <f>$BK$110</f>
        <v>0</v>
      </c>
      <c r="O110" s="258"/>
      <c r="P110" s="258"/>
      <c r="Q110" s="258"/>
      <c r="S110" s="97"/>
      <c r="T110" s="100"/>
      <c r="W110" s="101">
        <f>SUM($W$111:$W$128)</f>
        <v>0</v>
      </c>
      <c r="Y110" s="101">
        <f>SUM($Y$111:$Y$128)</f>
        <v>10.716235300000001</v>
      </c>
      <c r="AA110" s="102">
        <f>SUM($AA$111:$AA$128)</f>
        <v>0</v>
      </c>
      <c r="AR110" s="99" t="s">
        <v>23</v>
      </c>
      <c r="AT110" s="99" t="s">
        <v>72</v>
      </c>
      <c r="AU110" s="99" t="s">
        <v>80</v>
      </c>
      <c r="AY110" s="99" t="s">
        <v>137</v>
      </c>
      <c r="BK110" s="103">
        <f>SUM($BK$111:$BK$128)</f>
        <v>0</v>
      </c>
    </row>
    <row r="111" spans="2:65" s="6" customFormat="1" ht="27" customHeight="1">
      <c r="B111" s="21"/>
      <c r="C111" s="105" t="s">
        <v>162</v>
      </c>
      <c r="D111" s="105" t="s">
        <v>138</v>
      </c>
      <c r="E111" s="106" t="s">
        <v>163</v>
      </c>
      <c r="F111" s="266" t="s">
        <v>164</v>
      </c>
      <c r="G111" s="267"/>
      <c r="H111" s="267"/>
      <c r="I111" s="267"/>
      <c r="J111" s="108" t="s">
        <v>89</v>
      </c>
      <c r="K111" s="109">
        <v>156.76</v>
      </c>
      <c r="L111" s="268"/>
      <c r="M111" s="267"/>
      <c r="N111" s="269">
        <f>ROUND($L$111*$K$111,2)</f>
        <v>0</v>
      </c>
      <c r="O111" s="267"/>
      <c r="P111" s="267"/>
      <c r="Q111" s="267"/>
      <c r="R111" s="107" t="s">
        <v>141</v>
      </c>
      <c r="S111" s="21"/>
      <c r="T111" s="110"/>
      <c r="U111" s="111" t="s">
        <v>43</v>
      </c>
      <c r="X111" s="112">
        <v>0.01838</v>
      </c>
      <c r="Y111" s="112">
        <f>$X$111*$K$111</f>
        <v>2.8812488</v>
      </c>
      <c r="Z111" s="112">
        <v>0</v>
      </c>
      <c r="AA111" s="113">
        <f>$Z$111*$K$111</f>
        <v>0</v>
      </c>
      <c r="AR111" s="74" t="s">
        <v>142</v>
      </c>
      <c r="AT111" s="74" t="s">
        <v>138</v>
      </c>
      <c r="AU111" s="74" t="s">
        <v>162</v>
      </c>
      <c r="AY111" s="6" t="s">
        <v>137</v>
      </c>
      <c r="BE111" s="114">
        <f>IF($U$111="základní",$N$111,0)</f>
        <v>0</v>
      </c>
      <c r="BF111" s="114">
        <f>IF($U$111="snížená",$N$111,0)</f>
        <v>0</v>
      </c>
      <c r="BG111" s="114">
        <f>IF($U$111="zákl. přenesená",$N$111,0)</f>
        <v>0</v>
      </c>
      <c r="BH111" s="114">
        <f>IF($U$111="sníž. přenesená",$N$111,0)</f>
        <v>0</v>
      </c>
      <c r="BI111" s="114">
        <f>IF($U$111="nulová",$N$111,0)</f>
        <v>0</v>
      </c>
      <c r="BJ111" s="74" t="s">
        <v>23</v>
      </c>
      <c r="BK111" s="114">
        <f>ROUND($L$111*$K$111,2)</f>
        <v>0</v>
      </c>
      <c r="BL111" s="74" t="s">
        <v>142</v>
      </c>
      <c r="BM111" s="74" t="s">
        <v>165</v>
      </c>
    </row>
    <row r="112" spans="2:47" s="6" customFormat="1" ht="16.5" customHeight="1">
      <c r="B112" s="21"/>
      <c r="F112" s="270" t="s">
        <v>166</v>
      </c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1"/>
      <c r="T112" s="47"/>
      <c r="AA112" s="48"/>
      <c r="AT112" s="6" t="s">
        <v>167</v>
      </c>
      <c r="AU112" s="6" t="s">
        <v>162</v>
      </c>
    </row>
    <row r="113" spans="2:51" s="6" customFormat="1" ht="15.75" customHeight="1">
      <c r="B113" s="115"/>
      <c r="E113" s="117"/>
      <c r="F113" s="264" t="s">
        <v>168</v>
      </c>
      <c r="G113" s="265"/>
      <c r="H113" s="265"/>
      <c r="I113" s="265"/>
      <c r="K113" s="117"/>
      <c r="S113" s="115"/>
      <c r="T113" s="118"/>
      <c r="AA113" s="119"/>
      <c r="AT113" s="117" t="s">
        <v>145</v>
      </c>
      <c r="AU113" s="117" t="s">
        <v>162</v>
      </c>
      <c r="AV113" s="117" t="s">
        <v>23</v>
      </c>
      <c r="AW113" s="117" t="s">
        <v>102</v>
      </c>
      <c r="AX113" s="117" t="s">
        <v>73</v>
      </c>
      <c r="AY113" s="117" t="s">
        <v>137</v>
      </c>
    </row>
    <row r="114" spans="2:51" s="6" customFormat="1" ht="15.75" customHeight="1">
      <c r="B114" s="120"/>
      <c r="E114" s="121"/>
      <c r="F114" s="261" t="s">
        <v>169</v>
      </c>
      <c r="G114" s="262"/>
      <c r="H114" s="262"/>
      <c r="I114" s="262"/>
      <c r="K114" s="123">
        <v>156.76</v>
      </c>
      <c r="S114" s="120"/>
      <c r="T114" s="124"/>
      <c r="AA114" s="125"/>
      <c r="AT114" s="121" t="s">
        <v>145</v>
      </c>
      <c r="AU114" s="121" t="s">
        <v>162</v>
      </c>
      <c r="AV114" s="121" t="s">
        <v>80</v>
      </c>
      <c r="AW114" s="121" t="s">
        <v>102</v>
      </c>
      <c r="AX114" s="121" t="s">
        <v>23</v>
      </c>
      <c r="AY114" s="121" t="s">
        <v>137</v>
      </c>
    </row>
    <row r="115" spans="2:65" s="6" customFormat="1" ht="27" customHeight="1">
      <c r="B115" s="21"/>
      <c r="C115" s="105" t="s">
        <v>142</v>
      </c>
      <c r="D115" s="105" t="s">
        <v>138</v>
      </c>
      <c r="E115" s="106" t="s">
        <v>170</v>
      </c>
      <c r="F115" s="266" t="s">
        <v>171</v>
      </c>
      <c r="G115" s="267"/>
      <c r="H115" s="267"/>
      <c r="I115" s="267"/>
      <c r="J115" s="108" t="s">
        <v>89</v>
      </c>
      <c r="K115" s="109">
        <v>631.03</v>
      </c>
      <c r="L115" s="268"/>
      <c r="M115" s="267"/>
      <c r="N115" s="269">
        <f>ROUND($L$115*$K$115,2)</f>
        <v>0</v>
      </c>
      <c r="O115" s="267"/>
      <c r="P115" s="267"/>
      <c r="Q115" s="267"/>
      <c r="R115" s="107" t="s">
        <v>141</v>
      </c>
      <c r="S115" s="21"/>
      <c r="T115" s="110"/>
      <c r="U115" s="111" t="s">
        <v>43</v>
      </c>
      <c r="X115" s="112">
        <v>0.00071</v>
      </c>
      <c r="Y115" s="112">
        <f>$X$115*$K$115</f>
        <v>0.44803129999999997</v>
      </c>
      <c r="Z115" s="112">
        <v>0</v>
      </c>
      <c r="AA115" s="113">
        <f>$Z$115*$K$115</f>
        <v>0</v>
      </c>
      <c r="AR115" s="74" t="s">
        <v>142</v>
      </c>
      <c r="AT115" s="74" t="s">
        <v>138</v>
      </c>
      <c r="AU115" s="74" t="s">
        <v>162</v>
      </c>
      <c r="AY115" s="6" t="s">
        <v>137</v>
      </c>
      <c r="BE115" s="114">
        <f>IF($U$115="základní",$N$115,0)</f>
        <v>0</v>
      </c>
      <c r="BF115" s="114">
        <f>IF($U$115="snížená",$N$115,0)</f>
        <v>0</v>
      </c>
      <c r="BG115" s="114">
        <f>IF($U$115="zákl. přenesená",$N$115,0)</f>
        <v>0</v>
      </c>
      <c r="BH115" s="114">
        <f>IF($U$115="sníž. přenesená",$N$115,0)</f>
        <v>0</v>
      </c>
      <c r="BI115" s="114">
        <f>IF($U$115="nulová",$N$115,0)</f>
        <v>0</v>
      </c>
      <c r="BJ115" s="74" t="s">
        <v>23</v>
      </c>
      <c r="BK115" s="114">
        <f>ROUND($L$115*$K$115,2)</f>
        <v>0</v>
      </c>
      <c r="BL115" s="74" t="s">
        <v>142</v>
      </c>
      <c r="BM115" s="74" t="s">
        <v>172</v>
      </c>
    </row>
    <row r="116" spans="2:47" s="6" customFormat="1" ht="16.5" customHeight="1">
      <c r="B116" s="21"/>
      <c r="F116" s="270" t="s">
        <v>173</v>
      </c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1"/>
      <c r="T116" s="47"/>
      <c r="AA116" s="48"/>
      <c r="AT116" s="6" t="s">
        <v>167</v>
      </c>
      <c r="AU116" s="6" t="s">
        <v>162</v>
      </c>
    </row>
    <row r="117" spans="2:51" s="6" customFormat="1" ht="27" customHeight="1">
      <c r="B117" s="115"/>
      <c r="E117" s="117"/>
      <c r="F117" s="264" t="s">
        <v>174</v>
      </c>
      <c r="G117" s="265"/>
      <c r="H117" s="265"/>
      <c r="I117" s="265"/>
      <c r="K117" s="117"/>
      <c r="S117" s="115"/>
      <c r="T117" s="118"/>
      <c r="AA117" s="119"/>
      <c r="AT117" s="117" t="s">
        <v>145</v>
      </c>
      <c r="AU117" s="117" t="s">
        <v>162</v>
      </c>
      <c r="AV117" s="117" t="s">
        <v>23</v>
      </c>
      <c r="AW117" s="117" t="s">
        <v>102</v>
      </c>
      <c r="AX117" s="117" t="s">
        <v>73</v>
      </c>
      <c r="AY117" s="117" t="s">
        <v>137</v>
      </c>
    </row>
    <row r="118" spans="2:51" s="6" customFormat="1" ht="15.75" customHeight="1">
      <c r="B118" s="120"/>
      <c r="E118" s="121"/>
      <c r="F118" s="261" t="s">
        <v>175</v>
      </c>
      <c r="G118" s="262"/>
      <c r="H118" s="262"/>
      <c r="I118" s="262"/>
      <c r="K118" s="123">
        <v>631.03</v>
      </c>
      <c r="S118" s="120"/>
      <c r="T118" s="124"/>
      <c r="AA118" s="125"/>
      <c r="AT118" s="121" t="s">
        <v>145</v>
      </c>
      <c r="AU118" s="121" t="s">
        <v>162</v>
      </c>
      <c r="AV118" s="121" t="s">
        <v>80</v>
      </c>
      <c r="AW118" s="121" t="s">
        <v>102</v>
      </c>
      <c r="AX118" s="121" t="s">
        <v>23</v>
      </c>
      <c r="AY118" s="121" t="s">
        <v>137</v>
      </c>
    </row>
    <row r="119" spans="2:65" s="6" customFormat="1" ht="27" customHeight="1">
      <c r="B119" s="21"/>
      <c r="C119" s="105" t="s">
        <v>176</v>
      </c>
      <c r="D119" s="105" t="s">
        <v>138</v>
      </c>
      <c r="E119" s="106" t="s">
        <v>177</v>
      </c>
      <c r="F119" s="266" t="s">
        <v>178</v>
      </c>
      <c r="G119" s="267"/>
      <c r="H119" s="267"/>
      <c r="I119" s="267"/>
      <c r="J119" s="108" t="s">
        <v>89</v>
      </c>
      <c r="K119" s="109">
        <v>305.114</v>
      </c>
      <c r="L119" s="268"/>
      <c r="M119" s="267"/>
      <c r="N119" s="269">
        <f>ROUND($L$119*$K$119,2)</f>
        <v>0</v>
      </c>
      <c r="O119" s="267"/>
      <c r="P119" s="267"/>
      <c r="Q119" s="267"/>
      <c r="R119" s="107" t="s">
        <v>141</v>
      </c>
      <c r="S119" s="21"/>
      <c r="T119" s="110"/>
      <c r="U119" s="111" t="s">
        <v>43</v>
      </c>
      <c r="X119" s="112">
        <v>0.021</v>
      </c>
      <c r="Y119" s="112">
        <f>$X$119*$K$119</f>
        <v>6.407394</v>
      </c>
      <c r="Z119" s="112">
        <v>0</v>
      </c>
      <c r="AA119" s="113">
        <f>$Z$119*$K$119</f>
        <v>0</v>
      </c>
      <c r="AR119" s="74" t="s">
        <v>142</v>
      </c>
      <c r="AT119" s="74" t="s">
        <v>138</v>
      </c>
      <c r="AU119" s="74" t="s">
        <v>162</v>
      </c>
      <c r="AY119" s="6" t="s">
        <v>137</v>
      </c>
      <c r="BE119" s="114">
        <f>IF($U$119="základní",$N$119,0)</f>
        <v>0</v>
      </c>
      <c r="BF119" s="114">
        <f>IF($U$119="snížená",$N$119,0)</f>
        <v>0</v>
      </c>
      <c r="BG119" s="114">
        <f>IF($U$119="zákl. přenesená",$N$119,0)</f>
        <v>0</v>
      </c>
      <c r="BH119" s="114">
        <f>IF($U$119="sníž. přenesená",$N$119,0)</f>
        <v>0</v>
      </c>
      <c r="BI119" s="114">
        <f>IF($U$119="nulová",$N$119,0)</f>
        <v>0</v>
      </c>
      <c r="BJ119" s="74" t="s">
        <v>23</v>
      </c>
      <c r="BK119" s="114">
        <f>ROUND($L$119*$K$119,2)</f>
        <v>0</v>
      </c>
      <c r="BL119" s="74" t="s">
        <v>142</v>
      </c>
      <c r="BM119" s="74" t="s">
        <v>179</v>
      </c>
    </row>
    <row r="120" spans="2:47" s="6" customFormat="1" ht="16.5" customHeight="1">
      <c r="B120" s="21"/>
      <c r="F120" s="270" t="s">
        <v>180</v>
      </c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1"/>
      <c r="T120" s="47"/>
      <c r="AA120" s="48"/>
      <c r="AT120" s="6" t="s">
        <v>167</v>
      </c>
      <c r="AU120" s="6" t="s">
        <v>162</v>
      </c>
    </row>
    <row r="121" spans="2:51" s="6" customFormat="1" ht="15.75" customHeight="1">
      <c r="B121" s="120"/>
      <c r="E121" s="121"/>
      <c r="F121" s="261" t="s">
        <v>181</v>
      </c>
      <c r="G121" s="262"/>
      <c r="H121" s="262"/>
      <c r="I121" s="262"/>
      <c r="K121" s="123">
        <v>305.114</v>
      </c>
      <c r="S121" s="120"/>
      <c r="T121" s="124"/>
      <c r="AA121" s="125"/>
      <c r="AT121" s="121" t="s">
        <v>145</v>
      </c>
      <c r="AU121" s="121" t="s">
        <v>162</v>
      </c>
      <c r="AV121" s="121" t="s">
        <v>80</v>
      </c>
      <c r="AW121" s="121" t="s">
        <v>102</v>
      </c>
      <c r="AX121" s="121" t="s">
        <v>23</v>
      </c>
      <c r="AY121" s="121" t="s">
        <v>137</v>
      </c>
    </row>
    <row r="122" spans="2:65" s="6" customFormat="1" ht="27" customHeight="1">
      <c r="B122" s="21"/>
      <c r="C122" s="105" t="s">
        <v>182</v>
      </c>
      <c r="D122" s="105" t="s">
        <v>138</v>
      </c>
      <c r="E122" s="106" t="s">
        <v>183</v>
      </c>
      <c r="F122" s="266" t="s">
        <v>184</v>
      </c>
      <c r="G122" s="267"/>
      <c r="H122" s="267"/>
      <c r="I122" s="267"/>
      <c r="J122" s="108" t="s">
        <v>89</v>
      </c>
      <c r="K122" s="109">
        <v>305.114</v>
      </c>
      <c r="L122" s="268"/>
      <c r="M122" s="267"/>
      <c r="N122" s="269">
        <f>ROUND($L$122*$K$122,2)</f>
        <v>0</v>
      </c>
      <c r="O122" s="267"/>
      <c r="P122" s="267"/>
      <c r="Q122" s="267"/>
      <c r="R122" s="107" t="s">
        <v>141</v>
      </c>
      <c r="S122" s="21"/>
      <c r="T122" s="110"/>
      <c r="U122" s="111" t="s">
        <v>43</v>
      </c>
      <c r="X122" s="112">
        <v>0.003</v>
      </c>
      <c r="Y122" s="112">
        <f>$X$122*$K$122</f>
        <v>0.915342</v>
      </c>
      <c r="Z122" s="112">
        <v>0</v>
      </c>
      <c r="AA122" s="113">
        <f>$Z$122*$K$122</f>
        <v>0</v>
      </c>
      <c r="AR122" s="74" t="s">
        <v>142</v>
      </c>
      <c r="AT122" s="74" t="s">
        <v>138</v>
      </c>
      <c r="AU122" s="74" t="s">
        <v>162</v>
      </c>
      <c r="AY122" s="6" t="s">
        <v>137</v>
      </c>
      <c r="BE122" s="114">
        <f>IF($U$122="základní",$N$122,0)</f>
        <v>0</v>
      </c>
      <c r="BF122" s="114">
        <f>IF($U$122="snížená",$N$122,0)</f>
        <v>0</v>
      </c>
      <c r="BG122" s="114">
        <f>IF($U$122="zákl. přenesená",$N$122,0)</f>
        <v>0</v>
      </c>
      <c r="BH122" s="114">
        <f>IF($U$122="sníž. přenesená",$N$122,0)</f>
        <v>0</v>
      </c>
      <c r="BI122" s="114">
        <f>IF($U$122="nulová",$N$122,0)</f>
        <v>0</v>
      </c>
      <c r="BJ122" s="74" t="s">
        <v>23</v>
      </c>
      <c r="BK122" s="114">
        <f>ROUND($L$122*$K$122,2)</f>
        <v>0</v>
      </c>
      <c r="BL122" s="74" t="s">
        <v>142</v>
      </c>
      <c r="BM122" s="74" t="s">
        <v>185</v>
      </c>
    </row>
    <row r="123" spans="2:47" s="6" customFormat="1" ht="16.5" customHeight="1">
      <c r="B123" s="21"/>
      <c r="F123" s="270" t="s">
        <v>186</v>
      </c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1"/>
      <c r="T123" s="47"/>
      <c r="AA123" s="48"/>
      <c r="AT123" s="6" t="s">
        <v>167</v>
      </c>
      <c r="AU123" s="6" t="s">
        <v>162</v>
      </c>
    </row>
    <row r="124" spans="2:51" s="6" customFormat="1" ht="15.75" customHeight="1">
      <c r="B124" s="120"/>
      <c r="E124" s="121"/>
      <c r="F124" s="261" t="s">
        <v>181</v>
      </c>
      <c r="G124" s="262"/>
      <c r="H124" s="262"/>
      <c r="I124" s="262"/>
      <c r="K124" s="123">
        <v>305.114</v>
      </c>
      <c r="S124" s="120"/>
      <c r="T124" s="124"/>
      <c r="AA124" s="125"/>
      <c r="AT124" s="121" t="s">
        <v>145</v>
      </c>
      <c r="AU124" s="121" t="s">
        <v>162</v>
      </c>
      <c r="AV124" s="121" t="s">
        <v>80</v>
      </c>
      <c r="AW124" s="121" t="s">
        <v>102</v>
      </c>
      <c r="AX124" s="121" t="s">
        <v>23</v>
      </c>
      <c r="AY124" s="121" t="s">
        <v>137</v>
      </c>
    </row>
    <row r="125" spans="2:65" s="6" customFormat="1" ht="27" customHeight="1">
      <c r="B125" s="21"/>
      <c r="C125" s="105" t="s">
        <v>187</v>
      </c>
      <c r="D125" s="105" t="s">
        <v>138</v>
      </c>
      <c r="E125" s="106" t="s">
        <v>188</v>
      </c>
      <c r="F125" s="266" t="s">
        <v>189</v>
      </c>
      <c r="G125" s="267"/>
      <c r="H125" s="267"/>
      <c r="I125" s="267"/>
      <c r="J125" s="108" t="s">
        <v>89</v>
      </c>
      <c r="K125" s="109">
        <v>267.58</v>
      </c>
      <c r="L125" s="268"/>
      <c r="M125" s="267"/>
      <c r="N125" s="269">
        <f>ROUND($L$125*$K$125,2)</f>
        <v>0</v>
      </c>
      <c r="O125" s="267"/>
      <c r="P125" s="267"/>
      <c r="Q125" s="267"/>
      <c r="R125" s="107" t="s">
        <v>141</v>
      </c>
      <c r="S125" s="21"/>
      <c r="T125" s="110"/>
      <c r="U125" s="111" t="s">
        <v>43</v>
      </c>
      <c r="X125" s="112">
        <v>0.00024</v>
      </c>
      <c r="Y125" s="112">
        <f>$X$125*$K$125</f>
        <v>0.0642192</v>
      </c>
      <c r="Z125" s="112">
        <v>0</v>
      </c>
      <c r="AA125" s="113">
        <f>$Z$125*$K$125</f>
        <v>0</v>
      </c>
      <c r="AR125" s="74" t="s">
        <v>142</v>
      </c>
      <c r="AT125" s="74" t="s">
        <v>138</v>
      </c>
      <c r="AU125" s="74" t="s">
        <v>162</v>
      </c>
      <c r="AY125" s="6" t="s">
        <v>137</v>
      </c>
      <c r="BE125" s="114">
        <f>IF($U$125="základní",$N$125,0)</f>
        <v>0</v>
      </c>
      <c r="BF125" s="114">
        <f>IF($U$125="snížená",$N$125,0)</f>
        <v>0</v>
      </c>
      <c r="BG125" s="114">
        <f>IF($U$125="zákl. přenesená",$N$125,0)</f>
        <v>0</v>
      </c>
      <c r="BH125" s="114">
        <f>IF($U$125="sníž. přenesená",$N$125,0)</f>
        <v>0</v>
      </c>
      <c r="BI125" s="114">
        <f>IF($U$125="nulová",$N$125,0)</f>
        <v>0</v>
      </c>
      <c r="BJ125" s="74" t="s">
        <v>23</v>
      </c>
      <c r="BK125" s="114">
        <f>ROUND($L$125*$K$125,2)</f>
        <v>0</v>
      </c>
      <c r="BL125" s="74" t="s">
        <v>142</v>
      </c>
      <c r="BM125" s="74" t="s">
        <v>190</v>
      </c>
    </row>
    <row r="126" spans="2:47" s="6" customFormat="1" ht="16.5" customHeight="1">
      <c r="B126" s="21"/>
      <c r="F126" s="270" t="s">
        <v>191</v>
      </c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1"/>
      <c r="T126" s="47"/>
      <c r="AA126" s="48"/>
      <c r="AT126" s="6" t="s">
        <v>167</v>
      </c>
      <c r="AU126" s="6" t="s">
        <v>162</v>
      </c>
    </row>
    <row r="127" spans="2:51" s="6" customFormat="1" ht="15.75" customHeight="1">
      <c r="B127" s="115"/>
      <c r="E127" s="117"/>
      <c r="F127" s="264" t="s">
        <v>192</v>
      </c>
      <c r="G127" s="265"/>
      <c r="H127" s="265"/>
      <c r="I127" s="265"/>
      <c r="K127" s="117"/>
      <c r="S127" s="115"/>
      <c r="T127" s="118"/>
      <c r="AA127" s="119"/>
      <c r="AT127" s="117" t="s">
        <v>145</v>
      </c>
      <c r="AU127" s="117" t="s">
        <v>162</v>
      </c>
      <c r="AV127" s="117" t="s">
        <v>23</v>
      </c>
      <c r="AW127" s="117" t="s">
        <v>102</v>
      </c>
      <c r="AX127" s="117" t="s">
        <v>73</v>
      </c>
      <c r="AY127" s="117" t="s">
        <v>137</v>
      </c>
    </row>
    <row r="128" spans="2:51" s="6" customFormat="1" ht="15.75" customHeight="1">
      <c r="B128" s="120"/>
      <c r="E128" s="121"/>
      <c r="F128" s="261" t="s">
        <v>193</v>
      </c>
      <c r="G128" s="262"/>
      <c r="H128" s="262"/>
      <c r="I128" s="262"/>
      <c r="K128" s="123">
        <v>267.58</v>
      </c>
      <c r="S128" s="120"/>
      <c r="T128" s="124"/>
      <c r="AA128" s="125"/>
      <c r="AT128" s="121" t="s">
        <v>145</v>
      </c>
      <c r="AU128" s="121" t="s">
        <v>162</v>
      </c>
      <c r="AV128" s="121" t="s">
        <v>80</v>
      </c>
      <c r="AW128" s="121" t="s">
        <v>102</v>
      </c>
      <c r="AX128" s="121" t="s">
        <v>23</v>
      </c>
      <c r="AY128" s="121" t="s">
        <v>137</v>
      </c>
    </row>
    <row r="129" spans="2:63" s="96" customFormat="1" ht="23.25" customHeight="1">
      <c r="B129" s="97"/>
      <c r="D129" s="104" t="s">
        <v>107</v>
      </c>
      <c r="N129" s="257">
        <f>$BK$129</f>
        <v>0</v>
      </c>
      <c r="O129" s="258"/>
      <c r="P129" s="258"/>
      <c r="Q129" s="258"/>
      <c r="S129" s="97"/>
      <c r="T129" s="100"/>
      <c r="W129" s="101">
        <f>SUM($W$130:$W$140)</f>
        <v>0</v>
      </c>
      <c r="Y129" s="101">
        <f>SUM($Y$130:$Y$140)</f>
        <v>13.923504299999998</v>
      </c>
      <c r="AA129" s="102">
        <f>SUM($AA$130:$AA$140)</f>
        <v>0</v>
      </c>
      <c r="AR129" s="99" t="s">
        <v>23</v>
      </c>
      <c r="AT129" s="99" t="s">
        <v>72</v>
      </c>
      <c r="AU129" s="99" t="s">
        <v>80</v>
      </c>
      <c r="AY129" s="99" t="s">
        <v>137</v>
      </c>
      <c r="BK129" s="103">
        <f>SUM($BK$130:$BK$140)</f>
        <v>0</v>
      </c>
    </row>
    <row r="130" spans="2:65" s="6" customFormat="1" ht="27" customHeight="1">
      <c r="B130" s="21"/>
      <c r="C130" s="105" t="s">
        <v>194</v>
      </c>
      <c r="D130" s="105" t="s">
        <v>138</v>
      </c>
      <c r="E130" s="106" t="s">
        <v>195</v>
      </c>
      <c r="F130" s="266" t="s">
        <v>196</v>
      </c>
      <c r="G130" s="267"/>
      <c r="H130" s="267"/>
      <c r="I130" s="267"/>
      <c r="J130" s="108" t="s">
        <v>89</v>
      </c>
      <c r="K130" s="109">
        <v>156.76</v>
      </c>
      <c r="L130" s="268"/>
      <c r="M130" s="267"/>
      <c r="N130" s="269">
        <f>ROUND($L$130*$K$130,2)</f>
        <v>0</v>
      </c>
      <c r="O130" s="267"/>
      <c r="P130" s="267"/>
      <c r="Q130" s="267"/>
      <c r="R130" s="107" t="s">
        <v>141</v>
      </c>
      <c r="S130" s="21"/>
      <c r="T130" s="110"/>
      <c r="U130" s="111" t="s">
        <v>43</v>
      </c>
      <c r="X130" s="112">
        <v>0.0231</v>
      </c>
      <c r="Y130" s="112">
        <f>$X$130*$K$130</f>
        <v>3.6211559999999996</v>
      </c>
      <c r="Z130" s="112">
        <v>0</v>
      </c>
      <c r="AA130" s="113">
        <f>$Z$130*$K$130</f>
        <v>0</v>
      </c>
      <c r="AR130" s="74" t="s">
        <v>142</v>
      </c>
      <c r="AT130" s="74" t="s">
        <v>138</v>
      </c>
      <c r="AU130" s="74" t="s">
        <v>162</v>
      </c>
      <c r="AY130" s="6" t="s">
        <v>137</v>
      </c>
      <c r="BE130" s="114">
        <f>IF($U$130="základní",$N$130,0)</f>
        <v>0</v>
      </c>
      <c r="BF130" s="114">
        <f>IF($U$130="snížená",$N$130,0)</f>
        <v>0</v>
      </c>
      <c r="BG130" s="114">
        <f>IF($U$130="zákl. přenesená",$N$130,0)</f>
        <v>0</v>
      </c>
      <c r="BH130" s="114">
        <f>IF($U$130="sníž. přenesená",$N$130,0)</f>
        <v>0</v>
      </c>
      <c r="BI130" s="114">
        <f>IF($U$130="nulová",$N$130,0)</f>
        <v>0</v>
      </c>
      <c r="BJ130" s="74" t="s">
        <v>23</v>
      </c>
      <c r="BK130" s="114">
        <f>ROUND($L$130*$K$130,2)</f>
        <v>0</v>
      </c>
      <c r="BL130" s="74" t="s">
        <v>142</v>
      </c>
      <c r="BM130" s="74" t="s">
        <v>197</v>
      </c>
    </row>
    <row r="131" spans="2:47" s="6" customFormat="1" ht="16.5" customHeight="1">
      <c r="B131" s="21"/>
      <c r="F131" s="270" t="s">
        <v>198</v>
      </c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1"/>
      <c r="T131" s="47"/>
      <c r="AA131" s="48"/>
      <c r="AT131" s="6" t="s">
        <v>167</v>
      </c>
      <c r="AU131" s="6" t="s">
        <v>162</v>
      </c>
    </row>
    <row r="132" spans="2:51" s="6" customFormat="1" ht="15.75" customHeight="1">
      <c r="B132" s="115"/>
      <c r="E132" s="117"/>
      <c r="F132" s="264" t="s">
        <v>168</v>
      </c>
      <c r="G132" s="265"/>
      <c r="H132" s="265"/>
      <c r="I132" s="265"/>
      <c r="K132" s="117"/>
      <c r="S132" s="115"/>
      <c r="T132" s="118"/>
      <c r="AA132" s="119"/>
      <c r="AT132" s="117" t="s">
        <v>145</v>
      </c>
      <c r="AU132" s="117" t="s">
        <v>162</v>
      </c>
      <c r="AV132" s="117" t="s">
        <v>23</v>
      </c>
      <c r="AW132" s="117" t="s">
        <v>102</v>
      </c>
      <c r="AX132" s="117" t="s">
        <v>73</v>
      </c>
      <c r="AY132" s="117" t="s">
        <v>137</v>
      </c>
    </row>
    <row r="133" spans="2:51" s="6" customFormat="1" ht="15.75" customHeight="1">
      <c r="B133" s="120"/>
      <c r="E133" s="121"/>
      <c r="F133" s="261" t="s">
        <v>169</v>
      </c>
      <c r="G133" s="262"/>
      <c r="H133" s="262"/>
      <c r="I133" s="262"/>
      <c r="K133" s="123">
        <v>156.76</v>
      </c>
      <c r="S133" s="120"/>
      <c r="T133" s="124"/>
      <c r="AA133" s="125"/>
      <c r="AT133" s="121" t="s">
        <v>145</v>
      </c>
      <c r="AU133" s="121" t="s">
        <v>162</v>
      </c>
      <c r="AV133" s="121" t="s">
        <v>80</v>
      </c>
      <c r="AW133" s="121" t="s">
        <v>102</v>
      </c>
      <c r="AX133" s="121" t="s">
        <v>23</v>
      </c>
      <c r="AY133" s="121" t="s">
        <v>137</v>
      </c>
    </row>
    <row r="134" spans="2:65" s="6" customFormat="1" ht="27" customHeight="1">
      <c r="B134" s="21"/>
      <c r="C134" s="105" t="s">
        <v>199</v>
      </c>
      <c r="D134" s="105" t="s">
        <v>138</v>
      </c>
      <c r="E134" s="106" t="s">
        <v>200</v>
      </c>
      <c r="F134" s="266" t="s">
        <v>201</v>
      </c>
      <c r="G134" s="267"/>
      <c r="H134" s="267"/>
      <c r="I134" s="267"/>
      <c r="J134" s="108" t="s">
        <v>89</v>
      </c>
      <c r="K134" s="109">
        <v>325.917</v>
      </c>
      <c r="L134" s="268"/>
      <c r="M134" s="267"/>
      <c r="N134" s="269">
        <f>ROUND($L$134*$K$134,2)</f>
        <v>0</v>
      </c>
      <c r="O134" s="267"/>
      <c r="P134" s="267"/>
      <c r="Q134" s="267"/>
      <c r="R134" s="107" t="s">
        <v>141</v>
      </c>
      <c r="S134" s="21"/>
      <c r="T134" s="110"/>
      <c r="U134" s="111" t="s">
        <v>43</v>
      </c>
      <c r="X134" s="112">
        <v>0.0315</v>
      </c>
      <c r="Y134" s="112">
        <f>$X$134*$K$134</f>
        <v>10.266385499999998</v>
      </c>
      <c r="Z134" s="112">
        <v>0</v>
      </c>
      <c r="AA134" s="113">
        <f>$Z$134*$K$134</f>
        <v>0</v>
      </c>
      <c r="AR134" s="74" t="s">
        <v>142</v>
      </c>
      <c r="AT134" s="74" t="s">
        <v>138</v>
      </c>
      <c r="AU134" s="74" t="s">
        <v>162</v>
      </c>
      <c r="AY134" s="6" t="s">
        <v>137</v>
      </c>
      <c r="BE134" s="114">
        <f>IF($U$134="základní",$N$134,0)</f>
        <v>0</v>
      </c>
      <c r="BF134" s="114">
        <f>IF($U$134="snížená",$N$134,0)</f>
        <v>0</v>
      </c>
      <c r="BG134" s="114">
        <f>IF($U$134="zákl. přenesená",$N$134,0)</f>
        <v>0</v>
      </c>
      <c r="BH134" s="114">
        <f>IF($U$134="sníž. přenesená",$N$134,0)</f>
        <v>0</v>
      </c>
      <c r="BI134" s="114">
        <f>IF($U$134="nulová",$N$134,0)</f>
        <v>0</v>
      </c>
      <c r="BJ134" s="74" t="s">
        <v>23</v>
      </c>
      <c r="BK134" s="114">
        <f>ROUND($L$134*$K$134,2)</f>
        <v>0</v>
      </c>
      <c r="BL134" s="74" t="s">
        <v>142</v>
      </c>
      <c r="BM134" s="74" t="s">
        <v>202</v>
      </c>
    </row>
    <row r="135" spans="2:47" s="6" customFormat="1" ht="16.5" customHeight="1">
      <c r="B135" s="21"/>
      <c r="F135" s="270" t="s">
        <v>203</v>
      </c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1"/>
      <c r="T135" s="47"/>
      <c r="AA135" s="48"/>
      <c r="AT135" s="6" t="s">
        <v>167</v>
      </c>
      <c r="AU135" s="6" t="s">
        <v>162</v>
      </c>
    </row>
    <row r="136" spans="2:51" s="6" customFormat="1" ht="15.75" customHeight="1">
      <c r="B136" s="120"/>
      <c r="E136" s="121"/>
      <c r="F136" s="261" t="s">
        <v>204</v>
      </c>
      <c r="G136" s="262"/>
      <c r="H136" s="262"/>
      <c r="I136" s="262"/>
      <c r="K136" s="123">
        <v>325.917</v>
      </c>
      <c r="S136" s="120"/>
      <c r="T136" s="124"/>
      <c r="AA136" s="125"/>
      <c r="AT136" s="121" t="s">
        <v>145</v>
      </c>
      <c r="AU136" s="121" t="s">
        <v>162</v>
      </c>
      <c r="AV136" s="121" t="s">
        <v>80</v>
      </c>
      <c r="AW136" s="121" t="s">
        <v>102</v>
      </c>
      <c r="AX136" s="121" t="s">
        <v>23</v>
      </c>
      <c r="AY136" s="121" t="s">
        <v>137</v>
      </c>
    </row>
    <row r="137" spans="2:65" s="6" customFormat="1" ht="27" customHeight="1">
      <c r="B137" s="21"/>
      <c r="C137" s="105" t="s">
        <v>28</v>
      </c>
      <c r="D137" s="105" t="s">
        <v>138</v>
      </c>
      <c r="E137" s="106" t="s">
        <v>205</v>
      </c>
      <c r="F137" s="266" t="s">
        <v>206</v>
      </c>
      <c r="G137" s="267"/>
      <c r="H137" s="267"/>
      <c r="I137" s="267"/>
      <c r="J137" s="108" t="s">
        <v>89</v>
      </c>
      <c r="K137" s="109">
        <v>299.69</v>
      </c>
      <c r="L137" s="268"/>
      <c r="M137" s="267"/>
      <c r="N137" s="269">
        <f>ROUND($L$137*$K$137,2)</f>
        <v>0</v>
      </c>
      <c r="O137" s="267"/>
      <c r="P137" s="267"/>
      <c r="Q137" s="267"/>
      <c r="R137" s="107" t="s">
        <v>141</v>
      </c>
      <c r="S137" s="21"/>
      <c r="T137" s="110"/>
      <c r="U137" s="111" t="s">
        <v>43</v>
      </c>
      <c r="X137" s="112">
        <v>0.00012</v>
      </c>
      <c r="Y137" s="112">
        <f>$X$137*$K$137</f>
        <v>0.0359628</v>
      </c>
      <c r="Z137" s="112">
        <v>0</v>
      </c>
      <c r="AA137" s="113">
        <f>$Z$137*$K$137</f>
        <v>0</v>
      </c>
      <c r="AR137" s="74" t="s">
        <v>142</v>
      </c>
      <c r="AT137" s="74" t="s">
        <v>138</v>
      </c>
      <c r="AU137" s="74" t="s">
        <v>162</v>
      </c>
      <c r="AY137" s="6" t="s">
        <v>137</v>
      </c>
      <c r="BE137" s="114">
        <f>IF($U$137="základní",$N$137,0)</f>
        <v>0</v>
      </c>
      <c r="BF137" s="114">
        <f>IF($U$137="snížená",$N$137,0)</f>
        <v>0</v>
      </c>
      <c r="BG137" s="114">
        <f>IF($U$137="zákl. přenesená",$N$137,0)</f>
        <v>0</v>
      </c>
      <c r="BH137" s="114">
        <f>IF($U$137="sníž. přenesená",$N$137,0)</f>
        <v>0</v>
      </c>
      <c r="BI137" s="114">
        <f>IF($U$137="nulová",$N$137,0)</f>
        <v>0</v>
      </c>
      <c r="BJ137" s="74" t="s">
        <v>23</v>
      </c>
      <c r="BK137" s="114">
        <f>ROUND($L$137*$K$137,2)</f>
        <v>0</v>
      </c>
      <c r="BL137" s="74" t="s">
        <v>142</v>
      </c>
      <c r="BM137" s="74" t="s">
        <v>207</v>
      </c>
    </row>
    <row r="138" spans="2:47" s="6" customFormat="1" ht="16.5" customHeight="1">
      <c r="B138" s="21"/>
      <c r="F138" s="270" t="s">
        <v>208</v>
      </c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1"/>
      <c r="T138" s="47"/>
      <c r="AA138" s="48"/>
      <c r="AT138" s="6" t="s">
        <v>167</v>
      </c>
      <c r="AU138" s="6" t="s">
        <v>162</v>
      </c>
    </row>
    <row r="139" spans="2:51" s="6" customFormat="1" ht="15.75" customHeight="1">
      <c r="B139" s="115"/>
      <c r="E139" s="117"/>
      <c r="F139" s="264" t="s">
        <v>209</v>
      </c>
      <c r="G139" s="265"/>
      <c r="H139" s="265"/>
      <c r="I139" s="265"/>
      <c r="K139" s="117"/>
      <c r="S139" s="115"/>
      <c r="T139" s="118"/>
      <c r="AA139" s="119"/>
      <c r="AT139" s="117" t="s">
        <v>145</v>
      </c>
      <c r="AU139" s="117" t="s">
        <v>162</v>
      </c>
      <c r="AV139" s="117" t="s">
        <v>23</v>
      </c>
      <c r="AW139" s="117" t="s">
        <v>102</v>
      </c>
      <c r="AX139" s="117" t="s">
        <v>73</v>
      </c>
      <c r="AY139" s="117" t="s">
        <v>137</v>
      </c>
    </row>
    <row r="140" spans="2:51" s="6" customFormat="1" ht="15.75" customHeight="1">
      <c r="B140" s="120"/>
      <c r="E140" s="121"/>
      <c r="F140" s="261" t="s">
        <v>210</v>
      </c>
      <c r="G140" s="262"/>
      <c r="H140" s="262"/>
      <c r="I140" s="262"/>
      <c r="K140" s="123">
        <v>299.69</v>
      </c>
      <c r="S140" s="120"/>
      <c r="T140" s="124"/>
      <c r="AA140" s="125"/>
      <c r="AT140" s="121" t="s">
        <v>145</v>
      </c>
      <c r="AU140" s="121" t="s">
        <v>162</v>
      </c>
      <c r="AV140" s="121" t="s">
        <v>80</v>
      </c>
      <c r="AW140" s="121" t="s">
        <v>102</v>
      </c>
      <c r="AX140" s="121" t="s">
        <v>23</v>
      </c>
      <c r="AY140" s="121" t="s">
        <v>137</v>
      </c>
    </row>
    <row r="141" spans="2:63" s="96" customFormat="1" ht="30.75" customHeight="1">
      <c r="B141" s="97"/>
      <c r="D141" s="104" t="s">
        <v>108</v>
      </c>
      <c r="N141" s="257">
        <f>$BK$141</f>
        <v>0</v>
      </c>
      <c r="O141" s="258"/>
      <c r="P141" s="258"/>
      <c r="Q141" s="258"/>
      <c r="S141" s="97"/>
      <c r="T141" s="100"/>
      <c r="W141" s="101">
        <f>$W$142+$W$167+$W$170+$W$182+$W$187</f>
        <v>0</v>
      </c>
      <c r="Y141" s="101">
        <f>$Y$142+$Y$167+$Y$170+$Y$182+$Y$187</f>
        <v>0.06195</v>
      </c>
      <c r="AA141" s="102">
        <f>$AA$142+$AA$167+$AA$170+$AA$182+$AA$187</f>
        <v>62.21</v>
      </c>
      <c r="AR141" s="99" t="s">
        <v>23</v>
      </c>
      <c r="AT141" s="99" t="s">
        <v>72</v>
      </c>
      <c r="AU141" s="99" t="s">
        <v>23</v>
      </c>
      <c r="AY141" s="99" t="s">
        <v>137</v>
      </c>
      <c r="BK141" s="103">
        <f>$BK$142+$BK$167+$BK$170+$BK$182+$BK$187</f>
        <v>0</v>
      </c>
    </row>
    <row r="142" spans="2:63" s="96" customFormat="1" ht="15.75" customHeight="1">
      <c r="B142" s="97"/>
      <c r="D142" s="104" t="s">
        <v>109</v>
      </c>
      <c r="N142" s="257">
        <f>$BK$142</f>
        <v>0</v>
      </c>
      <c r="O142" s="258"/>
      <c r="P142" s="258"/>
      <c r="Q142" s="258"/>
      <c r="S142" s="97"/>
      <c r="T142" s="100"/>
      <c r="W142" s="101">
        <f>SUM($W$143:$W$166)</f>
        <v>0</v>
      </c>
      <c r="Y142" s="101">
        <f>SUM($Y$143:$Y$166)</f>
        <v>0</v>
      </c>
      <c r="AA142" s="102">
        <f>SUM($AA$143:$AA$166)</f>
        <v>0</v>
      </c>
      <c r="AR142" s="99" t="s">
        <v>23</v>
      </c>
      <c r="AT142" s="99" t="s">
        <v>72</v>
      </c>
      <c r="AU142" s="99" t="s">
        <v>80</v>
      </c>
      <c r="AY142" s="99" t="s">
        <v>137</v>
      </c>
      <c r="BK142" s="103">
        <f>SUM($BK$143:$BK$166)</f>
        <v>0</v>
      </c>
    </row>
    <row r="143" spans="2:65" s="6" customFormat="1" ht="39" customHeight="1">
      <c r="B143" s="21"/>
      <c r="C143" s="105" t="s">
        <v>211</v>
      </c>
      <c r="D143" s="105" t="s">
        <v>138</v>
      </c>
      <c r="E143" s="106" t="s">
        <v>212</v>
      </c>
      <c r="F143" s="266" t="s">
        <v>213</v>
      </c>
      <c r="G143" s="267"/>
      <c r="H143" s="267"/>
      <c r="I143" s="267"/>
      <c r="J143" s="108" t="s">
        <v>89</v>
      </c>
      <c r="K143" s="109">
        <v>706.02</v>
      </c>
      <c r="L143" s="268"/>
      <c r="M143" s="267"/>
      <c r="N143" s="269">
        <f>ROUND($L$143*$K$143,2)</f>
        <v>0</v>
      </c>
      <c r="O143" s="267"/>
      <c r="P143" s="267"/>
      <c r="Q143" s="267"/>
      <c r="R143" s="107" t="s">
        <v>141</v>
      </c>
      <c r="S143" s="21"/>
      <c r="T143" s="110"/>
      <c r="U143" s="111" t="s">
        <v>43</v>
      </c>
      <c r="X143" s="112">
        <v>0</v>
      </c>
      <c r="Y143" s="112">
        <f>$X$143*$K$143</f>
        <v>0</v>
      </c>
      <c r="Z143" s="112">
        <v>0</v>
      </c>
      <c r="AA143" s="113">
        <f>$Z$143*$K$143</f>
        <v>0</v>
      </c>
      <c r="AR143" s="74" t="s">
        <v>142</v>
      </c>
      <c r="AT143" s="74" t="s">
        <v>138</v>
      </c>
      <c r="AU143" s="74" t="s">
        <v>162</v>
      </c>
      <c r="AY143" s="6" t="s">
        <v>137</v>
      </c>
      <c r="BE143" s="114">
        <f>IF($U$143="základní",$N$143,0)</f>
        <v>0</v>
      </c>
      <c r="BF143" s="114">
        <f>IF($U$143="snížená",$N$143,0)</f>
        <v>0</v>
      </c>
      <c r="BG143" s="114">
        <f>IF($U$143="zákl. přenesená",$N$143,0)</f>
        <v>0</v>
      </c>
      <c r="BH143" s="114">
        <f>IF($U$143="sníž. přenesená",$N$143,0)</f>
        <v>0</v>
      </c>
      <c r="BI143" s="114">
        <f>IF($U$143="nulová",$N$143,0)</f>
        <v>0</v>
      </c>
      <c r="BJ143" s="74" t="s">
        <v>23</v>
      </c>
      <c r="BK143" s="114">
        <f>ROUND($L$143*$K$143,2)</f>
        <v>0</v>
      </c>
      <c r="BL143" s="74" t="s">
        <v>142</v>
      </c>
      <c r="BM143" s="74" t="s">
        <v>214</v>
      </c>
    </row>
    <row r="144" spans="2:47" s="6" customFormat="1" ht="16.5" customHeight="1">
      <c r="B144" s="21"/>
      <c r="F144" s="270" t="s">
        <v>215</v>
      </c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1"/>
      <c r="T144" s="47"/>
      <c r="AA144" s="48"/>
      <c r="AT144" s="6" t="s">
        <v>167</v>
      </c>
      <c r="AU144" s="6" t="s">
        <v>162</v>
      </c>
    </row>
    <row r="145" spans="2:51" s="6" customFormat="1" ht="15.75" customHeight="1">
      <c r="B145" s="115"/>
      <c r="E145" s="117"/>
      <c r="F145" s="264" t="s">
        <v>216</v>
      </c>
      <c r="G145" s="265"/>
      <c r="H145" s="265"/>
      <c r="I145" s="265"/>
      <c r="K145" s="117"/>
      <c r="S145" s="115"/>
      <c r="T145" s="118"/>
      <c r="AA145" s="119"/>
      <c r="AT145" s="117" t="s">
        <v>145</v>
      </c>
      <c r="AU145" s="117" t="s">
        <v>162</v>
      </c>
      <c r="AV145" s="117" t="s">
        <v>23</v>
      </c>
      <c r="AW145" s="117" t="s">
        <v>102</v>
      </c>
      <c r="AX145" s="117" t="s">
        <v>73</v>
      </c>
      <c r="AY145" s="117" t="s">
        <v>137</v>
      </c>
    </row>
    <row r="146" spans="2:51" s="6" customFormat="1" ht="15.75" customHeight="1">
      <c r="B146" s="120"/>
      <c r="E146" s="121"/>
      <c r="F146" s="261" t="s">
        <v>217</v>
      </c>
      <c r="G146" s="262"/>
      <c r="H146" s="262"/>
      <c r="I146" s="262"/>
      <c r="K146" s="123">
        <v>196.8</v>
      </c>
      <c r="S146" s="120"/>
      <c r="T146" s="124"/>
      <c r="AA146" s="125"/>
      <c r="AT146" s="121" t="s">
        <v>145</v>
      </c>
      <c r="AU146" s="121" t="s">
        <v>162</v>
      </c>
      <c r="AV146" s="121" t="s">
        <v>80</v>
      </c>
      <c r="AW146" s="121" t="s">
        <v>102</v>
      </c>
      <c r="AX146" s="121" t="s">
        <v>73</v>
      </c>
      <c r="AY146" s="121" t="s">
        <v>137</v>
      </c>
    </row>
    <row r="147" spans="2:51" s="6" customFormat="1" ht="15.75" customHeight="1">
      <c r="B147" s="120"/>
      <c r="E147" s="121"/>
      <c r="F147" s="261" t="s">
        <v>218</v>
      </c>
      <c r="G147" s="262"/>
      <c r="H147" s="262"/>
      <c r="I147" s="262"/>
      <c r="K147" s="123">
        <v>509.22</v>
      </c>
      <c r="S147" s="120"/>
      <c r="T147" s="124"/>
      <c r="AA147" s="125"/>
      <c r="AT147" s="121" t="s">
        <v>145</v>
      </c>
      <c r="AU147" s="121" t="s">
        <v>162</v>
      </c>
      <c r="AV147" s="121" t="s">
        <v>80</v>
      </c>
      <c r="AW147" s="121" t="s">
        <v>102</v>
      </c>
      <c r="AX147" s="121" t="s">
        <v>73</v>
      </c>
      <c r="AY147" s="121" t="s">
        <v>137</v>
      </c>
    </row>
    <row r="148" spans="2:51" s="6" customFormat="1" ht="15.75" customHeight="1">
      <c r="B148" s="126"/>
      <c r="E148" s="127" t="s">
        <v>88</v>
      </c>
      <c r="F148" s="271" t="s">
        <v>153</v>
      </c>
      <c r="G148" s="272"/>
      <c r="H148" s="272"/>
      <c r="I148" s="272"/>
      <c r="K148" s="128">
        <v>706.02</v>
      </c>
      <c r="S148" s="126"/>
      <c r="T148" s="129"/>
      <c r="AA148" s="130"/>
      <c r="AT148" s="127" t="s">
        <v>145</v>
      </c>
      <c r="AU148" s="127" t="s">
        <v>162</v>
      </c>
      <c r="AV148" s="127" t="s">
        <v>142</v>
      </c>
      <c r="AW148" s="127" t="s">
        <v>102</v>
      </c>
      <c r="AX148" s="127" t="s">
        <v>23</v>
      </c>
      <c r="AY148" s="127" t="s">
        <v>137</v>
      </c>
    </row>
    <row r="149" spans="2:65" s="6" customFormat="1" ht="39" customHeight="1">
      <c r="B149" s="21"/>
      <c r="C149" s="105" t="s">
        <v>219</v>
      </c>
      <c r="D149" s="105" t="s">
        <v>138</v>
      </c>
      <c r="E149" s="106" t="s">
        <v>220</v>
      </c>
      <c r="F149" s="266" t="s">
        <v>221</v>
      </c>
      <c r="G149" s="267"/>
      <c r="H149" s="267"/>
      <c r="I149" s="267"/>
      <c r="J149" s="108" t="s">
        <v>89</v>
      </c>
      <c r="K149" s="109">
        <v>21180.6</v>
      </c>
      <c r="L149" s="268"/>
      <c r="M149" s="267"/>
      <c r="N149" s="269">
        <f>ROUND($L$149*$K$149,2)</f>
        <v>0</v>
      </c>
      <c r="O149" s="267"/>
      <c r="P149" s="267"/>
      <c r="Q149" s="267"/>
      <c r="R149" s="107" t="s">
        <v>141</v>
      </c>
      <c r="S149" s="21"/>
      <c r="T149" s="110"/>
      <c r="U149" s="111" t="s">
        <v>43</v>
      </c>
      <c r="X149" s="112">
        <v>0</v>
      </c>
      <c r="Y149" s="112">
        <f>$X$149*$K$149</f>
        <v>0</v>
      </c>
      <c r="Z149" s="112">
        <v>0</v>
      </c>
      <c r="AA149" s="113">
        <f>$Z$149*$K$149</f>
        <v>0</v>
      </c>
      <c r="AR149" s="74" t="s">
        <v>142</v>
      </c>
      <c r="AT149" s="74" t="s">
        <v>138</v>
      </c>
      <c r="AU149" s="74" t="s">
        <v>162</v>
      </c>
      <c r="AY149" s="6" t="s">
        <v>137</v>
      </c>
      <c r="BE149" s="114">
        <f>IF($U$149="základní",$N$149,0)</f>
        <v>0</v>
      </c>
      <c r="BF149" s="114">
        <f>IF($U$149="snížená",$N$149,0)</f>
        <v>0</v>
      </c>
      <c r="BG149" s="114">
        <f>IF($U$149="zákl. přenesená",$N$149,0)</f>
        <v>0</v>
      </c>
      <c r="BH149" s="114">
        <f>IF($U$149="sníž. přenesená",$N$149,0)</f>
        <v>0</v>
      </c>
      <c r="BI149" s="114">
        <f>IF($U$149="nulová",$N$149,0)</f>
        <v>0</v>
      </c>
      <c r="BJ149" s="74" t="s">
        <v>23</v>
      </c>
      <c r="BK149" s="114">
        <f>ROUND($L$149*$K$149,2)</f>
        <v>0</v>
      </c>
      <c r="BL149" s="74" t="s">
        <v>142</v>
      </c>
      <c r="BM149" s="74" t="s">
        <v>222</v>
      </c>
    </row>
    <row r="150" spans="2:47" s="6" customFormat="1" ht="27" customHeight="1">
      <c r="B150" s="21"/>
      <c r="F150" s="270" t="s">
        <v>223</v>
      </c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1"/>
      <c r="T150" s="47"/>
      <c r="AA150" s="48"/>
      <c r="AT150" s="6" t="s">
        <v>167</v>
      </c>
      <c r="AU150" s="6" t="s">
        <v>162</v>
      </c>
    </row>
    <row r="151" spans="2:51" s="6" customFormat="1" ht="15.75" customHeight="1">
      <c r="B151" s="120"/>
      <c r="E151" s="121"/>
      <c r="F151" s="261" t="s">
        <v>224</v>
      </c>
      <c r="G151" s="262"/>
      <c r="H151" s="262"/>
      <c r="I151" s="262"/>
      <c r="K151" s="123">
        <v>21180.6</v>
      </c>
      <c r="S151" s="120"/>
      <c r="T151" s="124"/>
      <c r="AA151" s="125"/>
      <c r="AT151" s="121" t="s">
        <v>145</v>
      </c>
      <c r="AU151" s="121" t="s">
        <v>162</v>
      </c>
      <c r="AV151" s="121" t="s">
        <v>80</v>
      </c>
      <c r="AW151" s="121" t="s">
        <v>102</v>
      </c>
      <c r="AX151" s="121" t="s">
        <v>23</v>
      </c>
      <c r="AY151" s="121" t="s">
        <v>137</v>
      </c>
    </row>
    <row r="152" spans="2:65" s="6" customFormat="1" ht="39" customHeight="1">
      <c r="B152" s="21"/>
      <c r="C152" s="105" t="s">
        <v>225</v>
      </c>
      <c r="D152" s="105" t="s">
        <v>138</v>
      </c>
      <c r="E152" s="106" t="s">
        <v>226</v>
      </c>
      <c r="F152" s="266" t="s">
        <v>227</v>
      </c>
      <c r="G152" s="267"/>
      <c r="H152" s="267"/>
      <c r="I152" s="267"/>
      <c r="J152" s="108" t="s">
        <v>89</v>
      </c>
      <c r="K152" s="109">
        <v>706.02</v>
      </c>
      <c r="L152" s="268"/>
      <c r="M152" s="267"/>
      <c r="N152" s="269">
        <f>ROUND($L$152*$K$152,2)</f>
        <v>0</v>
      </c>
      <c r="O152" s="267"/>
      <c r="P152" s="267"/>
      <c r="Q152" s="267"/>
      <c r="R152" s="107" t="s">
        <v>141</v>
      </c>
      <c r="S152" s="21"/>
      <c r="T152" s="110"/>
      <c r="U152" s="111" t="s">
        <v>43</v>
      </c>
      <c r="X152" s="112">
        <v>0</v>
      </c>
      <c r="Y152" s="112">
        <f>$X$152*$K$152</f>
        <v>0</v>
      </c>
      <c r="Z152" s="112">
        <v>0</v>
      </c>
      <c r="AA152" s="113">
        <f>$Z$152*$K$152</f>
        <v>0</v>
      </c>
      <c r="AR152" s="74" t="s">
        <v>142</v>
      </c>
      <c r="AT152" s="74" t="s">
        <v>138</v>
      </c>
      <c r="AU152" s="74" t="s">
        <v>162</v>
      </c>
      <c r="AY152" s="6" t="s">
        <v>137</v>
      </c>
      <c r="BE152" s="114">
        <f>IF($U$152="základní",$N$152,0)</f>
        <v>0</v>
      </c>
      <c r="BF152" s="114">
        <f>IF($U$152="snížená",$N$152,0)</f>
        <v>0</v>
      </c>
      <c r="BG152" s="114">
        <f>IF($U$152="zákl. přenesená",$N$152,0)</f>
        <v>0</v>
      </c>
      <c r="BH152" s="114">
        <f>IF($U$152="sníž. přenesená",$N$152,0)</f>
        <v>0</v>
      </c>
      <c r="BI152" s="114">
        <f>IF($U$152="nulová",$N$152,0)</f>
        <v>0</v>
      </c>
      <c r="BJ152" s="74" t="s">
        <v>23</v>
      </c>
      <c r="BK152" s="114">
        <f>ROUND($L$152*$K$152,2)</f>
        <v>0</v>
      </c>
      <c r="BL152" s="74" t="s">
        <v>142</v>
      </c>
      <c r="BM152" s="74" t="s">
        <v>228</v>
      </c>
    </row>
    <row r="153" spans="2:47" s="6" customFormat="1" ht="16.5" customHeight="1">
      <c r="B153" s="21"/>
      <c r="F153" s="270" t="s">
        <v>229</v>
      </c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1"/>
      <c r="T153" s="47"/>
      <c r="AA153" s="48"/>
      <c r="AT153" s="6" t="s">
        <v>167</v>
      </c>
      <c r="AU153" s="6" t="s">
        <v>162</v>
      </c>
    </row>
    <row r="154" spans="2:51" s="6" customFormat="1" ht="15.75" customHeight="1">
      <c r="B154" s="120"/>
      <c r="E154" s="121"/>
      <c r="F154" s="261" t="s">
        <v>88</v>
      </c>
      <c r="G154" s="262"/>
      <c r="H154" s="262"/>
      <c r="I154" s="262"/>
      <c r="K154" s="123">
        <v>706.02</v>
      </c>
      <c r="S154" s="120"/>
      <c r="T154" s="124"/>
      <c r="AA154" s="125"/>
      <c r="AT154" s="121" t="s">
        <v>145</v>
      </c>
      <c r="AU154" s="121" t="s">
        <v>162</v>
      </c>
      <c r="AV154" s="121" t="s">
        <v>80</v>
      </c>
      <c r="AW154" s="121" t="s">
        <v>102</v>
      </c>
      <c r="AX154" s="121" t="s">
        <v>23</v>
      </c>
      <c r="AY154" s="121" t="s">
        <v>137</v>
      </c>
    </row>
    <row r="155" spans="2:65" s="6" customFormat="1" ht="27" customHeight="1">
      <c r="B155" s="21"/>
      <c r="C155" s="105" t="s">
        <v>230</v>
      </c>
      <c r="D155" s="105" t="s">
        <v>138</v>
      </c>
      <c r="E155" s="106" t="s">
        <v>231</v>
      </c>
      <c r="F155" s="266" t="s">
        <v>232</v>
      </c>
      <c r="G155" s="267"/>
      <c r="H155" s="267"/>
      <c r="I155" s="267"/>
      <c r="J155" s="108" t="s">
        <v>89</v>
      </c>
      <c r="K155" s="109">
        <v>623.72</v>
      </c>
      <c r="L155" s="268"/>
      <c r="M155" s="267"/>
      <c r="N155" s="269">
        <f>ROUND($L$155*$K$155,2)</f>
        <v>0</v>
      </c>
      <c r="O155" s="267"/>
      <c r="P155" s="267"/>
      <c r="Q155" s="267"/>
      <c r="R155" s="107" t="s">
        <v>141</v>
      </c>
      <c r="S155" s="21"/>
      <c r="T155" s="110"/>
      <c r="U155" s="111" t="s">
        <v>43</v>
      </c>
      <c r="X155" s="112">
        <v>0</v>
      </c>
      <c r="Y155" s="112">
        <f>$X$155*$K$155</f>
        <v>0</v>
      </c>
      <c r="Z155" s="112">
        <v>0</v>
      </c>
      <c r="AA155" s="113">
        <f>$Z$155*$K$155</f>
        <v>0</v>
      </c>
      <c r="AR155" s="74" t="s">
        <v>142</v>
      </c>
      <c r="AT155" s="74" t="s">
        <v>138</v>
      </c>
      <c r="AU155" s="74" t="s">
        <v>162</v>
      </c>
      <c r="AY155" s="6" t="s">
        <v>137</v>
      </c>
      <c r="BE155" s="114">
        <f>IF($U$155="základní",$N$155,0)</f>
        <v>0</v>
      </c>
      <c r="BF155" s="114">
        <f>IF($U$155="snížená",$N$155,0)</f>
        <v>0</v>
      </c>
      <c r="BG155" s="114">
        <f>IF($U$155="zákl. přenesená",$N$155,0)</f>
        <v>0</v>
      </c>
      <c r="BH155" s="114">
        <f>IF($U$155="sníž. přenesená",$N$155,0)</f>
        <v>0</v>
      </c>
      <c r="BI155" s="114">
        <f>IF($U$155="nulová",$N$155,0)</f>
        <v>0</v>
      </c>
      <c r="BJ155" s="74" t="s">
        <v>23</v>
      </c>
      <c r="BK155" s="114">
        <f>ROUND($L$155*$K$155,2)</f>
        <v>0</v>
      </c>
      <c r="BL155" s="74" t="s">
        <v>142</v>
      </c>
      <c r="BM155" s="74" t="s">
        <v>233</v>
      </c>
    </row>
    <row r="156" spans="2:47" s="6" customFormat="1" ht="16.5" customHeight="1">
      <c r="B156" s="21"/>
      <c r="F156" s="270" t="s">
        <v>234</v>
      </c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1"/>
      <c r="T156" s="47"/>
      <c r="AA156" s="48"/>
      <c r="AT156" s="6" t="s">
        <v>167</v>
      </c>
      <c r="AU156" s="6" t="s">
        <v>162</v>
      </c>
    </row>
    <row r="157" spans="2:51" s="6" customFormat="1" ht="15.75" customHeight="1">
      <c r="B157" s="115"/>
      <c r="E157" s="117"/>
      <c r="F157" s="264" t="s">
        <v>235</v>
      </c>
      <c r="G157" s="265"/>
      <c r="H157" s="265"/>
      <c r="I157" s="265"/>
      <c r="K157" s="117"/>
      <c r="S157" s="115"/>
      <c r="T157" s="118"/>
      <c r="AA157" s="119"/>
      <c r="AT157" s="117" t="s">
        <v>145</v>
      </c>
      <c r="AU157" s="117" t="s">
        <v>162</v>
      </c>
      <c r="AV157" s="117" t="s">
        <v>23</v>
      </c>
      <c r="AW157" s="117" t="s">
        <v>102</v>
      </c>
      <c r="AX157" s="117" t="s">
        <v>73</v>
      </c>
      <c r="AY157" s="117" t="s">
        <v>137</v>
      </c>
    </row>
    <row r="158" spans="2:51" s="6" customFormat="1" ht="15.75" customHeight="1">
      <c r="B158" s="120"/>
      <c r="E158" s="121"/>
      <c r="F158" s="261" t="s">
        <v>236</v>
      </c>
      <c r="G158" s="262"/>
      <c r="H158" s="262"/>
      <c r="I158" s="262"/>
      <c r="K158" s="123">
        <v>422.82</v>
      </c>
      <c r="S158" s="120"/>
      <c r="T158" s="124"/>
      <c r="AA158" s="125"/>
      <c r="AT158" s="121" t="s">
        <v>145</v>
      </c>
      <c r="AU158" s="121" t="s">
        <v>162</v>
      </c>
      <c r="AV158" s="121" t="s">
        <v>80</v>
      </c>
      <c r="AW158" s="121" t="s">
        <v>102</v>
      </c>
      <c r="AX158" s="121" t="s">
        <v>73</v>
      </c>
      <c r="AY158" s="121" t="s">
        <v>137</v>
      </c>
    </row>
    <row r="159" spans="2:51" s="6" customFormat="1" ht="15.75" customHeight="1">
      <c r="B159" s="120"/>
      <c r="E159" s="121"/>
      <c r="F159" s="261" t="s">
        <v>237</v>
      </c>
      <c r="G159" s="262"/>
      <c r="H159" s="262"/>
      <c r="I159" s="262"/>
      <c r="K159" s="123">
        <v>200.9</v>
      </c>
      <c r="S159" s="120"/>
      <c r="T159" s="124"/>
      <c r="AA159" s="125"/>
      <c r="AT159" s="121" t="s">
        <v>145</v>
      </c>
      <c r="AU159" s="121" t="s">
        <v>162</v>
      </c>
      <c r="AV159" s="121" t="s">
        <v>80</v>
      </c>
      <c r="AW159" s="121" t="s">
        <v>102</v>
      </c>
      <c r="AX159" s="121" t="s">
        <v>73</v>
      </c>
      <c r="AY159" s="121" t="s">
        <v>137</v>
      </c>
    </row>
    <row r="160" spans="2:51" s="6" customFormat="1" ht="15.75" customHeight="1">
      <c r="B160" s="126"/>
      <c r="E160" s="127" t="s">
        <v>91</v>
      </c>
      <c r="F160" s="271" t="s">
        <v>153</v>
      </c>
      <c r="G160" s="272"/>
      <c r="H160" s="272"/>
      <c r="I160" s="272"/>
      <c r="K160" s="128">
        <v>623.72</v>
      </c>
      <c r="S160" s="126"/>
      <c r="T160" s="129"/>
      <c r="AA160" s="130"/>
      <c r="AT160" s="127" t="s">
        <v>145</v>
      </c>
      <c r="AU160" s="127" t="s">
        <v>162</v>
      </c>
      <c r="AV160" s="127" t="s">
        <v>142</v>
      </c>
      <c r="AW160" s="127" t="s">
        <v>102</v>
      </c>
      <c r="AX160" s="127" t="s">
        <v>23</v>
      </c>
      <c r="AY160" s="127" t="s">
        <v>137</v>
      </c>
    </row>
    <row r="161" spans="2:65" s="6" customFormat="1" ht="27" customHeight="1">
      <c r="B161" s="21"/>
      <c r="C161" s="105" t="s">
        <v>9</v>
      </c>
      <c r="D161" s="105" t="s">
        <v>138</v>
      </c>
      <c r="E161" s="106" t="s">
        <v>238</v>
      </c>
      <c r="F161" s="266" t="s">
        <v>239</v>
      </c>
      <c r="G161" s="267"/>
      <c r="H161" s="267"/>
      <c r="I161" s="267"/>
      <c r="J161" s="108" t="s">
        <v>89</v>
      </c>
      <c r="K161" s="109">
        <v>18711.6</v>
      </c>
      <c r="L161" s="268"/>
      <c r="M161" s="267"/>
      <c r="N161" s="269">
        <f>ROUND($L$161*$K$161,2)</f>
        <v>0</v>
      </c>
      <c r="O161" s="267"/>
      <c r="P161" s="267"/>
      <c r="Q161" s="267"/>
      <c r="R161" s="107" t="s">
        <v>141</v>
      </c>
      <c r="S161" s="21"/>
      <c r="T161" s="110"/>
      <c r="U161" s="111" t="s">
        <v>43</v>
      </c>
      <c r="X161" s="112">
        <v>0</v>
      </c>
      <c r="Y161" s="112">
        <f>$X$161*$K$161</f>
        <v>0</v>
      </c>
      <c r="Z161" s="112">
        <v>0</v>
      </c>
      <c r="AA161" s="113">
        <f>$Z$161*$K$161</f>
        <v>0</v>
      </c>
      <c r="AR161" s="74" t="s">
        <v>142</v>
      </c>
      <c r="AT161" s="74" t="s">
        <v>138</v>
      </c>
      <c r="AU161" s="74" t="s">
        <v>162</v>
      </c>
      <c r="AY161" s="6" t="s">
        <v>137</v>
      </c>
      <c r="BE161" s="114">
        <f>IF($U$161="základní",$N$161,0)</f>
        <v>0</v>
      </c>
      <c r="BF161" s="114">
        <f>IF($U$161="snížená",$N$161,0)</f>
        <v>0</v>
      </c>
      <c r="BG161" s="114">
        <f>IF($U$161="zákl. přenesená",$N$161,0)</f>
        <v>0</v>
      </c>
      <c r="BH161" s="114">
        <f>IF($U$161="sníž. přenesená",$N$161,0)</f>
        <v>0</v>
      </c>
      <c r="BI161" s="114">
        <f>IF($U$161="nulová",$N$161,0)</f>
        <v>0</v>
      </c>
      <c r="BJ161" s="74" t="s">
        <v>23</v>
      </c>
      <c r="BK161" s="114">
        <f>ROUND($L$161*$K$161,2)</f>
        <v>0</v>
      </c>
      <c r="BL161" s="74" t="s">
        <v>142</v>
      </c>
      <c r="BM161" s="74" t="s">
        <v>240</v>
      </c>
    </row>
    <row r="162" spans="2:47" s="6" customFormat="1" ht="27" customHeight="1">
      <c r="B162" s="21"/>
      <c r="F162" s="270" t="s">
        <v>241</v>
      </c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1"/>
      <c r="T162" s="47"/>
      <c r="AA162" s="48"/>
      <c r="AT162" s="6" t="s">
        <v>167</v>
      </c>
      <c r="AU162" s="6" t="s">
        <v>162</v>
      </c>
    </row>
    <row r="163" spans="2:51" s="6" customFormat="1" ht="15.75" customHeight="1">
      <c r="B163" s="120"/>
      <c r="E163" s="121"/>
      <c r="F163" s="261" t="s">
        <v>242</v>
      </c>
      <c r="G163" s="262"/>
      <c r="H163" s="262"/>
      <c r="I163" s="262"/>
      <c r="K163" s="123">
        <v>18711.6</v>
      </c>
      <c r="S163" s="120"/>
      <c r="T163" s="124"/>
      <c r="AA163" s="125"/>
      <c r="AT163" s="121" t="s">
        <v>145</v>
      </c>
      <c r="AU163" s="121" t="s">
        <v>162</v>
      </c>
      <c r="AV163" s="121" t="s">
        <v>80</v>
      </c>
      <c r="AW163" s="121" t="s">
        <v>102</v>
      </c>
      <c r="AX163" s="121" t="s">
        <v>23</v>
      </c>
      <c r="AY163" s="121" t="s">
        <v>137</v>
      </c>
    </row>
    <row r="164" spans="2:65" s="6" customFormat="1" ht="27" customHeight="1">
      <c r="B164" s="21"/>
      <c r="C164" s="105" t="s">
        <v>243</v>
      </c>
      <c r="D164" s="105" t="s">
        <v>138</v>
      </c>
      <c r="E164" s="106" t="s">
        <v>244</v>
      </c>
      <c r="F164" s="266" t="s">
        <v>245</v>
      </c>
      <c r="G164" s="267"/>
      <c r="H164" s="267"/>
      <c r="I164" s="267"/>
      <c r="J164" s="108" t="s">
        <v>89</v>
      </c>
      <c r="K164" s="109">
        <v>623.72</v>
      </c>
      <c r="L164" s="268"/>
      <c r="M164" s="267"/>
      <c r="N164" s="269">
        <f>ROUND($L$164*$K$164,2)</f>
        <v>0</v>
      </c>
      <c r="O164" s="267"/>
      <c r="P164" s="267"/>
      <c r="Q164" s="267"/>
      <c r="R164" s="107" t="s">
        <v>141</v>
      </c>
      <c r="S164" s="21"/>
      <c r="T164" s="110"/>
      <c r="U164" s="111" t="s">
        <v>43</v>
      </c>
      <c r="X164" s="112">
        <v>0</v>
      </c>
      <c r="Y164" s="112">
        <f>$X$164*$K$164</f>
        <v>0</v>
      </c>
      <c r="Z164" s="112">
        <v>0</v>
      </c>
      <c r="AA164" s="113">
        <f>$Z$164*$K$164</f>
        <v>0</v>
      </c>
      <c r="AR164" s="74" t="s">
        <v>142</v>
      </c>
      <c r="AT164" s="74" t="s">
        <v>138</v>
      </c>
      <c r="AU164" s="74" t="s">
        <v>162</v>
      </c>
      <c r="AY164" s="6" t="s">
        <v>137</v>
      </c>
      <c r="BE164" s="114">
        <f>IF($U$164="základní",$N$164,0)</f>
        <v>0</v>
      </c>
      <c r="BF164" s="114">
        <f>IF($U$164="snížená",$N$164,0)</f>
        <v>0</v>
      </c>
      <c r="BG164" s="114">
        <f>IF($U$164="zákl. přenesená",$N$164,0)</f>
        <v>0</v>
      </c>
      <c r="BH164" s="114">
        <f>IF($U$164="sníž. přenesená",$N$164,0)</f>
        <v>0</v>
      </c>
      <c r="BI164" s="114">
        <f>IF($U$164="nulová",$N$164,0)</f>
        <v>0</v>
      </c>
      <c r="BJ164" s="74" t="s">
        <v>23</v>
      </c>
      <c r="BK164" s="114">
        <f>ROUND($L$164*$K$164,2)</f>
        <v>0</v>
      </c>
      <c r="BL164" s="74" t="s">
        <v>142</v>
      </c>
      <c r="BM164" s="74" t="s">
        <v>246</v>
      </c>
    </row>
    <row r="165" spans="2:47" s="6" customFormat="1" ht="16.5" customHeight="1">
      <c r="B165" s="21"/>
      <c r="F165" s="270" t="s">
        <v>247</v>
      </c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1"/>
      <c r="T165" s="47"/>
      <c r="AA165" s="48"/>
      <c r="AT165" s="6" t="s">
        <v>167</v>
      </c>
      <c r="AU165" s="6" t="s">
        <v>162</v>
      </c>
    </row>
    <row r="166" spans="2:51" s="6" customFormat="1" ht="15.75" customHeight="1">
      <c r="B166" s="120"/>
      <c r="E166" s="121"/>
      <c r="F166" s="261" t="s">
        <v>91</v>
      </c>
      <c r="G166" s="262"/>
      <c r="H166" s="262"/>
      <c r="I166" s="262"/>
      <c r="K166" s="123">
        <v>623.72</v>
      </c>
      <c r="S166" s="120"/>
      <c r="T166" s="124"/>
      <c r="AA166" s="125"/>
      <c r="AT166" s="121" t="s">
        <v>145</v>
      </c>
      <c r="AU166" s="121" t="s">
        <v>162</v>
      </c>
      <c r="AV166" s="121" t="s">
        <v>80</v>
      </c>
      <c r="AW166" s="121" t="s">
        <v>102</v>
      </c>
      <c r="AX166" s="121" t="s">
        <v>23</v>
      </c>
      <c r="AY166" s="121" t="s">
        <v>137</v>
      </c>
    </row>
    <row r="167" spans="2:63" s="96" customFormat="1" ht="23.25" customHeight="1">
      <c r="B167" s="97"/>
      <c r="D167" s="104" t="s">
        <v>110</v>
      </c>
      <c r="N167" s="257">
        <f>$BK$167</f>
        <v>0</v>
      </c>
      <c r="O167" s="258"/>
      <c r="P167" s="258"/>
      <c r="Q167" s="258"/>
      <c r="S167" s="97"/>
      <c r="T167" s="100"/>
      <c r="W167" s="101">
        <f>SUM($W$168:$W$169)</f>
        <v>0</v>
      </c>
      <c r="Y167" s="101">
        <f>SUM($Y$168:$Y$169)</f>
        <v>0.0576</v>
      </c>
      <c r="AA167" s="102">
        <f>SUM($AA$168:$AA$169)</f>
        <v>0</v>
      </c>
      <c r="AR167" s="99" t="s">
        <v>23</v>
      </c>
      <c r="AT167" s="99" t="s">
        <v>72</v>
      </c>
      <c r="AU167" s="99" t="s">
        <v>80</v>
      </c>
      <c r="AY167" s="99" t="s">
        <v>137</v>
      </c>
      <c r="BK167" s="103">
        <f>SUM($BK$168:$BK$169)</f>
        <v>0</v>
      </c>
    </row>
    <row r="168" spans="2:65" s="6" customFormat="1" ht="27" customHeight="1">
      <c r="B168" s="21"/>
      <c r="C168" s="105" t="s">
        <v>248</v>
      </c>
      <c r="D168" s="105" t="s">
        <v>138</v>
      </c>
      <c r="E168" s="106" t="s">
        <v>249</v>
      </c>
      <c r="F168" s="266" t="s">
        <v>250</v>
      </c>
      <c r="G168" s="267"/>
      <c r="H168" s="267"/>
      <c r="I168" s="267"/>
      <c r="J168" s="108" t="s">
        <v>251</v>
      </c>
      <c r="K168" s="109">
        <v>24</v>
      </c>
      <c r="L168" s="268"/>
      <c r="M168" s="267"/>
      <c r="N168" s="269">
        <f>ROUND($L$168*$K$168,2)</f>
        <v>0</v>
      </c>
      <c r="O168" s="267"/>
      <c r="P168" s="267"/>
      <c r="Q168" s="267"/>
      <c r="R168" s="107"/>
      <c r="S168" s="21"/>
      <c r="T168" s="110"/>
      <c r="U168" s="111" t="s">
        <v>43</v>
      </c>
      <c r="X168" s="112">
        <v>0</v>
      </c>
      <c r="Y168" s="112">
        <f>$X$168*$K$168</f>
        <v>0</v>
      </c>
      <c r="Z168" s="112">
        <v>0</v>
      </c>
      <c r="AA168" s="113">
        <f>$Z$168*$K$168</f>
        <v>0</v>
      </c>
      <c r="AR168" s="74" t="s">
        <v>142</v>
      </c>
      <c r="AT168" s="74" t="s">
        <v>138</v>
      </c>
      <c r="AU168" s="74" t="s">
        <v>162</v>
      </c>
      <c r="AY168" s="6" t="s">
        <v>137</v>
      </c>
      <c r="BE168" s="114">
        <f>IF($U$168="základní",$N$168,0)</f>
        <v>0</v>
      </c>
      <c r="BF168" s="114">
        <f>IF($U$168="snížená",$N$168,0)</f>
        <v>0</v>
      </c>
      <c r="BG168" s="114">
        <f>IF($U$168="zákl. přenesená",$N$168,0)</f>
        <v>0</v>
      </c>
      <c r="BH168" s="114">
        <f>IF($U$168="sníž. přenesená",$N$168,0)</f>
        <v>0</v>
      </c>
      <c r="BI168" s="114">
        <f>IF($U$168="nulová",$N$168,0)</f>
        <v>0</v>
      </c>
      <c r="BJ168" s="74" t="s">
        <v>23</v>
      </c>
      <c r="BK168" s="114">
        <f>ROUND($L$168*$K$168,2)</f>
        <v>0</v>
      </c>
      <c r="BL168" s="74" t="s">
        <v>142</v>
      </c>
      <c r="BM168" s="74" t="s">
        <v>252</v>
      </c>
    </row>
    <row r="169" spans="2:65" s="6" customFormat="1" ht="27" customHeight="1">
      <c r="B169" s="21"/>
      <c r="C169" s="131" t="s">
        <v>253</v>
      </c>
      <c r="D169" s="131" t="s">
        <v>254</v>
      </c>
      <c r="E169" s="132" t="s">
        <v>255</v>
      </c>
      <c r="F169" s="273" t="s">
        <v>256</v>
      </c>
      <c r="G169" s="274"/>
      <c r="H169" s="274"/>
      <c r="I169" s="274"/>
      <c r="J169" s="131" t="s">
        <v>251</v>
      </c>
      <c r="K169" s="133">
        <v>24</v>
      </c>
      <c r="L169" s="275"/>
      <c r="M169" s="274"/>
      <c r="N169" s="276">
        <f>ROUND($L$169*$K$169,2)</f>
        <v>0</v>
      </c>
      <c r="O169" s="267"/>
      <c r="P169" s="267"/>
      <c r="Q169" s="267"/>
      <c r="R169" s="107"/>
      <c r="S169" s="21"/>
      <c r="T169" s="110"/>
      <c r="U169" s="111" t="s">
        <v>43</v>
      </c>
      <c r="X169" s="112">
        <v>0.0024</v>
      </c>
      <c r="Y169" s="112">
        <f>$X$169*$K$169</f>
        <v>0.0576</v>
      </c>
      <c r="Z169" s="112">
        <v>0</v>
      </c>
      <c r="AA169" s="113">
        <f>$Z$169*$K$169</f>
        <v>0</v>
      </c>
      <c r="AR169" s="74" t="s">
        <v>194</v>
      </c>
      <c r="AT169" s="74" t="s">
        <v>254</v>
      </c>
      <c r="AU169" s="74" t="s">
        <v>162</v>
      </c>
      <c r="AY169" s="74" t="s">
        <v>137</v>
      </c>
      <c r="BE169" s="114">
        <f>IF($U$169="základní",$N$169,0)</f>
        <v>0</v>
      </c>
      <c r="BF169" s="114">
        <f>IF($U$169="snížená",$N$169,0)</f>
        <v>0</v>
      </c>
      <c r="BG169" s="114">
        <f>IF($U$169="zákl. přenesená",$N$169,0)</f>
        <v>0</v>
      </c>
      <c r="BH169" s="114">
        <f>IF($U$169="sníž. přenesená",$N$169,0)</f>
        <v>0</v>
      </c>
      <c r="BI169" s="114">
        <f>IF($U$169="nulová",$N$169,0)</f>
        <v>0</v>
      </c>
      <c r="BJ169" s="74" t="s">
        <v>23</v>
      </c>
      <c r="BK169" s="114">
        <f>ROUND($L$169*$K$169,2)</f>
        <v>0</v>
      </c>
      <c r="BL169" s="74" t="s">
        <v>142</v>
      </c>
      <c r="BM169" s="74" t="s">
        <v>257</v>
      </c>
    </row>
    <row r="170" spans="2:63" s="96" customFormat="1" ht="23.25" customHeight="1">
      <c r="B170" s="97"/>
      <c r="D170" s="104" t="s">
        <v>111</v>
      </c>
      <c r="N170" s="257">
        <f>$BK$170</f>
        <v>0</v>
      </c>
      <c r="O170" s="258"/>
      <c r="P170" s="258"/>
      <c r="Q170" s="258"/>
      <c r="S170" s="97"/>
      <c r="T170" s="100"/>
      <c r="W170" s="101">
        <f>SUM($W$171:$W$181)</f>
        <v>0</v>
      </c>
      <c r="Y170" s="101">
        <f>SUM($Y$171:$Y$181)</f>
        <v>0</v>
      </c>
      <c r="AA170" s="102">
        <f>SUM($AA$171:$AA$181)</f>
        <v>43.36</v>
      </c>
      <c r="AR170" s="99" t="s">
        <v>23</v>
      </c>
      <c r="AT170" s="99" t="s">
        <v>72</v>
      </c>
      <c r="AU170" s="99" t="s">
        <v>80</v>
      </c>
      <c r="AY170" s="99" t="s">
        <v>137</v>
      </c>
      <c r="BK170" s="103">
        <f>SUM($BK$171:$BK$181)</f>
        <v>0</v>
      </c>
    </row>
    <row r="171" spans="2:65" s="6" customFormat="1" ht="27" customHeight="1">
      <c r="B171" s="21"/>
      <c r="C171" s="108" t="s">
        <v>258</v>
      </c>
      <c r="D171" s="108" t="s">
        <v>138</v>
      </c>
      <c r="E171" s="106" t="s">
        <v>259</v>
      </c>
      <c r="F171" s="266" t="s">
        <v>260</v>
      </c>
      <c r="G171" s="267"/>
      <c r="H171" s="267"/>
      <c r="I171" s="267"/>
      <c r="J171" s="108" t="s">
        <v>89</v>
      </c>
      <c r="K171" s="109">
        <v>484</v>
      </c>
      <c r="L171" s="268"/>
      <c r="M171" s="267"/>
      <c r="N171" s="269">
        <f>ROUND($L$171*$K$171,2)</f>
        <v>0</v>
      </c>
      <c r="O171" s="267"/>
      <c r="P171" s="267"/>
      <c r="Q171" s="267"/>
      <c r="R171" s="107" t="s">
        <v>141</v>
      </c>
      <c r="S171" s="21"/>
      <c r="T171" s="110"/>
      <c r="U171" s="111" t="s">
        <v>43</v>
      </c>
      <c r="X171" s="112">
        <v>0</v>
      </c>
      <c r="Y171" s="112">
        <f>$X$171*$K$171</f>
        <v>0</v>
      </c>
      <c r="Z171" s="112">
        <v>0.082</v>
      </c>
      <c r="AA171" s="113">
        <f>$Z$171*$K$171</f>
        <v>39.688</v>
      </c>
      <c r="AR171" s="74" t="s">
        <v>142</v>
      </c>
      <c r="AT171" s="74" t="s">
        <v>138</v>
      </c>
      <c r="AU171" s="74" t="s">
        <v>162</v>
      </c>
      <c r="AY171" s="74" t="s">
        <v>137</v>
      </c>
      <c r="BE171" s="114">
        <f>IF($U$171="základní",$N$171,0)</f>
        <v>0</v>
      </c>
      <c r="BF171" s="114">
        <f>IF($U$171="snížená",$N$171,0)</f>
        <v>0</v>
      </c>
      <c r="BG171" s="114">
        <f>IF($U$171="zákl. přenesená",$N$171,0)</f>
        <v>0</v>
      </c>
      <c r="BH171" s="114">
        <f>IF($U$171="sníž. přenesená",$N$171,0)</f>
        <v>0</v>
      </c>
      <c r="BI171" s="114">
        <f>IF($U$171="nulová",$N$171,0)</f>
        <v>0</v>
      </c>
      <c r="BJ171" s="74" t="s">
        <v>23</v>
      </c>
      <c r="BK171" s="114">
        <f>ROUND($L$171*$K$171,2)</f>
        <v>0</v>
      </c>
      <c r="BL171" s="74" t="s">
        <v>142</v>
      </c>
      <c r="BM171" s="74" t="s">
        <v>261</v>
      </c>
    </row>
    <row r="172" spans="2:47" s="6" customFormat="1" ht="16.5" customHeight="1">
      <c r="B172" s="21"/>
      <c r="F172" s="270" t="s">
        <v>262</v>
      </c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1"/>
      <c r="T172" s="47"/>
      <c r="AA172" s="48"/>
      <c r="AT172" s="6" t="s">
        <v>167</v>
      </c>
      <c r="AU172" s="6" t="s">
        <v>162</v>
      </c>
    </row>
    <row r="173" spans="2:51" s="6" customFormat="1" ht="27" customHeight="1">
      <c r="B173" s="115"/>
      <c r="E173" s="117"/>
      <c r="F173" s="264" t="s">
        <v>263</v>
      </c>
      <c r="G173" s="265"/>
      <c r="H173" s="265"/>
      <c r="I173" s="265"/>
      <c r="K173" s="117"/>
      <c r="S173" s="115"/>
      <c r="T173" s="118"/>
      <c r="AA173" s="119"/>
      <c r="AT173" s="117" t="s">
        <v>145</v>
      </c>
      <c r="AU173" s="117" t="s">
        <v>162</v>
      </c>
      <c r="AV173" s="117" t="s">
        <v>23</v>
      </c>
      <c r="AW173" s="117" t="s">
        <v>102</v>
      </c>
      <c r="AX173" s="117" t="s">
        <v>73</v>
      </c>
      <c r="AY173" s="117" t="s">
        <v>137</v>
      </c>
    </row>
    <row r="174" spans="2:51" s="6" customFormat="1" ht="15.75" customHeight="1">
      <c r="B174" s="120"/>
      <c r="E174" s="121"/>
      <c r="F174" s="261" t="s">
        <v>264</v>
      </c>
      <c r="G174" s="262"/>
      <c r="H174" s="262"/>
      <c r="I174" s="262"/>
      <c r="K174" s="123">
        <v>484</v>
      </c>
      <c r="S174" s="120"/>
      <c r="T174" s="124"/>
      <c r="AA174" s="125"/>
      <c r="AT174" s="121" t="s">
        <v>145</v>
      </c>
      <c r="AU174" s="121" t="s">
        <v>162</v>
      </c>
      <c r="AV174" s="121" t="s">
        <v>80</v>
      </c>
      <c r="AW174" s="121" t="s">
        <v>102</v>
      </c>
      <c r="AX174" s="121" t="s">
        <v>23</v>
      </c>
      <c r="AY174" s="121" t="s">
        <v>137</v>
      </c>
    </row>
    <row r="175" spans="2:65" s="6" customFormat="1" ht="27" customHeight="1">
      <c r="B175" s="21"/>
      <c r="C175" s="105" t="s">
        <v>265</v>
      </c>
      <c r="D175" s="105" t="s">
        <v>138</v>
      </c>
      <c r="E175" s="106" t="s">
        <v>266</v>
      </c>
      <c r="F175" s="266" t="s">
        <v>267</v>
      </c>
      <c r="G175" s="267"/>
      <c r="H175" s="267"/>
      <c r="I175" s="267"/>
      <c r="J175" s="108" t="s">
        <v>89</v>
      </c>
      <c r="K175" s="109">
        <v>108</v>
      </c>
      <c r="L175" s="268"/>
      <c r="M175" s="267"/>
      <c r="N175" s="269">
        <f>ROUND($L$175*$K$175,2)</f>
        <v>0</v>
      </c>
      <c r="O175" s="267"/>
      <c r="P175" s="267"/>
      <c r="Q175" s="267"/>
      <c r="R175" s="107" t="s">
        <v>141</v>
      </c>
      <c r="S175" s="21"/>
      <c r="T175" s="110"/>
      <c r="U175" s="111" t="s">
        <v>43</v>
      </c>
      <c r="X175" s="112">
        <v>0</v>
      </c>
      <c r="Y175" s="112">
        <f>$X$175*$K$175</f>
        <v>0</v>
      </c>
      <c r="Z175" s="112">
        <v>0.034</v>
      </c>
      <c r="AA175" s="113">
        <f>$Z$175*$K$175</f>
        <v>3.672</v>
      </c>
      <c r="AR175" s="74" t="s">
        <v>142</v>
      </c>
      <c r="AT175" s="74" t="s">
        <v>138</v>
      </c>
      <c r="AU175" s="74" t="s">
        <v>162</v>
      </c>
      <c r="AY175" s="6" t="s">
        <v>137</v>
      </c>
      <c r="BE175" s="114">
        <f>IF($U$175="základní",$N$175,0)</f>
        <v>0</v>
      </c>
      <c r="BF175" s="114">
        <f>IF($U$175="snížená",$N$175,0)</f>
        <v>0</v>
      </c>
      <c r="BG175" s="114">
        <f>IF($U$175="zákl. přenesená",$N$175,0)</f>
        <v>0</v>
      </c>
      <c r="BH175" s="114">
        <f>IF($U$175="sníž. přenesená",$N$175,0)</f>
        <v>0</v>
      </c>
      <c r="BI175" s="114">
        <f>IF($U$175="nulová",$N$175,0)</f>
        <v>0</v>
      </c>
      <c r="BJ175" s="74" t="s">
        <v>23</v>
      </c>
      <c r="BK175" s="114">
        <f>ROUND($L$175*$K$175,2)</f>
        <v>0</v>
      </c>
      <c r="BL175" s="74" t="s">
        <v>142</v>
      </c>
      <c r="BM175" s="74" t="s">
        <v>268</v>
      </c>
    </row>
    <row r="176" spans="2:47" s="6" customFormat="1" ht="16.5" customHeight="1">
      <c r="B176" s="21"/>
      <c r="F176" s="270" t="s">
        <v>269</v>
      </c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1"/>
      <c r="T176" s="47"/>
      <c r="AA176" s="48"/>
      <c r="AT176" s="6" t="s">
        <v>167</v>
      </c>
      <c r="AU176" s="6" t="s">
        <v>162</v>
      </c>
    </row>
    <row r="177" spans="2:51" s="6" customFormat="1" ht="15.75" customHeight="1">
      <c r="B177" s="115"/>
      <c r="E177" s="117"/>
      <c r="F177" s="264" t="s">
        <v>270</v>
      </c>
      <c r="G177" s="265"/>
      <c r="H177" s="265"/>
      <c r="I177" s="265"/>
      <c r="K177" s="117"/>
      <c r="S177" s="115"/>
      <c r="T177" s="118"/>
      <c r="AA177" s="119"/>
      <c r="AT177" s="117" t="s">
        <v>145</v>
      </c>
      <c r="AU177" s="117" t="s">
        <v>162</v>
      </c>
      <c r="AV177" s="117" t="s">
        <v>23</v>
      </c>
      <c r="AW177" s="117" t="s">
        <v>102</v>
      </c>
      <c r="AX177" s="117" t="s">
        <v>73</v>
      </c>
      <c r="AY177" s="117" t="s">
        <v>137</v>
      </c>
    </row>
    <row r="178" spans="2:51" s="6" customFormat="1" ht="15.75" customHeight="1">
      <c r="B178" s="120"/>
      <c r="E178" s="121"/>
      <c r="F178" s="261" t="s">
        <v>271</v>
      </c>
      <c r="G178" s="262"/>
      <c r="H178" s="262"/>
      <c r="I178" s="262"/>
      <c r="K178" s="123">
        <v>64</v>
      </c>
      <c r="S178" s="120"/>
      <c r="T178" s="124"/>
      <c r="AA178" s="125"/>
      <c r="AT178" s="121" t="s">
        <v>145</v>
      </c>
      <c r="AU178" s="121" t="s">
        <v>162</v>
      </c>
      <c r="AV178" s="121" t="s">
        <v>80</v>
      </c>
      <c r="AW178" s="121" t="s">
        <v>102</v>
      </c>
      <c r="AX178" s="121" t="s">
        <v>73</v>
      </c>
      <c r="AY178" s="121" t="s">
        <v>137</v>
      </c>
    </row>
    <row r="179" spans="2:51" s="6" customFormat="1" ht="15.75" customHeight="1">
      <c r="B179" s="115"/>
      <c r="E179" s="117"/>
      <c r="F179" s="264" t="s">
        <v>272</v>
      </c>
      <c r="G179" s="265"/>
      <c r="H179" s="265"/>
      <c r="I179" s="265"/>
      <c r="K179" s="117"/>
      <c r="S179" s="115"/>
      <c r="T179" s="118"/>
      <c r="AA179" s="119"/>
      <c r="AT179" s="117" t="s">
        <v>145</v>
      </c>
      <c r="AU179" s="117" t="s">
        <v>162</v>
      </c>
      <c r="AV179" s="117" t="s">
        <v>23</v>
      </c>
      <c r="AW179" s="117" t="s">
        <v>102</v>
      </c>
      <c r="AX179" s="117" t="s">
        <v>73</v>
      </c>
      <c r="AY179" s="117" t="s">
        <v>137</v>
      </c>
    </row>
    <row r="180" spans="2:51" s="6" customFormat="1" ht="15.75" customHeight="1">
      <c r="B180" s="120"/>
      <c r="E180" s="121"/>
      <c r="F180" s="261" t="s">
        <v>273</v>
      </c>
      <c r="G180" s="262"/>
      <c r="H180" s="262"/>
      <c r="I180" s="262"/>
      <c r="K180" s="123">
        <v>44</v>
      </c>
      <c r="S180" s="120"/>
      <c r="T180" s="124"/>
      <c r="AA180" s="125"/>
      <c r="AT180" s="121" t="s">
        <v>145</v>
      </c>
      <c r="AU180" s="121" t="s">
        <v>162</v>
      </c>
      <c r="AV180" s="121" t="s">
        <v>80</v>
      </c>
      <c r="AW180" s="121" t="s">
        <v>102</v>
      </c>
      <c r="AX180" s="121" t="s">
        <v>73</v>
      </c>
      <c r="AY180" s="121" t="s">
        <v>137</v>
      </c>
    </row>
    <row r="181" spans="2:51" s="6" customFormat="1" ht="15.75" customHeight="1">
      <c r="B181" s="126"/>
      <c r="E181" s="127"/>
      <c r="F181" s="271" t="s">
        <v>153</v>
      </c>
      <c r="G181" s="272"/>
      <c r="H181" s="272"/>
      <c r="I181" s="272"/>
      <c r="K181" s="128">
        <v>108</v>
      </c>
      <c r="S181" s="126"/>
      <c r="T181" s="129"/>
      <c r="AA181" s="130"/>
      <c r="AT181" s="127" t="s">
        <v>145</v>
      </c>
      <c r="AU181" s="127" t="s">
        <v>162</v>
      </c>
      <c r="AV181" s="127" t="s">
        <v>142</v>
      </c>
      <c r="AW181" s="127" t="s">
        <v>102</v>
      </c>
      <c r="AX181" s="127" t="s">
        <v>23</v>
      </c>
      <c r="AY181" s="127" t="s">
        <v>137</v>
      </c>
    </row>
    <row r="182" spans="2:63" s="96" customFormat="1" ht="23.25" customHeight="1">
      <c r="B182" s="97"/>
      <c r="D182" s="104" t="s">
        <v>112</v>
      </c>
      <c r="N182" s="257">
        <f>$BK$182</f>
        <v>0</v>
      </c>
      <c r="O182" s="258"/>
      <c r="P182" s="258"/>
      <c r="Q182" s="258"/>
      <c r="S182" s="97"/>
      <c r="T182" s="100"/>
      <c r="W182" s="101">
        <f>SUM($W$183:$W$186)</f>
        <v>0</v>
      </c>
      <c r="Y182" s="101">
        <f>SUM($Y$183:$Y$186)</f>
        <v>0.00435</v>
      </c>
      <c r="AA182" s="102">
        <f>SUM($AA$183:$AA$186)</f>
        <v>18.85</v>
      </c>
      <c r="AR182" s="99" t="s">
        <v>23</v>
      </c>
      <c r="AT182" s="99" t="s">
        <v>72</v>
      </c>
      <c r="AU182" s="99" t="s">
        <v>80</v>
      </c>
      <c r="AY182" s="99" t="s">
        <v>137</v>
      </c>
      <c r="BK182" s="103">
        <f>SUM($BK$183:$BK$186)</f>
        <v>0</v>
      </c>
    </row>
    <row r="183" spans="2:65" s="6" customFormat="1" ht="27" customHeight="1">
      <c r="B183" s="21"/>
      <c r="C183" s="105" t="s">
        <v>8</v>
      </c>
      <c r="D183" s="105" t="s">
        <v>138</v>
      </c>
      <c r="E183" s="106" t="s">
        <v>274</v>
      </c>
      <c r="F183" s="266" t="s">
        <v>275</v>
      </c>
      <c r="G183" s="267"/>
      <c r="H183" s="267"/>
      <c r="I183" s="267"/>
      <c r="J183" s="108" t="s">
        <v>276</v>
      </c>
      <c r="K183" s="109">
        <v>145</v>
      </c>
      <c r="L183" s="268"/>
      <c r="M183" s="267"/>
      <c r="N183" s="269">
        <f>ROUND($L$183*$K$183,2)</f>
        <v>0</v>
      </c>
      <c r="O183" s="267"/>
      <c r="P183" s="267"/>
      <c r="Q183" s="267"/>
      <c r="R183" s="107" t="s">
        <v>141</v>
      </c>
      <c r="S183" s="21"/>
      <c r="T183" s="110"/>
      <c r="U183" s="111" t="s">
        <v>43</v>
      </c>
      <c r="X183" s="112">
        <v>3E-05</v>
      </c>
      <c r="Y183" s="112">
        <f>$X$183*$K$183</f>
        <v>0.00435</v>
      </c>
      <c r="Z183" s="112">
        <v>0.13</v>
      </c>
      <c r="AA183" s="113">
        <f>$Z$183*$K$183</f>
        <v>18.85</v>
      </c>
      <c r="AR183" s="74" t="s">
        <v>142</v>
      </c>
      <c r="AT183" s="74" t="s">
        <v>138</v>
      </c>
      <c r="AU183" s="74" t="s">
        <v>162</v>
      </c>
      <c r="AY183" s="6" t="s">
        <v>137</v>
      </c>
      <c r="BE183" s="114">
        <f>IF($U$183="základní",$N$183,0)</f>
        <v>0</v>
      </c>
      <c r="BF183" s="114">
        <f>IF($U$183="snížená",$N$183,0)</f>
        <v>0</v>
      </c>
      <c r="BG183" s="114">
        <f>IF($U$183="zákl. přenesená",$N$183,0)</f>
        <v>0</v>
      </c>
      <c r="BH183" s="114">
        <f>IF($U$183="sníž. přenesená",$N$183,0)</f>
        <v>0</v>
      </c>
      <c r="BI183" s="114">
        <f>IF($U$183="nulová",$N$183,0)</f>
        <v>0</v>
      </c>
      <c r="BJ183" s="74" t="s">
        <v>23</v>
      </c>
      <c r="BK183" s="114">
        <f>ROUND($L$183*$K$183,2)</f>
        <v>0</v>
      </c>
      <c r="BL183" s="74" t="s">
        <v>142</v>
      </c>
      <c r="BM183" s="74" t="s">
        <v>277</v>
      </c>
    </row>
    <row r="184" spans="2:47" s="6" customFormat="1" ht="16.5" customHeight="1">
      <c r="B184" s="21"/>
      <c r="F184" s="270" t="s">
        <v>278</v>
      </c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1"/>
      <c r="T184" s="47"/>
      <c r="AA184" s="48"/>
      <c r="AT184" s="6" t="s">
        <v>167</v>
      </c>
      <c r="AU184" s="6" t="s">
        <v>162</v>
      </c>
    </row>
    <row r="185" spans="2:51" s="6" customFormat="1" ht="27" customHeight="1">
      <c r="B185" s="115"/>
      <c r="E185" s="117"/>
      <c r="F185" s="264" t="s">
        <v>279</v>
      </c>
      <c r="G185" s="265"/>
      <c r="H185" s="265"/>
      <c r="I185" s="265"/>
      <c r="K185" s="117"/>
      <c r="S185" s="115"/>
      <c r="T185" s="118"/>
      <c r="AA185" s="119"/>
      <c r="AT185" s="117" t="s">
        <v>145</v>
      </c>
      <c r="AU185" s="117" t="s">
        <v>162</v>
      </c>
      <c r="AV185" s="117" t="s">
        <v>23</v>
      </c>
      <c r="AW185" s="117" t="s">
        <v>102</v>
      </c>
      <c r="AX185" s="117" t="s">
        <v>73</v>
      </c>
      <c r="AY185" s="117" t="s">
        <v>137</v>
      </c>
    </row>
    <row r="186" spans="2:51" s="6" customFormat="1" ht="15.75" customHeight="1">
      <c r="B186" s="120"/>
      <c r="E186" s="121"/>
      <c r="F186" s="261" t="s">
        <v>280</v>
      </c>
      <c r="G186" s="262"/>
      <c r="H186" s="262"/>
      <c r="I186" s="262"/>
      <c r="K186" s="123">
        <v>145</v>
      </c>
      <c r="S186" s="120"/>
      <c r="T186" s="124"/>
      <c r="AA186" s="125"/>
      <c r="AT186" s="121" t="s">
        <v>145</v>
      </c>
      <c r="AU186" s="121" t="s">
        <v>162</v>
      </c>
      <c r="AV186" s="121" t="s">
        <v>80</v>
      </c>
      <c r="AW186" s="121" t="s">
        <v>102</v>
      </c>
      <c r="AX186" s="121" t="s">
        <v>23</v>
      </c>
      <c r="AY186" s="121" t="s">
        <v>137</v>
      </c>
    </row>
    <row r="187" spans="2:63" s="96" customFormat="1" ht="23.25" customHeight="1">
      <c r="B187" s="97"/>
      <c r="D187" s="104" t="s">
        <v>113</v>
      </c>
      <c r="N187" s="257">
        <f>$BK$187</f>
        <v>0</v>
      </c>
      <c r="O187" s="258"/>
      <c r="P187" s="258"/>
      <c r="Q187" s="258"/>
      <c r="S187" s="97"/>
      <c r="T187" s="100"/>
      <c r="W187" s="101">
        <f>SUM($W$188:$W$204)</f>
        <v>0</v>
      </c>
      <c r="Y187" s="101">
        <f>SUM($Y$188:$Y$204)</f>
        <v>0</v>
      </c>
      <c r="AA187" s="102">
        <f>SUM($AA$188:$AA$204)</f>
        <v>0</v>
      </c>
      <c r="AR187" s="99" t="s">
        <v>23</v>
      </c>
      <c r="AT187" s="99" t="s">
        <v>72</v>
      </c>
      <c r="AU187" s="99" t="s">
        <v>80</v>
      </c>
      <c r="AY187" s="99" t="s">
        <v>137</v>
      </c>
      <c r="BK187" s="103">
        <f>SUM($BK$188:$BK$204)</f>
        <v>0</v>
      </c>
    </row>
    <row r="188" spans="2:65" s="6" customFormat="1" ht="39" customHeight="1">
      <c r="B188" s="21"/>
      <c r="C188" s="105" t="s">
        <v>281</v>
      </c>
      <c r="D188" s="105" t="s">
        <v>138</v>
      </c>
      <c r="E188" s="106" t="s">
        <v>282</v>
      </c>
      <c r="F188" s="266" t="s">
        <v>283</v>
      </c>
      <c r="G188" s="267"/>
      <c r="H188" s="267"/>
      <c r="I188" s="267"/>
      <c r="J188" s="108" t="s">
        <v>284</v>
      </c>
      <c r="K188" s="109">
        <v>118.69</v>
      </c>
      <c r="L188" s="268"/>
      <c r="M188" s="267"/>
      <c r="N188" s="269">
        <f>ROUND($L$188*$K$188,2)</f>
        <v>0</v>
      </c>
      <c r="O188" s="267"/>
      <c r="P188" s="267"/>
      <c r="Q188" s="267"/>
      <c r="R188" s="107" t="s">
        <v>141</v>
      </c>
      <c r="S188" s="21"/>
      <c r="T188" s="110"/>
      <c r="U188" s="111" t="s">
        <v>43</v>
      </c>
      <c r="X188" s="112">
        <v>0</v>
      </c>
      <c r="Y188" s="112">
        <f>$X$188*$K$188</f>
        <v>0</v>
      </c>
      <c r="Z188" s="112">
        <v>0</v>
      </c>
      <c r="AA188" s="113">
        <f>$Z$188*$K$188</f>
        <v>0</v>
      </c>
      <c r="AR188" s="74" t="s">
        <v>142</v>
      </c>
      <c r="AT188" s="74" t="s">
        <v>138</v>
      </c>
      <c r="AU188" s="74" t="s">
        <v>162</v>
      </c>
      <c r="AY188" s="6" t="s">
        <v>137</v>
      </c>
      <c r="BE188" s="114">
        <f>IF($U$188="základní",$N$188,0)</f>
        <v>0</v>
      </c>
      <c r="BF188" s="114">
        <f>IF($U$188="snížená",$N$188,0)</f>
        <v>0</v>
      </c>
      <c r="BG188" s="114">
        <f>IF($U$188="zákl. přenesená",$N$188,0)</f>
        <v>0</v>
      </c>
      <c r="BH188" s="114">
        <f>IF($U$188="sníž. přenesená",$N$188,0)</f>
        <v>0</v>
      </c>
      <c r="BI188" s="114">
        <f>IF($U$188="nulová",$N$188,0)</f>
        <v>0</v>
      </c>
      <c r="BJ188" s="74" t="s">
        <v>23</v>
      </c>
      <c r="BK188" s="114">
        <f>ROUND($L$188*$K$188,2)</f>
        <v>0</v>
      </c>
      <c r="BL188" s="74" t="s">
        <v>142</v>
      </c>
      <c r="BM188" s="74" t="s">
        <v>285</v>
      </c>
    </row>
    <row r="189" spans="2:47" s="6" customFormat="1" ht="16.5" customHeight="1">
      <c r="B189" s="21"/>
      <c r="F189" s="270" t="s">
        <v>286</v>
      </c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1"/>
      <c r="T189" s="47"/>
      <c r="AA189" s="48"/>
      <c r="AT189" s="6" t="s">
        <v>167</v>
      </c>
      <c r="AU189" s="6" t="s">
        <v>162</v>
      </c>
    </row>
    <row r="190" spans="2:65" s="6" customFormat="1" ht="27" customHeight="1">
      <c r="B190" s="21"/>
      <c r="C190" s="105" t="s">
        <v>287</v>
      </c>
      <c r="D190" s="105" t="s">
        <v>138</v>
      </c>
      <c r="E190" s="106" t="s">
        <v>288</v>
      </c>
      <c r="F190" s="266" t="s">
        <v>289</v>
      </c>
      <c r="G190" s="267"/>
      <c r="H190" s="267"/>
      <c r="I190" s="267"/>
      <c r="J190" s="108" t="s">
        <v>284</v>
      </c>
      <c r="K190" s="109">
        <v>118.69</v>
      </c>
      <c r="L190" s="268"/>
      <c r="M190" s="267"/>
      <c r="N190" s="269">
        <f>ROUND($L$190*$K$190,2)</f>
        <v>0</v>
      </c>
      <c r="O190" s="267"/>
      <c r="P190" s="267"/>
      <c r="Q190" s="267"/>
      <c r="R190" s="107" t="s">
        <v>141</v>
      </c>
      <c r="S190" s="21"/>
      <c r="T190" s="110"/>
      <c r="U190" s="111" t="s">
        <v>43</v>
      </c>
      <c r="X190" s="112">
        <v>0</v>
      </c>
      <c r="Y190" s="112">
        <f>$X$190*$K$190</f>
        <v>0</v>
      </c>
      <c r="Z190" s="112">
        <v>0</v>
      </c>
      <c r="AA190" s="113">
        <f>$Z$190*$K$190</f>
        <v>0</v>
      </c>
      <c r="AR190" s="74" t="s">
        <v>142</v>
      </c>
      <c r="AT190" s="74" t="s">
        <v>138</v>
      </c>
      <c r="AU190" s="74" t="s">
        <v>162</v>
      </c>
      <c r="AY190" s="6" t="s">
        <v>137</v>
      </c>
      <c r="BE190" s="114">
        <f>IF($U$190="základní",$N$190,0)</f>
        <v>0</v>
      </c>
      <c r="BF190" s="114">
        <f>IF($U$190="snížená",$N$190,0)</f>
        <v>0</v>
      </c>
      <c r="BG190" s="114">
        <f>IF($U$190="zákl. přenesená",$N$190,0)</f>
        <v>0</v>
      </c>
      <c r="BH190" s="114">
        <f>IF($U$190="sníž. přenesená",$N$190,0)</f>
        <v>0</v>
      </c>
      <c r="BI190" s="114">
        <f>IF($U$190="nulová",$N$190,0)</f>
        <v>0</v>
      </c>
      <c r="BJ190" s="74" t="s">
        <v>23</v>
      </c>
      <c r="BK190" s="114">
        <f>ROUND($L$190*$K$190,2)</f>
        <v>0</v>
      </c>
      <c r="BL190" s="74" t="s">
        <v>142</v>
      </c>
      <c r="BM190" s="74" t="s">
        <v>290</v>
      </c>
    </row>
    <row r="191" spans="2:47" s="6" customFormat="1" ht="16.5" customHeight="1">
      <c r="B191" s="21"/>
      <c r="F191" s="270" t="s">
        <v>289</v>
      </c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1"/>
      <c r="T191" s="47"/>
      <c r="AA191" s="48"/>
      <c r="AT191" s="6" t="s">
        <v>167</v>
      </c>
      <c r="AU191" s="6" t="s">
        <v>162</v>
      </c>
    </row>
    <row r="192" spans="2:47" s="6" customFormat="1" ht="27" customHeight="1">
      <c r="B192" s="21"/>
      <c r="F192" s="277" t="s">
        <v>291</v>
      </c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1"/>
      <c r="T192" s="47"/>
      <c r="AA192" s="48"/>
      <c r="AT192" s="6" t="s">
        <v>159</v>
      </c>
      <c r="AU192" s="6" t="s">
        <v>162</v>
      </c>
    </row>
    <row r="193" spans="2:65" s="6" customFormat="1" ht="27" customHeight="1">
      <c r="B193" s="21"/>
      <c r="C193" s="105" t="s">
        <v>292</v>
      </c>
      <c r="D193" s="105" t="s">
        <v>138</v>
      </c>
      <c r="E193" s="106" t="s">
        <v>293</v>
      </c>
      <c r="F193" s="266" t="s">
        <v>294</v>
      </c>
      <c r="G193" s="267"/>
      <c r="H193" s="267"/>
      <c r="I193" s="267"/>
      <c r="J193" s="108" t="s">
        <v>284</v>
      </c>
      <c r="K193" s="109">
        <v>2255.11</v>
      </c>
      <c r="L193" s="268"/>
      <c r="M193" s="267"/>
      <c r="N193" s="269">
        <f>ROUND($L$193*$K$193,2)</f>
        <v>0</v>
      </c>
      <c r="O193" s="267"/>
      <c r="P193" s="267"/>
      <c r="Q193" s="267"/>
      <c r="R193" s="107" t="s">
        <v>141</v>
      </c>
      <c r="S193" s="21"/>
      <c r="T193" s="110"/>
      <c r="U193" s="111" t="s">
        <v>43</v>
      </c>
      <c r="X193" s="112">
        <v>0</v>
      </c>
      <c r="Y193" s="112">
        <f>$X$193*$K$193</f>
        <v>0</v>
      </c>
      <c r="Z193" s="112">
        <v>0</v>
      </c>
      <c r="AA193" s="113">
        <f>$Z$193*$K$193</f>
        <v>0</v>
      </c>
      <c r="AR193" s="74" t="s">
        <v>142</v>
      </c>
      <c r="AT193" s="74" t="s">
        <v>138</v>
      </c>
      <c r="AU193" s="74" t="s">
        <v>162</v>
      </c>
      <c r="AY193" s="6" t="s">
        <v>137</v>
      </c>
      <c r="BE193" s="114">
        <f>IF($U$193="základní",$N$193,0)</f>
        <v>0</v>
      </c>
      <c r="BF193" s="114">
        <f>IF($U$193="snížená",$N$193,0)</f>
        <v>0</v>
      </c>
      <c r="BG193" s="114">
        <f>IF($U$193="zákl. přenesená",$N$193,0)</f>
        <v>0</v>
      </c>
      <c r="BH193" s="114">
        <f>IF($U$193="sníž. přenesená",$N$193,0)</f>
        <v>0</v>
      </c>
      <c r="BI193" s="114">
        <f>IF($U$193="nulová",$N$193,0)</f>
        <v>0</v>
      </c>
      <c r="BJ193" s="74" t="s">
        <v>23</v>
      </c>
      <c r="BK193" s="114">
        <f>ROUND($L$193*$K$193,2)</f>
        <v>0</v>
      </c>
      <c r="BL193" s="74" t="s">
        <v>142</v>
      </c>
      <c r="BM193" s="74" t="s">
        <v>295</v>
      </c>
    </row>
    <row r="194" spans="2:47" s="6" customFormat="1" ht="16.5" customHeight="1">
      <c r="B194" s="21"/>
      <c r="F194" s="270" t="s">
        <v>294</v>
      </c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1"/>
      <c r="T194" s="47"/>
      <c r="AA194" s="48"/>
      <c r="AT194" s="6" t="s">
        <v>167</v>
      </c>
      <c r="AU194" s="6" t="s">
        <v>162</v>
      </c>
    </row>
    <row r="195" spans="2:51" s="6" customFormat="1" ht="15.75" customHeight="1">
      <c r="B195" s="120"/>
      <c r="F195" s="261" t="s">
        <v>296</v>
      </c>
      <c r="G195" s="262"/>
      <c r="H195" s="262"/>
      <c r="I195" s="262"/>
      <c r="K195" s="123">
        <v>2255.11</v>
      </c>
      <c r="S195" s="120"/>
      <c r="T195" s="124"/>
      <c r="AA195" s="125"/>
      <c r="AT195" s="121" t="s">
        <v>145</v>
      </c>
      <c r="AU195" s="121" t="s">
        <v>162</v>
      </c>
      <c r="AV195" s="121" t="s">
        <v>80</v>
      </c>
      <c r="AW195" s="121" t="s">
        <v>73</v>
      </c>
      <c r="AX195" s="121" t="s">
        <v>23</v>
      </c>
      <c r="AY195" s="121" t="s">
        <v>137</v>
      </c>
    </row>
    <row r="196" spans="2:65" s="6" customFormat="1" ht="27" customHeight="1">
      <c r="B196" s="21"/>
      <c r="C196" s="105" t="s">
        <v>297</v>
      </c>
      <c r="D196" s="105" t="s">
        <v>138</v>
      </c>
      <c r="E196" s="106" t="s">
        <v>298</v>
      </c>
      <c r="F196" s="266" t="s">
        <v>299</v>
      </c>
      <c r="G196" s="267"/>
      <c r="H196" s="267"/>
      <c r="I196" s="267"/>
      <c r="J196" s="108" t="s">
        <v>284</v>
      </c>
      <c r="K196" s="109">
        <v>18.85</v>
      </c>
      <c r="L196" s="268"/>
      <c r="M196" s="267"/>
      <c r="N196" s="269">
        <f>ROUND($L$196*$K$196,2)</f>
        <v>0</v>
      </c>
      <c r="O196" s="267"/>
      <c r="P196" s="267"/>
      <c r="Q196" s="267"/>
      <c r="R196" s="107" t="s">
        <v>141</v>
      </c>
      <c r="S196" s="21"/>
      <c r="T196" s="110"/>
      <c r="U196" s="111" t="s">
        <v>43</v>
      </c>
      <c r="X196" s="112">
        <v>0</v>
      </c>
      <c r="Y196" s="112">
        <f>$X$196*$K$196</f>
        <v>0</v>
      </c>
      <c r="Z196" s="112">
        <v>0</v>
      </c>
      <c r="AA196" s="113">
        <f>$Z$196*$K$196</f>
        <v>0</v>
      </c>
      <c r="AR196" s="74" t="s">
        <v>142</v>
      </c>
      <c r="AT196" s="74" t="s">
        <v>138</v>
      </c>
      <c r="AU196" s="74" t="s">
        <v>162</v>
      </c>
      <c r="AY196" s="6" t="s">
        <v>137</v>
      </c>
      <c r="BE196" s="114">
        <f>IF($U$196="základní",$N$196,0)</f>
        <v>0</v>
      </c>
      <c r="BF196" s="114">
        <f>IF($U$196="snížená",$N$196,0)</f>
        <v>0</v>
      </c>
      <c r="BG196" s="114">
        <f>IF($U$196="zákl. přenesená",$N$196,0)</f>
        <v>0</v>
      </c>
      <c r="BH196" s="114">
        <f>IF($U$196="sníž. přenesená",$N$196,0)</f>
        <v>0</v>
      </c>
      <c r="BI196" s="114">
        <f>IF($U$196="nulová",$N$196,0)</f>
        <v>0</v>
      </c>
      <c r="BJ196" s="74" t="s">
        <v>23</v>
      </c>
      <c r="BK196" s="114">
        <f>ROUND($L$196*$K$196,2)</f>
        <v>0</v>
      </c>
      <c r="BL196" s="74" t="s">
        <v>142</v>
      </c>
      <c r="BM196" s="74" t="s">
        <v>300</v>
      </c>
    </row>
    <row r="197" spans="2:47" s="6" customFormat="1" ht="16.5" customHeight="1">
      <c r="B197" s="21"/>
      <c r="F197" s="270" t="s">
        <v>301</v>
      </c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1"/>
      <c r="T197" s="47"/>
      <c r="AA197" s="48"/>
      <c r="AT197" s="6" t="s">
        <v>167</v>
      </c>
      <c r="AU197" s="6" t="s">
        <v>162</v>
      </c>
    </row>
    <row r="198" spans="2:51" s="6" customFormat="1" ht="15.75" customHeight="1">
      <c r="B198" s="120"/>
      <c r="E198" s="121"/>
      <c r="F198" s="261" t="s">
        <v>302</v>
      </c>
      <c r="G198" s="262"/>
      <c r="H198" s="262"/>
      <c r="I198" s="262"/>
      <c r="K198" s="123">
        <v>18.85</v>
      </c>
      <c r="S198" s="120"/>
      <c r="T198" s="124"/>
      <c r="AA198" s="125"/>
      <c r="AT198" s="121" t="s">
        <v>145</v>
      </c>
      <c r="AU198" s="121" t="s">
        <v>162</v>
      </c>
      <c r="AV198" s="121" t="s">
        <v>80</v>
      </c>
      <c r="AW198" s="121" t="s">
        <v>102</v>
      </c>
      <c r="AX198" s="121" t="s">
        <v>23</v>
      </c>
      <c r="AY198" s="121" t="s">
        <v>137</v>
      </c>
    </row>
    <row r="199" spans="2:65" s="6" customFormat="1" ht="27" customHeight="1">
      <c r="B199" s="21"/>
      <c r="C199" s="105" t="s">
        <v>303</v>
      </c>
      <c r="D199" s="105" t="s">
        <v>138</v>
      </c>
      <c r="E199" s="106" t="s">
        <v>304</v>
      </c>
      <c r="F199" s="266" t="s">
        <v>305</v>
      </c>
      <c r="G199" s="267"/>
      <c r="H199" s="267"/>
      <c r="I199" s="267"/>
      <c r="J199" s="108" t="s">
        <v>284</v>
      </c>
      <c r="K199" s="109">
        <v>39.688</v>
      </c>
      <c r="L199" s="268"/>
      <c r="M199" s="267"/>
      <c r="N199" s="269">
        <f>ROUND($L$199*$K$199,2)</f>
        <v>0</v>
      </c>
      <c r="O199" s="267"/>
      <c r="P199" s="267"/>
      <c r="Q199" s="267"/>
      <c r="R199" s="107" t="s">
        <v>141</v>
      </c>
      <c r="S199" s="21"/>
      <c r="T199" s="110"/>
      <c r="U199" s="111" t="s">
        <v>43</v>
      </c>
      <c r="X199" s="112">
        <v>0</v>
      </c>
      <c r="Y199" s="112">
        <f>$X$199*$K$199</f>
        <v>0</v>
      </c>
      <c r="Z199" s="112">
        <v>0</v>
      </c>
      <c r="AA199" s="113">
        <f>$Z$199*$K$199</f>
        <v>0</v>
      </c>
      <c r="AR199" s="74" t="s">
        <v>142</v>
      </c>
      <c r="AT199" s="74" t="s">
        <v>138</v>
      </c>
      <c r="AU199" s="74" t="s">
        <v>162</v>
      </c>
      <c r="AY199" s="6" t="s">
        <v>137</v>
      </c>
      <c r="BE199" s="114">
        <f>IF($U$199="základní",$N$199,0)</f>
        <v>0</v>
      </c>
      <c r="BF199" s="114">
        <f>IF($U$199="snížená",$N$199,0)</f>
        <v>0</v>
      </c>
      <c r="BG199" s="114">
        <f>IF($U$199="zákl. přenesená",$N$199,0)</f>
        <v>0</v>
      </c>
      <c r="BH199" s="114">
        <f>IF($U$199="sníž. přenesená",$N$199,0)</f>
        <v>0</v>
      </c>
      <c r="BI199" s="114">
        <f>IF($U$199="nulová",$N$199,0)</f>
        <v>0</v>
      </c>
      <c r="BJ199" s="74" t="s">
        <v>23</v>
      </c>
      <c r="BK199" s="114">
        <f>ROUND($L$199*$K$199,2)</f>
        <v>0</v>
      </c>
      <c r="BL199" s="74" t="s">
        <v>142</v>
      </c>
      <c r="BM199" s="74" t="s">
        <v>306</v>
      </c>
    </row>
    <row r="200" spans="2:47" s="6" customFormat="1" ht="16.5" customHeight="1">
      <c r="B200" s="21"/>
      <c r="F200" s="270" t="s">
        <v>307</v>
      </c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1"/>
      <c r="T200" s="47"/>
      <c r="AA200" s="48"/>
      <c r="AT200" s="6" t="s">
        <v>167</v>
      </c>
      <c r="AU200" s="6" t="s">
        <v>162</v>
      </c>
    </row>
    <row r="201" spans="2:51" s="6" customFormat="1" ht="15.75" customHeight="1">
      <c r="B201" s="115"/>
      <c r="E201" s="117"/>
      <c r="F201" s="264" t="s">
        <v>308</v>
      </c>
      <c r="G201" s="265"/>
      <c r="H201" s="265"/>
      <c r="I201" s="265"/>
      <c r="K201" s="117"/>
      <c r="S201" s="115"/>
      <c r="T201" s="118"/>
      <c r="AA201" s="119"/>
      <c r="AT201" s="117" t="s">
        <v>145</v>
      </c>
      <c r="AU201" s="117" t="s">
        <v>162</v>
      </c>
      <c r="AV201" s="117" t="s">
        <v>23</v>
      </c>
      <c r="AW201" s="117" t="s">
        <v>102</v>
      </c>
      <c r="AX201" s="117" t="s">
        <v>73</v>
      </c>
      <c r="AY201" s="117" t="s">
        <v>137</v>
      </c>
    </row>
    <row r="202" spans="2:51" s="6" customFormat="1" ht="15.75" customHeight="1">
      <c r="B202" s="120"/>
      <c r="E202" s="121"/>
      <c r="F202" s="261" t="s">
        <v>309</v>
      </c>
      <c r="G202" s="262"/>
      <c r="H202" s="262"/>
      <c r="I202" s="262"/>
      <c r="K202" s="123">
        <v>39.688</v>
      </c>
      <c r="S202" s="120"/>
      <c r="T202" s="124"/>
      <c r="AA202" s="125"/>
      <c r="AT202" s="121" t="s">
        <v>145</v>
      </c>
      <c r="AU202" s="121" t="s">
        <v>162</v>
      </c>
      <c r="AV202" s="121" t="s">
        <v>80</v>
      </c>
      <c r="AW202" s="121" t="s">
        <v>102</v>
      </c>
      <c r="AX202" s="121" t="s">
        <v>23</v>
      </c>
      <c r="AY202" s="121" t="s">
        <v>137</v>
      </c>
    </row>
    <row r="203" spans="2:65" s="6" customFormat="1" ht="15.75" customHeight="1">
      <c r="B203" s="21"/>
      <c r="C203" s="105" t="s">
        <v>310</v>
      </c>
      <c r="D203" s="105" t="s">
        <v>138</v>
      </c>
      <c r="E203" s="106" t="s">
        <v>311</v>
      </c>
      <c r="F203" s="266" t="s">
        <v>312</v>
      </c>
      <c r="G203" s="267"/>
      <c r="H203" s="267"/>
      <c r="I203" s="267"/>
      <c r="J203" s="108" t="s">
        <v>284</v>
      </c>
      <c r="K203" s="109">
        <v>114.525</v>
      </c>
      <c r="L203" s="268"/>
      <c r="M203" s="267"/>
      <c r="N203" s="269">
        <f>ROUND($L$203*$K$203,2)</f>
        <v>0</v>
      </c>
      <c r="O203" s="267"/>
      <c r="P203" s="267"/>
      <c r="Q203" s="267"/>
      <c r="R203" s="107" t="s">
        <v>141</v>
      </c>
      <c r="S203" s="21"/>
      <c r="T203" s="110"/>
      <c r="U203" s="111" t="s">
        <v>43</v>
      </c>
      <c r="X203" s="112">
        <v>0</v>
      </c>
      <c r="Y203" s="112">
        <f>$X$203*$K$203</f>
        <v>0</v>
      </c>
      <c r="Z203" s="112">
        <v>0</v>
      </c>
      <c r="AA203" s="113">
        <f>$Z$203*$K$203</f>
        <v>0</v>
      </c>
      <c r="AR203" s="74" t="s">
        <v>142</v>
      </c>
      <c r="AT203" s="74" t="s">
        <v>138</v>
      </c>
      <c r="AU203" s="74" t="s">
        <v>162</v>
      </c>
      <c r="AY203" s="6" t="s">
        <v>137</v>
      </c>
      <c r="BE203" s="114">
        <f>IF($U$203="základní",$N$203,0)</f>
        <v>0</v>
      </c>
      <c r="BF203" s="114">
        <f>IF($U$203="snížená",$N$203,0)</f>
        <v>0</v>
      </c>
      <c r="BG203" s="114">
        <f>IF($U$203="zákl. přenesená",$N$203,0)</f>
        <v>0</v>
      </c>
      <c r="BH203" s="114">
        <f>IF($U$203="sníž. přenesená",$N$203,0)</f>
        <v>0</v>
      </c>
      <c r="BI203" s="114">
        <f>IF($U$203="nulová",$N$203,0)</f>
        <v>0</v>
      </c>
      <c r="BJ203" s="74" t="s">
        <v>23</v>
      </c>
      <c r="BK203" s="114">
        <f>ROUND($L$203*$K$203,2)</f>
        <v>0</v>
      </c>
      <c r="BL203" s="74" t="s">
        <v>142</v>
      </c>
      <c r="BM203" s="74" t="s">
        <v>313</v>
      </c>
    </row>
    <row r="204" spans="2:47" s="6" customFormat="1" ht="27" customHeight="1">
      <c r="B204" s="21"/>
      <c r="F204" s="270" t="s">
        <v>314</v>
      </c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1"/>
      <c r="T204" s="47"/>
      <c r="AA204" s="48"/>
      <c r="AT204" s="6" t="s">
        <v>167</v>
      </c>
      <c r="AU204" s="6" t="s">
        <v>162</v>
      </c>
    </row>
    <row r="205" spans="2:63" s="96" customFormat="1" ht="37.5" customHeight="1">
      <c r="B205" s="97"/>
      <c r="D205" s="98" t="s">
        <v>114</v>
      </c>
      <c r="N205" s="260">
        <f>$BK$205</f>
        <v>0</v>
      </c>
      <c r="O205" s="258"/>
      <c r="P205" s="258"/>
      <c r="Q205" s="258"/>
      <c r="S205" s="97"/>
      <c r="T205" s="100"/>
      <c r="W205" s="101">
        <f>$W$206+$W$214+$W$219+$W$233+$W$257+$W$278+$W$290</f>
        <v>0</v>
      </c>
      <c r="Y205" s="101">
        <f>$Y$206+$Y$214+$Y$219+$Y$233+$Y$257+$Y$278+$Y$290</f>
        <v>10.27661176</v>
      </c>
      <c r="AA205" s="102">
        <f>$AA$206+$AA$214+$AA$219+$AA$233+$AA$257+$AA$278+$AA$290</f>
        <v>12.002336</v>
      </c>
      <c r="AR205" s="99" t="s">
        <v>80</v>
      </c>
      <c r="AT205" s="99" t="s">
        <v>72</v>
      </c>
      <c r="AU205" s="99" t="s">
        <v>73</v>
      </c>
      <c r="AY205" s="99" t="s">
        <v>137</v>
      </c>
      <c r="BK205" s="103">
        <f>$BK$206+$BK$214+$BK$219+$BK$233+$BK$257+$BK$278+$BK$290</f>
        <v>0</v>
      </c>
    </row>
    <row r="206" spans="2:63" s="96" customFormat="1" ht="21" customHeight="1">
      <c r="B206" s="97"/>
      <c r="D206" s="104" t="s">
        <v>115</v>
      </c>
      <c r="N206" s="257">
        <f>$BK$206</f>
        <v>0</v>
      </c>
      <c r="O206" s="258"/>
      <c r="P206" s="258"/>
      <c r="Q206" s="258"/>
      <c r="S206" s="97"/>
      <c r="T206" s="100"/>
      <c r="W206" s="101">
        <f>SUM($W$207:$W$213)</f>
        <v>0</v>
      </c>
      <c r="Y206" s="101">
        <f>SUM($Y$207:$Y$213)</f>
        <v>0.09350000000000001</v>
      </c>
      <c r="AA206" s="102">
        <f>SUM($AA$207:$AA$213)</f>
        <v>0</v>
      </c>
      <c r="AR206" s="99" t="s">
        <v>80</v>
      </c>
      <c r="AT206" s="99" t="s">
        <v>72</v>
      </c>
      <c r="AU206" s="99" t="s">
        <v>23</v>
      </c>
      <c r="AY206" s="99" t="s">
        <v>137</v>
      </c>
      <c r="BK206" s="103">
        <f>SUM($BK$207:$BK$213)</f>
        <v>0</v>
      </c>
    </row>
    <row r="207" spans="2:65" s="6" customFormat="1" ht="27" customHeight="1">
      <c r="B207" s="21"/>
      <c r="C207" s="105" t="s">
        <v>315</v>
      </c>
      <c r="D207" s="105" t="s">
        <v>138</v>
      </c>
      <c r="E207" s="106" t="s">
        <v>316</v>
      </c>
      <c r="F207" s="266" t="s">
        <v>317</v>
      </c>
      <c r="G207" s="267"/>
      <c r="H207" s="267"/>
      <c r="I207" s="267"/>
      <c r="J207" s="108" t="s">
        <v>276</v>
      </c>
      <c r="K207" s="109">
        <v>25</v>
      </c>
      <c r="L207" s="268"/>
      <c r="M207" s="267"/>
      <c r="N207" s="269">
        <f>ROUND($L$207*$K$207,2)</f>
        <v>0</v>
      </c>
      <c r="O207" s="267"/>
      <c r="P207" s="267"/>
      <c r="Q207" s="267"/>
      <c r="R207" s="107" t="s">
        <v>141</v>
      </c>
      <c r="S207" s="21"/>
      <c r="T207" s="110"/>
      <c r="U207" s="111" t="s">
        <v>43</v>
      </c>
      <c r="X207" s="112">
        <v>0.0035</v>
      </c>
      <c r="Y207" s="112">
        <f>$X$207*$K$207</f>
        <v>0.08750000000000001</v>
      </c>
      <c r="Z207" s="112">
        <v>0</v>
      </c>
      <c r="AA207" s="113">
        <f>$Z$207*$K$207</f>
        <v>0</v>
      </c>
      <c r="AR207" s="74" t="s">
        <v>243</v>
      </c>
      <c r="AT207" s="74" t="s">
        <v>138</v>
      </c>
      <c r="AU207" s="74" t="s">
        <v>80</v>
      </c>
      <c r="AY207" s="6" t="s">
        <v>137</v>
      </c>
      <c r="BE207" s="114">
        <f>IF($U$207="základní",$N$207,0)</f>
        <v>0</v>
      </c>
      <c r="BF207" s="114">
        <f>IF($U$207="snížená",$N$207,0)</f>
        <v>0</v>
      </c>
      <c r="BG207" s="114">
        <f>IF($U$207="zákl. přenesená",$N$207,0)</f>
        <v>0</v>
      </c>
      <c r="BH207" s="114">
        <f>IF($U$207="sníž. přenesená",$N$207,0)</f>
        <v>0</v>
      </c>
      <c r="BI207" s="114">
        <f>IF($U$207="nulová",$N$207,0)</f>
        <v>0</v>
      </c>
      <c r="BJ207" s="74" t="s">
        <v>23</v>
      </c>
      <c r="BK207" s="114">
        <f>ROUND($L$207*$K$207,2)</f>
        <v>0</v>
      </c>
      <c r="BL207" s="74" t="s">
        <v>243</v>
      </c>
      <c r="BM207" s="74" t="s">
        <v>318</v>
      </c>
    </row>
    <row r="208" spans="2:47" s="6" customFormat="1" ht="16.5" customHeight="1">
      <c r="B208" s="21"/>
      <c r="F208" s="270" t="s">
        <v>319</v>
      </c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1"/>
      <c r="T208" s="47"/>
      <c r="AA208" s="48"/>
      <c r="AT208" s="6" t="s">
        <v>167</v>
      </c>
      <c r="AU208" s="6" t="s">
        <v>80</v>
      </c>
    </row>
    <row r="209" spans="2:51" s="6" customFormat="1" ht="15.75" customHeight="1">
      <c r="B209" s="115"/>
      <c r="E209" s="117"/>
      <c r="F209" s="264" t="s">
        <v>320</v>
      </c>
      <c r="G209" s="265"/>
      <c r="H209" s="265"/>
      <c r="I209" s="265"/>
      <c r="K209" s="117"/>
      <c r="S209" s="115"/>
      <c r="T209" s="118"/>
      <c r="AA209" s="119"/>
      <c r="AT209" s="117" t="s">
        <v>145</v>
      </c>
      <c r="AU209" s="117" t="s">
        <v>80</v>
      </c>
      <c r="AV209" s="117" t="s">
        <v>23</v>
      </c>
      <c r="AW209" s="117" t="s">
        <v>102</v>
      </c>
      <c r="AX209" s="117" t="s">
        <v>73</v>
      </c>
      <c r="AY209" s="117" t="s">
        <v>137</v>
      </c>
    </row>
    <row r="210" spans="2:51" s="6" customFormat="1" ht="15.75" customHeight="1">
      <c r="B210" s="120"/>
      <c r="E210" s="121"/>
      <c r="F210" s="261" t="s">
        <v>297</v>
      </c>
      <c r="G210" s="262"/>
      <c r="H210" s="262"/>
      <c r="I210" s="262"/>
      <c r="K210" s="123">
        <v>25</v>
      </c>
      <c r="S210" s="120"/>
      <c r="T210" s="124"/>
      <c r="AA210" s="125"/>
      <c r="AT210" s="121" t="s">
        <v>145</v>
      </c>
      <c r="AU210" s="121" t="s">
        <v>80</v>
      </c>
      <c r="AV210" s="121" t="s">
        <v>80</v>
      </c>
      <c r="AW210" s="121" t="s">
        <v>102</v>
      </c>
      <c r="AX210" s="121" t="s">
        <v>23</v>
      </c>
      <c r="AY210" s="121" t="s">
        <v>137</v>
      </c>
    </row>
    <row r="211" spans="2:65" s="6" customFormat="1" ht="27" customHeight="1">
      <c r="B211" s="21"/>
      <c r="C211" s="105" t="s">
        <v>321</v>
      </c>
      <c r="D211" s="105" t="s">
        <v>138</v>
      </c>
      <c r="E211" s="106" t="s">
        <v>322</v>
      </c>
      <c r="F211" s="266" t="s">
        <v>323</v>
      </c>
      <c r="G211" s="267"/>
      <c r="H211" s="267"/>
      <c r="I211" s="267"/>
      <c r="J211" s="108" t="s">
        <v>251</v>
      </c>
      <c r="K211" s="109">
        <v>4</v>
      </c>
      <c r="L211" s="268"/>
      <c r="M211" s="267"/>
      <c r="N211" s="269">
        <f>ROUND($L$211*$K$211,2)</f>
        <v>0</v>
      </c>
      <c r="O211" s="267"/>
      <c r="P211" s="267"/>
      <c r="Q211" s="267"/>
      <c r="R211" s="107" t="s">
        <v>141</v>
      </c>
      <c r="S211" s="21"/>
      <c r="T211" s="110"/>
      <c r="U211" s="111" t="s">
        <v>43</v>
      </c>
      <c r="X211" s="112">
        <v>0.0015</v>
      </c>
      <c r="Y211" s="112">
        <f>$X$211*$K$211</f>
        <v>0.006</v>
      </c>
      <c r="Z211" s="112">
        <v>0</v>
      </c>
      <c r="AA211" s="113">
        <f>$Z$211*$K$211</f>
        <v>0</v>
      </c>
      <c r="AR211" s="74" t="s">
        <v>243</v>
      </c>
      <c r="AT211" s="74" t="s">
        <v>138</v>
      </c>
      <c r="AU211" s="74" t="s">
        <v>80</v>
      </c>
      <c r="AY211" s="6" t="s">
        <v>137</v>
      </c>
      <c r="BE211" s="114">
        <f>IF($U$211="základní",$N$211,0)</f>
        <v>0</v>
      </c>
      <c r="BF211" s="114">
        <f>IF($U$211="snížená",$N$211,0)</f>
        <v>0</v>
      </c>
      <c r="BG211" s="114">
        <f>IF($U$211="zákl. přenesená",$N$211,0)</f>
        <v>0</v>
      </c>
      <c r="BH211" s="114">
        <f>IF($U$211="sníž. přenesená",$N$211,0)</f>
        <v>0</v>
      </c>
      <c r="BI211" s="114">
        <f>IF($U$211="nulová",$N$211,0)</f>
        <v>0</v>
      </c>
      <c r="BJ211" s="74" t="s">
        <v>23</v>
      </c>
      <c r="BK211" s="114">
        <f>ROUND($L$211*$K$211,2)</f>
        <v>0</v>
      </c>
      <c r="BL211" s="74" t="s">
        <v>243</v>
      </c>
      <c r="BM211" s="74" t="s">
        <v>324</v>
      </c>
    </row>
    <row r="212" spans="2:65" s="6" customFormat="1" ht="27" customHeight="1">
      <c r="B212" s="21"/>
      <c r="C212" s="108" t="s">
        <v>325</v>
      </c>
      <c r="D212" s="108" t="s">
        <v>138</v>
      </c>
      <c r="E212" s="106" t="s">
        <v>326</v>
      </c>
      <c r="F212" s="266" t="s">
        <v>327</v>
      </c>
      <c r="G212" s="267"/>
      <c r="H212" s="267"/>
      <c r="I212" s="267"/>
      <c r="J212" s="108" t="s">
        <v>284</v>
      </c>
      <c r="K212" s="109">
        <v>0.094</v>
      </c>
      <c r="L212" s="268"/>
      <c r="M212" s="267"/>
      <c r="N212" s="269">
        <f>ROUND($L$212*$K$212,2)</f>
        <v>0</v>
      </c>
      <c r="O212" s="267"/>
      <c r="P212" s="267"/>
      <c r="Q212" s="267"/>
      <c r="R212" s="107" t="s">
        <v>141</v>
      </c>
      <c r="S212" s="21"/>
      <c r="T212" s="110"/>
      <c r="U212" s="111" t="s">
        <v>43</v>
      </c>
      <c r="X212" s="112">
        <v>0</v>
      </c>
      <c r="Y212" s="112">
        <f>$X$212*$K$212</f>
        <v>0</v>
      </c>
      <c r="Z212" s="112">
        <v>0</v>
      </c>
      <c r="AA212" s="113">
        <f>$Z$212*$K$212</f>
        <v>0</v>
      </c>
      <c r="AR212" s="74" t="s">
        <v>243</v>
      </c>
      <c r="AT212" s="74" t="s">
        <v>138</v>
      </c>
      <c r="AU212" s="74" t="s">
        <v>80</v>
      </c>
      <c r="AY212" s="74" t="s">
        <v>137</v>
      </c>
      <c r="BE212" s="114">
        <f>IF($U$212="základní",$N$212,0)</f>
        <v>0</v>
      </c>
      <c r="BF212" s="114">
        <f>IF($U$212="snížená",$N$212,0)</f>
        <v>0</v>
      </c>
      <c r="BG212" s="114">
        <f>IF($U$212="zákl. přenesená",$N$212,0)</f>
        <v>0</v>
      </c>
      <c r="BH212" s="114">
        <f>IF($U$212="sníž. přenesená",$N$212,0)</f>
        <v>0</v>
      </c>
      <c r="BI212" s="114">
        <f>IF($U$212="nulová",$N$212,0)</f>
        <v>0</v>
      </c>
      <c r="BJ212" s="74" t="s">
        <v>23</v>
      </c>
      <c r="BK212" s="114">
        <f>ROUND($L$212*$K$212,2)</f>
        <v>0</v>
      </c>
      <c r="BL212" s="74" t="s">
        <v>243</v>
      </c>
      <c r="BM212" s="74" t="s">
        <v>328</v>
      </c>
    </row>
    <row r="213" spans="2:47" s="6" customFormat="1" ht="16.5" customHeight="1">
      <c r="B213" s="21"/>
      <c r="F213" s="270" t="s">
        <v>329</v>
      </c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1"/>
      <c r="T213" s="47"/>
      <c r="AA213" s="48"/>
      <c r="AT213" s="6" t="s">
        <v>167</v>
      </c>
      <c r="AU213" s="6" t="s">
        <v>80</v>
      </c>
    </row>
    <row r="214" spans="2:63" s="96" customFormat="1" ht="30.75" customHeight="1">
      <c r="B214" s="97"/>
      <c r="D214" s="104" t="s">
        <v>116</v>
      </c>
      <c r="N214" s="257">
        <f>$BK$214</f>
        <v>0</v>
      </c>
      <c r="O214" s="258"/>
      <c r="P214" s="258"/>
      <c r="Q214" s="258"/>
      <c r="S214" s="97"/>
      <c r="T214" s="100"/>
      <c r="W214" s="101">
        <f>SUM($W$215:$W$218)</f>
        <v>0</v>
      </c>
      <c r="Y214" s="101">
        <f>SUM($Y$215:$Y$218)</f>
        <v>0</v>
      </c>
      <c r="AA214" s="102">
        <f>SUM($AA$215:$AA$218)</f>
        <v>0</v>
      </c>
      <c r="AR214" s="99" t="s">
        <v>80</v>
      </c>
      <c r="AT214" s="99" t="s">
        <v>72</v>
      </c>
      <c r="AU214" s="99" t="s">
        <v>23</v>
      </c>
      <c r="AY214" s="99" t="s">
        <v>137</v>
      </c>
      <c r="BK214" s="103">
        <f>SUM($BK$215:$BK$218)</f>
        <v>0</v>
      </c>
    </row>
    <row r="215" spans="2:65" s="6" customFormat="1" ht="15.75" customHeight="1">
      <c r="B215" s="21"/>
      <c r="C215" s="105" t="s">
        <v>330</v>
      </c>
      <c r="D215" s="105" t="s">
        <v>138</v>
      </c>
      <c r="E215" s="106" t="s">
        <v>331</v>
      </c>
      <c r="F215" s="266" t="s">
        <v>332</v>
      </c>
      <c r="G215" s="267"/>
      <c r="H215" s="267"/>
      <c r="I215" s="267"/>
      <c r="J215" s="108" t="s">
        <v>251</v>
      </c>
      <c r="K215" s="109">
        <v>4</v>
      </c>
      <c r="L215" s="268"/>
      <c r="M215" s="267"/>
      <c r="N215" s="269">
        <f>ROUND($L$215*$K$215,2)</f>
        <v>0</v>
      </c>
      <c r="O215" s="267"/>
      <c r="P215" s="267"/>
      <c r="Q215" s="267"/>
      <c r="R215" s="107"/>
      <c r="S215" s="21"/>
      <c r="T215" s="110"/>
      <c r="U215" s="111" t="s">
        <v>43</v>
      </c>
      <c r="X215" s="112">
        <v>0</v>
      </c>
      <c r="Y215" s="112">
        <f>$X$215*$K$215</f>
        <v>0</v>
      </c>
      <c r="Z215" s="112">
        <v>0</v>
      </c>
      <c r="AA215" s="113">
        <f>$Z$215*$K$215</f>
        <v>0</v>
      </c>
      <c r="AR215" s="74" t="s">
        <v>243</v>
      </c>
      <c r="AT215" s="74" t="s">
        <v>138</v>
      </c>
      <c r="AU215" s="74" t="s">
        <v>80</v>
      </c>
      <c r="AY215" s="6" t="s">
        <v>137</v>
      </c>
      <c r="BE215" s="114">
        <f>IF($U$215="základní",$N$215,0)</f>
        <v>0</v>
      </c>
      <c r="BF215" s="114">
        <f>IF($U$215="snížená",$N$215,0)</f>
        <v>0</v>
      </c>
      <c r="BG215" s="114">
        <f>IF($U$215="zákl. přenesená",$N$215,0)</f>
        <v>0</v>
      </c>
      <c r="BH215" s="114">
        <f>IF($U$215="sníž. přenesená",$N$215,0)</f>
        <v>0</v>
      </c>
      <c r="BI215" s="114">
        <f>IF($U$215="nulová",$N$215,0)</f>
        <v>0</v>
      </c>
      <c r="BJ215" s="74" t="s">
        <v>23</v>
      </c>
      <c r="BK215" s="114">
        <f>ROUND($L$215*$K$215,2)</f>
        <v>0</v>
      </c>
      <c r="BL215" s="74" t="s">
        <v>243</v>
      </c>
      <c r="BM215" s="74" t="s">
        <v>333</v>
      </c>
    </row>
    <row r="216" spans="2:65" s="6" customFormat="1" ht="27" customHeight="1">
      <c r="B216" s="21"/>
      <c r="C216" s="131" t="s">
        <v>334</v>
      </c>
      <c r="D216" s="131" t="s">
        <v>254</v>
      </c>
      <c r="E216" s="132" t="s">
        <v>335</v>
      </c>
      <c r="F216" s="273" t="s">
        <v>336</v>
      </c>
      <c r="G216" s="274"/>
      <c r="H216" s="274"/>
      <c r="I216" s="274"/>
      <c r="J216" s="131" t="s">
        <v>251</v>
      </c>
      <c r="K216" s="133">
        <v>4</v>
      </c>
      <c r="L216" s="275"/>
      <c r="M216" s="274"/>
      <c r="N216" s="276">
        <f>ROUND($L$216*$K$216,2)</f>
        <v>0</v>
      </c>
      <c r="O216" s="267"/>
      <c r="P216" s="267"/>
      <c r="Q216" s="267"/>
      <c r="R216" s="107"/>
      <c r="S216" s="21"/>
      <c r="T216" s="110"/>
      <c r="U216" s="111" t="s">
        <v>43</v>
      </c>
      <c r="X216" s="112">
        <v>0</v>
      </c>
      <c r="Y216" s="112">
        <f>$X$216*$K$216</f>
        <v>0</v>
      </c>
      <c r="Z216" s="112">
        <v>0</v>
      </c>
      <c r="AA216" s="113">
        <f>$Z$216*$K$216</f>
        <v>0</v>
      </c>
      <c r="AR216" s="74" t="s">
        <v>334</v>
      </c>
      <c r="AT216" s="74" t="s">
        <v>254</v>
      </c>
      <c r="AU216" s="74" t="s">
        <v>80</v>
      </c>
      <c r="AY216" s="74" t="s">
        <v>137</v>
      </c>
      <c r="BE216" s="114">
        <f>IF($U$216="základní",$N$216,0)</f>
        <v>0</v>
      </c>
      <c r="BF216" s="114">
        <f>IF($U$216="snížená",$N$216,0)</f>
        <v>0</v>
      </c>
      <c r="BG216" s="114">
        <f>IF($U$216="zákl. přenesená",$N$216,0)</f>
        <v>0</v>
      </c>
      <c r="BH216" s="114">
        <f>IF($U$216="sníž. přenesená",$N$216,0)</f>
        <v>0</v>
      </c>
      <c r="BI216" s="114">
        <f>IF($U$216="nulová",$N$216,0)</f>
        <v>0</v>
      </c>
      <c r="BJ216" s="74" t="s">
        <v>23</v>
      </c>
      <c r="BK216" s="114">
        <f>ROUND($L$216*$K$216,2)</f>
        <v>0</v>
      </c>
      <c r="BL216" s="74" t="s">
        <v>243</v>
      </c>
      <c r="BM216" s="74" t="s">
        <v>337</v>
      </c>
    </row>
    <row r="217" spans="2:65" s="6" customFormat="1" ht="27" customHeight="1">
      <c r="B217" s="21"/>
      <c r="C217" s="108" t="s">
        <v>338</v>
      </c>
      <c r="D217" s="108" t="s">
        <v>138</v>
      </c>
      <c r="E217" s="106" t="s">
        <v>339</v>
      </c>
      <c r="F217" s="266" t="s">
        <v>340</v>
      </c>
      <c r="G217" s="267"/>
      <c r="H217" s="267"/>
      <c r="I217" s="267"/>
      <c r="J217" s="108" t="s">
        <v>341</v>
      </c>
      <c r="K217" s="134"/>
      <c r="L217" s="268"/>
      <c r="M217" s="267"/>
      <c r="N217" s="269">
        <f>ROUND($L$217*$K$217,2)</f>
        <v>0</v>
      </c>
      <c r="O217" s="267"/>
      <c r="P217" s="267"/>
      <c r="Q217" s="267"/>
      <c r="R217" s="107" t="s">
        <v>141</v>
      </c>
      <c r="S217" s="21"/>
      <c r="T217" s="110"/>
      <c r="U217" s="111" t="s">
        <v>43</v>
      </c>
      <c r="X217" s="112">
        <v>0</v>
      </c>
      <c r="Y217" s="112">
        <f>$X$217*$K$217</f>
        <v>0</v>
      </c>
      <c r="Z217" s="112">
        <v>0</v>
      </c>
      <c r="AA217" s="113">
        <f>$Z$217*$K$217</f>
        <v>0</v>
      </c>
      <c r="AR217" s="74" t="s">
        <v>243</v>
      </c>
      <c r="AT217" s="74" t="s">
        <v>138</v>
      </c>
      <c r="AU217" s="74" t="s">
        <v>80</v>
      </c>
      <c r="AY217" s="74" t="s">
        <v>137</v>
      </c>
      <c r="BE217" s="114">
        <f>IF($U$217="základní",$N$217,0)</f>
        <v>0</v>
      </c>
      <c r="BF217" s="114">
        <f>IF($U$217="snížená",$N$217,0)</f>
        <v>0</v>
      </c>
      <c r="BG217" s="114">
        <f>IF($U$217="zákl. přenesená",$N$217,0)</f>
        <v>0</v>
      </c>
      <c r="BH217" s="114">
        <f>IF($U$217="sníž. přenesená",$N$217,0)</f>
        <v>0</v>
      </c>
      <c r="BI217" s="114">
        <f>IF($U$217="nulová",$N$217,0)</f>
        <v>0</v>
      </c>
      <c r="BJ217" s="74" t="s">
        <v>23</v>
      </c>
      <c r="BK217" s="114">
        <f>ROUND($L$217*$K$217,2)</f>
        <v>0</v>
      </c>
      <c r="BL217" s="74" t="s">
        <v>243</v>
      </c>
      <c r="BM217" s="74" t="s">
        <v>342</v>
      </c>
    </row>
    <row r="218" spans="2:47" s="6" customFormat="1" ht="16.5" customHeight="1">
      <c r="B218" s="21"/>
      <c r="F218" s="270" t="s">
        <v>343</v>
      </c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1"/>
      <c r="T218" s="47"/>
      <c r="AA218" s="48"/>
      <c r="AT218" s="6" t="s">
        <v>167</v>
      </c>
      <c r="AU218" s="6" t="s">
        <v>80</v>
      </c>
    </row>
    <row r="219" spans="2:63" s="96" customFormat="1" ht="30.75" customHeight="1">
      <c r="B219" s="97"/>
      <c r="D219" s="104" t="s">
        <v>117</v>
      </c>
      <c r="N219" s="257">
        <f>$BK$219</f>
        <v>0</v>
      </c>
      <c r="O219" s="258"/>
      <c r="P219" s="258"/>
      <c r="Q219" s="258"/>
      <c r="S219" s="97"/>
      <c r="T219" s="100"/>
      <c r="W219" s="101">
        <f>SUM($W$220:$W$232)</f>
        <v>0</v>
      </c>
      <c r="Y219" s="101">
        <f>SUM($Y$220:$Y$232)</f>
        <v>0.154536</v>
      </c>
      <c r="AA219" s="102">
        <f>SUM($AA$220:$AA$232)</f>
        <v>0.162336</v>
      </c>
      <c r="AR219" s="99" t="s">
        <v>80</v>
      </c>
      <c r="AT219" s="99" t="s">
        <v>72</v>
      </c>
      <c r="AU219" s="99" t="s">
        <v>23</v>
      </c>
      <c r="AY219" s="99" t="s">
        <v>137</v>
      </c>
      <c r="BK219" s="103">
        <f>SUM($BK$220:$BK$232)</f>
        <v>0</v>
      </c>
    </row>
    <row r="220" spans="2:65" s="6" customFormat="1" ht="15.75" customHeight="1">
      <c r="B220" s="21"/>
      <c r="C220" s="105" t="s">
        <v>344</v>
      </c>
      <c r="D220" s="105" t="s">
        <v>138</v>
      </c>
      <c r="E220" s="106" t="s">
        <v>345</v>
      </c>
      <c r="F220" s="266" t="s">
        <v>346</v>
      </c>
      <c r="G220" s="267"/>
      <c r="H220" s="267"/>
      <c r="I220" s="267"/>
      <c r="J220" s="108" t="s">
        <v>276</v>
      </c>
      <c r="K220" s="109">
        <v>45.6</v>
      </c>
      <c r="L220" s="268"/>
      <c r="M220" s="267"/>
      <c r="N220" s="269">
        <f>ROUND($L$220*$K$220,2)</f>
        <v>0</v>
      </c>
      <c r="O220" s="267"/>
      <c r="P220" s="267"/>
      <c r="Q220" s="267"/>
      <c r="R220" s="107" t="s">
        <v>141</v>
      </c>
      <c r="S220" s="21"/>
      <c r="T220" s="110"/>
      <c r="U220" s="111" t="s">
        <v>43</v>
      </c>
      <c r="X220" s="112">
        <v>0</v>
      </c>
      <c r="Y220" s="112">
        <f>$X$220*$K$220</f>
        <v>0</v>
      </c>
      <c r="Z220" s="112">
        <v>0.00356</v>
      </c>
      <c r="AA220" s="113">
        <f>$Z$220*$K$220</f>
        <v>0.162336</v>
      </c>
      <c r="AR220" s="74" t="s">
        <v>243</v>
      </c>
      <c r="AT220" s="74" t="s">
        <v>138</v>
      </c>
      <c r="AU220" s="74" t="s">
        <v>80</v>
      </c>
      <c r="AY220" s="6" t="s">
        <v>137</v>
      </c>
      <c r="BE220" s="114">
        <f>IF($U$220="základní",$N$220,0)</f>
        <v>0</v>
      </c>
      <c r="BF220" s="114">
        <f>IF($U$220="snížená",$N$220,0)</f>
        <v>0</v>
      </c>
      <c r="BG220" s="114">
        <f>IF($U$220="zákl. přenesená",$N$220,0)</f>
        <v>0</v>
      </c>
      <c r="BH220" s="114">
        <f>IF($U$220="sníž. přenesená",$N$220,0)</f>
        <v>0</v>
      </c>
      <c r="BI220" s="114">
        <f>IF($U$220="nulová",$N$220,0)</f>
        <v>0</v>
      </c>
      <c r="BJ220" s="74" t="s">
        <v>23</v>
      </c>
      <c r="BK220" s="114">
        <f>ROUND($L$220*$K$220,2)</f>
        <v>0</v>
      </c>
      <c r="BL220" s="74" t="s">
        <v>243</v>
      </c>
      <c r="BM220" s="74" t="s">
        <v>347</v>
      </c>
    </row>
    <row r="221" spans="2:47" s="6" customFormat="1" ht="16.5" customHeight="1">
      <c r="B221" s="21"/>
      <c r="F221" s="270" t="s">
        <v>348</v>
      </c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1"/>
      <c r="T221" s="47"/>
      <c r="AA221" s="48"/>
      <c r="AT221" s="6" t="s">
        <v>167</v>
      </c>
      <c r="AU221" s="6" t="s">
        <v>80</v>
      </c>
    </row>
    <row r="222" spans="2:51" s="6" customFormat="1" ht="15.75" customHeight="1">
      <c r="B222" s="120"/>
      <c r="E222" s="121"/>
      <c r="F222" s="261" t="s">
        <v>349</v>
      </c>
      <c r="G222" s="262"/>
      <c r="H222" s="262"/>
      <c r="I222" s="262"/>
      <c r="K222" s="123">
        <v>45.6</v>
      </c>
      <c r="S222" s="120"/>
      <c r="T222" s="124"/>
      <c r="AA222" s="125"/>
      <c r="AT222" s="121" t="s">
        <v>145</v>
      </c>
      <c r="AU222" s="121" t="s">
        <v>80</v>
      </c>
      <c r="AV222" s="121" t="s">
        <v>80</v>
      </c>
      <c r="AW222" s="121" t="s">
        <v>102</v>
      </c>
      <c r="AX222" s="121" t="s">
        <v>23</v>
      </c>
      <c r="AY222" s="121" t="s">
        <v>137</v>
      </c>
    </row>
    <row r="223" spans="2:65" s="6" customFormat="1" ht="27" customHeight="1">
      <c r="B223" s="21"/>
      <c r="C223" s="105" t="s">
        <v>350</v>
      </c>
      <c r="D223" s="105" t="s">
        <v>138</v>
      </c>
      <c r="E223" s="106" t="s">
        <v>351</v>
      </c>
      <c r="F223" s="266" t="s">
        <v>352</v>
      </c>
      <c r="G223" s="267"/>
      <c r="H223" s="267"/>
      <c r="I223" s="267"/>
      <c r="J223" s="108" t="s">
        <v>276</v>
      </c>
      <c r="K223" s="109">
        <v>34</v>
      </c>
      <c r="L223" s="268"/>
      <c r="M223" s="267"/>
      <c r="N223" s="269">
        <f>ROUND($L$223*$K$223,2)</f>
        <v>0</v>
      </c>
      <c r="O223" s="267"/>
      <c r="P223" s="267"/>
      <c r="Q223" s="267"/>
      <c r="R223" s="107"/>
      <c r="S223" s="21"/>
      <c r="T223" s="110"/>
      <c r="U223" s="111" t="s">
        <v>43</v>
      </c>
      <c r="X223" s="112">
        <v>0.00138</v>
      </c>
      <c r="Y223" s="112">
        <f>$X$223*$K$223</f>
        <v>0.046919999999999996</v>
      </c>
      <c r="Z223" s="112">
        <v>0</v>
      </c>
      <c r="AA223" s="113">
        <f>$Z$223*$K$223</f>
        <v>0</v>
      </c>
      <c r="AR223" s="74" t="s">
        <v>243</v>
      </c>
      <c r="AT223" s="74" t="s">
        <v>138</v>
      </c>
      <c r="AU223" s="74" t="s">
        <v>80</v>
      </c>
      <c r="AY223" s="6" t="s">
        <v>137</v>
      </c>
      <c r="BE223" s="114">
        <f>IF($U$223="základní",$N$223,0)</f>
        <v>0</v>
      </c>
      <c r="BF223" s="114">
        <f>IF($U$223="snížená",$N$223,0)</f>
        <v>0</v>
      </c>
      <c r="BG223" s="114">
        <f>IF($U$223="zákl. přenesená",$N$223,0)</f>
        <v>0</v>
      </c>
      <c r="BH223" s="114">
        <f>IF($U$223="sníž. přenesená",$N$223,0)</f>
        <v>0</v>
      </c>
      <c r="BI223" s="114">
        <f>IF($U$223="nulová",$N$223,0)</f>
        <v>0</v>
      </c>
      <c r="BJ223" s="74" t="s">
        <v>23</v>
      </c>
      <c r="BK223" s="114">
        <f>ROUND($L$223*$K$223,2)</f>
        <v>0</v>
      </c>
      <c r="BL223" s="74" t="s">
        <v>243</v>
      </c>
      <c r="BM223" s="74" t="s">
        <v>353</v>
      </c>
    </row>
    <row r="224" spans="2:47" s="6" customFormat="1" ht="16.5" customHeight="1">
      <c r="B224" s="21"/>
      <c r="F224" s="270" t="s">
        <v>354</v>
      </c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1"/>
      <c r="T224" s="47"/>
      <c r="AA224" s="48"/>
      <c r="AT224" s="6" t="s">
        <v>167</v>
      </c>
      <c r="AU224" s="6" t="s">
        <v>80</v>
      </c>
    </row>
    <row r="225" spans="2:51" s="6" customFormat="1" ht="15.75" customHeight="1">
      <c r="B225" s="115"/>
      <c r="E225" s="117"/>
      <c r="F225" s="264" t="s">
        <v>355</v>
      </c>
      <c r="G225" s="265"/>
      <c r="H225" s="265"/>
      <c r="I225" s="265"/>
      <c r="K225" s="117"/>
      <c r="S225" s="115"/>
      <c r="T225" s="118"/>
      <c r="AA225" s="119"/>
      <c r="AT225" s="117" t="s">
        <v>145</v>
      </c>
      <c r="AU225" s="117" t="s">
        <v>80</v>
      </c>
      <c r="AV225" s="117" t="s">
        <v>23</v>
      </c>
      <c r="AW225" s="117" t="s">
        <v>102</v>
      </c>
      <c r="AX225" s="117" t="s">
        <v>73</v>
      </c>
      <c r="AY225" s="117" t="s">
        <v>137</v>
      </c>
    </row>
    <row r="226" spans="2:51" s="6" customFormat="1" ht="15.75" customHeight="1">
      <c r="B226" s="120"/>
      <c r="E226" s="121"/>
      <c r="F226" s="261" t="s">
        <v>344</v>
      </c>
      <c r="G226" s="262"/>
      <c r="H226" s="262"/>
      <c r="I226" s="262"/>
      <c r="K226" s="123">
        <v>34</v>
      </c>
      <c r="S226" s="120"/>
      <c r="T226" s="124"/>
      <c r="AA226" s="125"/>
      <c r="AT226" s="121" t="s">
        <v>145</v>
      </c>
      <c r="AU226" s="121" t="s">
        <v>80</v>
      </c>
      <c r="AV226" s="121" t="s">
        <v>80</v>
      </c>
      <c r="AW226" s="121" t="s">
        <v>102</v>
      </c>
      <c r="AX226" s="121" t="s">
        <v>23</v>
      </c>
      <c r="AY226" s="121" t="s">
        <v>137</v>
      </c>
    </row>
    <row r="227" spans="2:65" s="6" customFormat="1" ht="39" customHeight="1">
      <c r="B227" s="21"/>
      <c r="C227" s="105" t="s">
        <v>356</v>
      </c>
      <c r="D227" s="105" t="s">
        <v>138</v>
      </c>
      <c r="E227" s="106" t="s">
        <v>357</v>
      </c>
      <c r="F227" s="266" t="s">
        <v>358</v>
      </c>
      <c r="G227" s="267"/>
      <c r="H227" s="267"/>
      <c r="I227" s="267"/>
      <c r="J227" s="108" t="s">
        <v>276</v>
      </c>
      <c r="K227" s="109">
        <v>45.6</v>
      </c>
      <c r="L227" s="268"/>
      <c r="M227" s="267"/>
      <c r="N227" s="269">
        <f>ROUND($L$227*$K$227,2)</f>
        <v>0</v>
      </c>
      <c r="O227" s="267"/>
      <c r="P227" s="267"/>
      <c r="Q227" s="267"/>
      <c r="R227" s="107"/>
      <c r="S227" s="21"/>
      <c r="T227" s="110"/>
      <c r="U227" s="111" t="s">
        <v>43</v>
      </c>
      <c r="X227" s="112">
        <v>0.00236</v>
      </c>
      <c r="Y227" s="112">
        <f>$X$227*$K$227</f>
        <v>0.107616</v>
      </c>
      <c r="Z227" s="112">
        <v>0</v>
      </c>
      <c r="AA227" s="113">
        <f>$Z$227*$K$227</f>
        <v>0</v>
      </c>
      <c r="AR227" s="74" t="s">
        <v>243</v>
      </c>
      <c r="AT227" s="74" t="s">
        <v>138</v>
      </c>
      <c r="AU227" s="74" t="s">
        <v>80</v>
      </c>
      <c r="AY227" s="6" t="s">
        <v>137</v>
      </c>
      <c r="BE227" s="114">
        <f>IF($U$227="základní",$N$227,0)</f>
        <v>0</v>
      </c>
      <c r="BF227" s="114">
        <f>IF($U$227="snížená",$N$227,0)</f>
        <v>0</v>
      </c>
      <c r="BG227" s="114">
        <f>IF($U$227="zákl. přenesená",$N$227,0)</f>
        <v>0</v>
      </c>
      <c r="BH227" s="114">
        <f>IF($U$227="sníž. přenesená",$N$227,0)</f>
        <v>0</v>
      </c>
      <c r="BI227" s="114">
        <f>IF($U$227="nulová",$N$227,0)</f>
        <v>0</v>
      </c>
      <c r="BJ227" s="74" t="s">
        <v>23</v>
      </c>
      <c r="BK227" s="114">
        <f>ROUND($L$227*$K$227,2)</f>
        <v>0</v>
      </c>
      <c r="BL227" s="74" t="s">
        <v>243</v>
      </c>
      <c r="BM227" s="74" t="s">
        <v>359</v>
      </c>
    </row>
    <row r="228" spans="2:47" s="6" customFormat="1" ht="27" customHeight="1">
      <c r="B228" s="21"/>
      <c r="F228" s="270" t="s">
        <v>360</v>
      </c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1"/>
      <c r="T228" s="47"/>
      <c r="AA228" s="48"/>
      <c r="AT228" s="6" t="s">
        <v>167</v>
      </c>
      <c r="AU228" s="6" t="s">
        <v>80</v>
      </c>
    </row>
    <row r="229" spans="2:51" s="6" customFormat="1" ht="15.75" customHeight="1">
      <c r="B229" s="115"/>
      <c r="E229" s="117"/>
      <c r="F229" s="264" t="s">
        <v>361</v>
      </c>
      <c r="G229" s="265"/>
      <c r="H229" s="265"/>
      <c r="I229" s="265"/>
      <c r="K229" s="117"/>
      <c r="S229" s="115"/>
      <c r="T229" s="118"/>
      <c r="AA229" s="119"/>
      <c r="AT229" s="117" t="s">
        <v>145</v>
      </c>
      <c r="AU229" s="117" t="s">
        <v>80</v>
      </c>
      <c r="AV229" s="117" t="s">
        <v>23</v>
      </c>
      <c r="AW229" s="117" t="s">
        <v>102</v>
      </c>
      <c r="AX229" s="117" t="s">
        <v>73</v>
      </c>
      <c r="AY229" s="117" t="s">
        <v>137</v>
      </c>
    </row>
    <row r="230" spans="2:51" s="6" customFormat="1" ht="15.75" customHeight="1">
      <c r="B230" s="120"/>
      <c r="E230" s="121"/>
      <c r="F230" s="261" t="s">
        <v>349</v>
      </c>
      <c r="G230" s="262"/>
      <c r="H230" s="262"/>
      <c r="I230" s="262"/>
      <c r="K230" s="123">
        <v>45.6</v>
      </c>
      <c r="S230" s="120"/>
      <c r="T230" s="124"/>
      <c r="AA230" s="125"/>
      <c r="AT230" s="121" t="s">
        <v>145</v>
      </c>
      <c r="AU230" s="121" t="s">
        <v>80</v>
      </c>
      <c r="AV230" s="121" t="s">
        <v>80</v>
      </c>
      <c r="AW230" s="121" t="s">
        <v>102</v>
      </c>
      <c r="AX230" s="121" t="s">
        <v>23</v>
      </c>
      <c r="AY230" s="121" t="s">
        <v>137</v>
      </c>
    </row>
    <row r="231" spans="2:65" s="6" customFormat="1" ht="27" customHeight="1">
      <c r="B231" s="21"/>
      <c r="C231" s="105" t="s">
        <v>362</v>
      </c>
      <c r="D231" s="105" t="s">
        <v>138</v>
      </c>
      <c r="E231" s="106" t="s">
        <v>363</v>
      </c>
      <c r="F231" s="266" t="s">
        <v>364</v>
      </c>
      <c r="G231" s="267"/>
      <c r="H231" s="267"/>
      <c r="I231" s="267"/>
      <c r="J231" s="108" t="s">
        <v>284</v>
      </c>
      <c r="K231" s="109">
        <v>0.155</v>
      </c>
      <c r="L231" s="268"/>
      <c r="M231" s="267"/>
      <c r="N231" s="269">
        <f>ROUND($L$231*$K$231,2)</f>
        <v>0</v>
      </c>
      <c r="O231" s="267"/>
      <c r="P231" s="267"/>
      <c r="Q231" s="267"/>
      <c r="R231" s="107" t="s">
        <v>141</v>
      </c>
      <c r="S231" s="21"/>
      <c r="T231" s="110"/>
      <c r="U231" s="111" t="s">
        <v>43</v>
      </c>
      <c r="X231" s="112">
        <v>0</v>
      </c>
      <c r="Y231" s="112">
        <f>$X$231*$K$231</f>
        <v>0</v>
      </c>
      <c r="Z231" s="112">
        <v>0</v>
      </c>
      <c r="AA231" s="113">
        <f>$Z$231*$K$231</f>
        <v>0</v>
      </c>
      <c r="AR231" s="74" t="s">
        <v>243</v>
      </c>
      <c r="AT231" s="74" t="s">
        <v>138</v>
      </c>
      <c r="AU231" s="74" t="s">
        <v>80</v>
      </c>
      <c r="AY231" s="6" t="s">
        <v>137</v>
      </c>
      <c r="BE231" s="114">
        <f>IF($U$231="základní",$N$231,0)</f>
        <v>0</v>
      </c>
      <c r="BF231" s="114">
        <f>IF($U$231="snížená",$N$231,0)</f>
        <v>0</v>
      </c>
      <c r="BG231" s="114">
        <f>IF($U$231="zákl. přenesená",$N$231,0)</f>
        <v>0</v>
      </c>
      <c r="BH231" s="114">
        <f>IF($U$231="sníž. přenesená",$N$231,0)</f>
        <v>0</v>
      </c>
      <c r="BI231" s="114">
        <f>IF($U$231="nulová",$N$231,0)</f>
        <v>0</v>
      </c>
      <c r="BJ231" s="74" t="s">
        <v>23</v>
      </c>
      <c r="BK231" s="114">
        <f>ROUND($L$231*$K$231,2)</f>
        <v>0</v>
      </c>
      <c r="BL231" s="74" t="s">
        <v>243</v>
      </c>
      <c r="BM231" s="74" t="s">
        <v>365</v>
      </c>
    </row>
    <row r="232" spans="2:47" s="6" customFormat="1" ht="27" customHeight="1">
      <c r="B232" s="21"/>
      <c r="F232" s="270" t="s">
        <v>366</v>
      </c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1"/>
      <c r="T232" s="47"/>
      <c r="AA232" s="48"/>
      <c r="AT232" s="6" t="s">
        <v>167</v>
      </c>
      <c r="AU232" s="6" t="s">
        <v>80</v>
      </c>
    </row>
    <row r="233" spans="2:63" s="96" customFormat="1" ht="30.75" customHeight="1">
      <c r="B233" s="97"/>
      <c r="D233" s="104" t="s">
        <v>118</v>
      </c>
      <c r="N233" s="257">
        <f>$BK$233</f>
        <v>0</v>
      </c>
      <c r="O233" s="258"/>
      <c r="P233" s="258"/>
      <c r="Q233" s="258"/>
      <c r="S233" s="97"/>
      <c r="T233" s="100"/>
      <c r="W233" s="101">
        <f>SUM($W$234:$W$256)</f>
        <v>0</v>
      </c>
      <c r="Y233" s="101">
        <f>SUM($Y$234:$Y$256)</f>
        <v>3.5149225</v>
      </c>
      <c r="AA233" s="102">
        <f>SUM($AA$234:$AA$256)</f>
        <v>0</v>
      </c>
      <c r="AR233" s="99" t="s">
        <v>80</v>
      </c>
      <c r="AT233" s="99" t="s">
        <v>72</v>
      </c>
      <c r="AU233" s="99" t="s">
        <v>23</v>
      </c>
      <c r="AY233" s="99" t="s">
        <v>137</v>
      </c>
      <c r="BK233" s="103">
        <f>SUM($BK$234:$BK$256)</f>
        <v>0</v>
      </c>
    </row>
    <row r="234" spans="2:65" s="6" customFormat="1" ht="27" customHeight="1">
      <c r="B234" s="21"/>
      <c r="C234" s="105" t="s">
        <v>367</v>
      </c>
      <c r="D234" s="105" t="s">
        <v>138</v>
      </c>
      <c r="E234" s="106" t="s">
        <v>368</v>
      </c>
      <c r="F234" s="266" t="s">
        <v>369</v>
      </c>
      <c r="G234" s="267"/>
      <c r="H234" s="267"/>
      <c r="I234" s="267"/>
      <c r="J234" s="108" t="s">
        <v>89</v>
      </c>
      <c r="K234" s="109">
        <v>299.69</v>
      </c>
      <c r="L234" s="268"/>
      <c r="M234" s="267"/>
      <c r="N234" s="269">
        <f>ROUND($L$234*$K$234,2)</f>
        <v>0</v>
      </c>
      <c r="O234" s="267"/>
      <c r="P234" s="267"/>
      <c r="Q234" s="267"/>
      <c r="R234" s="107" t="s">
        <v>141</v>
      </c>
      <c r="S234" s="21"/>
      <c r="T234" s="110"/>
      <c r="U234" s="111" t="s">
        <v>43</v>
      </c>
      <c r="X234" s="112">
        <v>0.00025</v>
      </c>
      <c r="Y234" s="112">
        <f>$X$234*$K$234</f>
        <v>0.0749225</v>
      </c>
      <c r="Z234" s="112">
        <v>0</v>
      </c>
      <c r="AA234" s="113">
        <f>$Z$234*$K$234</f>
        <v>0</v>
      </c>
      <c r="AR234" s="74" t="s">
        <v>243</v>
      </c>
      <c r="AT234" s="74" t="s">
        <v>138</v>
      </c>
      <c r="AU234" s="74" t="s">
        <v>80</v>
      </c>
      <c r="AY234" s="6" t="s">
        <v>137</v>
      </c>
      <c r="BE234" s="114">
        <f>IF($U$234="základní",$N$234,0)</f>
        <v>0</v>
      </c>
      <c r="BF234" s="114">
        <f>IF($U$234="snížená",$N$234,0)</f>
        <v>0</v>
      </c>
      <c r="BG234" s="114">
        <f>IF($U$234="zákl. přenesená",$N$234,0)</f>
        <v>0</v>
      </c>
      <c r="BH234" s="114">
        <f>IF($U$234="sníž. přenesená",$N$234,0)</f>
        <v>0</v>
      </c>
      <c r="BI234" s="114">
        <f>IF($U$234="nulová",$N$234,0)</f>
        <v>0</v>
      </c>
      <c r="BJ234" s="74" t="s">
        <v>23</v>
      </c>
      <c r="BK234" s="114">
        <f>ROUND($L$234*$K$234,2)</f>
        <v>0</v>
      </c>
      <c r="BL234" s="74" t="s">
        <v>243</v>
      </c>
      <c r="BM234" s="74" t="s">
        <v>370</v>
      </c>
    </row>
    <row r="235" spans="2:47" s="6" customFormat="1" ht="16.5" customHeight="1">
      <c r="B235" s="21"/>
      <c r="F235" s="270" t="s">
        <v>371</v>
      </c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1"/>
      <c r="T235" s="47"/>
      <c r="AA235" s="48"/>
      <c r="AT235" s="6" t="s">
        <v>167</v>
      </c>
      <c r="AU235" s="6" t="s">
        <v>80</v>
      </c>
    </row>
    <row r="236" spans="2:51" s="6" customFormat="1" ht="15.75" customHeight="1">
      <c r="B236" s="115"/>
      <c r="E236" s="117"/>
      <c r="F236" s="264" t="s">
        <v>372</v>
      </c>
      <c r="G236" s="265"/>
      <c r="H236" s="265"/>
      <c r="I236" s="265"/>
      <c r="K236" s="117"/>
      <c r="S236" s="115"/>
      <c r="T236" s="118"/>
      <c r="AA236" s="119"/>
      <c r="AT236" s="117" t="s">
        <v>145</v>
      </c>
      <c r="AU236" s="117" t="s">
        <v>80</v>
      </c>
      <c r="AV236" s="117" t="s">
        <v>23</v>
      </c>
      <c r="AW236" s="117" t="s">
        <v>102</v>
      </c>
      <c r="AX236" s="117" t="s">
        <v>73</v>
      </c>
      <c r="AY236" s="117" t="s">
        <v>137</v>
      </c>
    </row>
    <row r="237" spans="2:51" s="6" customFormat="1" ht="15.75" customHeight="1">
      <c r="B237" s="120"/>
      <c r="E237" s="121"/>
      <c r="F237" s="261" t="s">
        <v>373</v>
      </c>
      <c r="G237" s="262"/>
      <c r="H237" s="262"/>
      <c r="I237" s="262"/>
      <c r="K237" s="123">
        <v>68.973</v>
      </c>
      <c r="S237" s="120"/>
      <c r="T237" s="124"/>
      <c r="AA237" s="125"/>
      <c r="AT237" s="121" t="s">
        <v>145</v>
      </c>
      <c r="AU237" s="121" t="s">
        <v>80</v>
      </c>
      <c r="AV237" s="121" t="s">
        <v>80</v>
      </c>
      <c r="AW237" s="121" t="s">
        <v>102</v>
      </c>
      <c r="AX237" s="121" t="s">
        <v>73</v>
      </c>
      <c r="AY237" s="121" t="s">
        <v>137</v>
      </c>
    </row>
    <row r="238" spans="2:51" s="6" customFormat="1" ht="15.75" customHeight="1">
      <c r="B238" s="115"/>
      <c r="E238" s="117"/>
      <c r="F238" s="264" t="s">
        <v>374</v>
      </c>
      <c r="G238" s="265"/>
      <c r="H238" s="265"/>
      <c r="I238" s="265"/>
      <c r="K238" s="117"/>
      <c r="S238" s="115"/>
      <c r="T238" s="118"/>
      <c r="AA238" s="119"/>
      <c r="AT238" s="117" t="s">
        <v>145</v>
      </c>
      <c r="AU238" s="117" t="s">
        <v>80</v>
      </c>
      <c r="AV238" s="117" t="s">
        <v>23</v>
      </c>
      <c r="AW238" s="117" t="s">
        <v>102</v>
      </c>
      <c r="AX238" s="117" t="s">
        <v>73</v>
      </c>
      <c r="AY238" s="117" t="s">
        <v>137</v>
      </c>
    </row>
    <row r="239" spans="2:51" s="6" customFormat="1" ht="15.75" customHeight="1">
      <c r="B239" s="120"/>
      <c r="E239" s="121"/>
      <c r="F239" s="261" t="s">
        <v>375</v>
      </c>
      <c r="G239" s="262"/>
      <c r="H239" s="262"/>
      <c r="I239" s="262"/>
      <c r="K239" s="123">
        <v>80.872</v>
      </c>
      <c r="S239" s="120"/>
      <c r="T239" s="124"/>
      <c r="AA239" s="125"/>
      <c r="AT239" s="121" t="s">
        <v>145</v>
      </c>
      <c r="AU239" s="121" t="s">
        <v>80</v>
      </c>
      <c r="AV239" s="121" t="s">
        <v>80</v>
      </c>
      <c r="AW239" s="121" t="s">
        <v>102</v>
      </c>
      <c r="AX239" s="121" t="s">
        <v>73</v>
      </c>
      <c r="AY239" s="121" t="s">
        <v>137</v>
      </c>
    </row>
    <row r="240" spans="2:51" s="6" customFormat="1" ht="15.75" customHeight="1">
      <c r="B240" s="115"/>
      <c r="E240" s="117"/>
      <c r="F240" s="264" t="s">
        <v>376</v>
      </c>
      <c r="G240" s="265"/>
      <c r="H240" s="265"/>
      <c r="I240" s="265"/>
      <c r="K240" s="117"/>
      <c r="S240" s="115"/>
      <c r="T240" s="118"/>
      <c r="AA240" s="119"/>
      <c r="AT240" s="117" t="s">
        <v>145</v>
      </c>
      <c r="AU240" s="117" t="s">
        <v>80</v>
      </c>
      <c r="AV240" s="117" t="s">
        <v>23</v>
      </c>
      <c r="AW240" s="117" t="s">
        <v>102</v>
      </c>
      <c r="AX240" s="117" t="s">
        <v>73</v>
      </c>
      <c r="AY240" s="117" t="s">
        <v>137</v>
      </c>
    </row>
    <row r="241" spans="2:51" s="6" customFormat="1" ht="15.75" customHeight="1">
      <c r="B241" s="120"/>
      <c r="E241" s="121"/>
      <c r="F241" s="261" t="s">
        <v>375</v>
      </c>
      <c r="G241" s="262"/>
      <c r="H241" s="262"/>
      <c r="I241" s="262"/>
      <c r="K241" s="123">
        <v>80.872</v>
      </c>
      <c r="S241" s="120"/>
      <c r="T241" s="124"/>
      <c r="AA241" s="125"/>
      <c r="AT241" s="121" t="s">
        <v>145</v>
      </c>
      <c r="AU241" s="121" t="s">
        <v>80</v>
      </c>
      <c r="AV241" s="121" t="s">
        <v>80</v>
      </c>
      <c r="AW241" s="121" t="s">
        <v>102</v>
      </c>
      <c r="AX241" s="121" t="s">
        <v>73</v>
      </c>
      <c r="AY241" s="121" t="s">
        <v>137</v>
      </c>
    </row>
    <row r="242" spans="2:51" s="6" customFormat="1" ht="15.75" customHeight="1">
      <c r="B242" s="115"/>
      <c r="E242" s="117"/>
      <c r="F242" s="264" t="s">
        <v>377</v>
      </c>
      <c r="G242" s="265"/>
      <c r="H242" s="265"/>
      <c r="I242" s="265"/>
      <c r="K242" s="117"/>
      <c r="S242" s="115"/>
      <c r="T242" s="118"/>
      <c r="AA242" s="119"/>
      <c r="AT242" s="117" t="s">
        <v>145</v>
      </c>
      <c r="AU242" s="117" t="s">
        <v>80</v>
      </c>
      <c r="AV242" s="117" t="s">
        <v>23</v>
      </c>
      <c r="AW242" s="117" t="s">
        <v>102</v>
      </c>
      <c r="AX242" s="117" t="s">
        <v>73</v>
      </c>
      <c r="AY242" s="117" t="s">
        <v>137</v>
      </c>
    </row>
    <row r="243" spans="2:51" s="6" customFormat="1" ht="15.75" customHeight="1">
      <c r="B243" s="120"/>
      <c r="E243" s="121"/>
      <c r="F243" s="261" t="s">
        <v>373</v>
      </c>
      <c r="G243" s="262"/>
      <c r="H243" s="262"/>
      <c r="I243" s="262"/>
      <c r="K243" s="123">
        <v>68.973</v>
      </c>
      <c r="S243" s="120"/>
      <c r="T243" s="124"/>
      <c r="AA243" s="125"/>
      <c r="AT243" s="121" t="s">
        <v>145</v>
      </c>
      <c r="AU243" s="121" t="s">
        <v>80</v>
      </c>
      <c r="AV243" s="121" t="s">
        <v>80</v>
      </c>
      <c r="AW243" s="121" t="s">
        <v>102</v>
      </c>
      <c r="AX243" s="121" t="s">
        <v>73</v>
      </c>
      <c r="AY243" s="121" t="s">
        <v>137</v>
      </c>
    </row>
    <row r="244" spans="2:51" s="6" customFormat="1" ht="15.75" customHeight="1">
      <c r="B244" s="126"/>
      <c r="E244" s="127"/>
      <c r="F244" s="271" t="s">
        <v>153</v>
      </c>
      <c r="G244" s="272"/>
      <c r="H244" s="272"/>
      <c r="I244" s="272"/>
      <c r="K244" s="128">
        <v>299.69</v>
      </c>
      <c r="S244" s="126"/>
      <c r="T244" s="129"/>
      <c r="AA244" s="130"/>
      <c r="AT244" s="127" t="s">
        <v>145</v>
      </c>
      <c r="AU244" s="127" t="s">
        <v>80</v>
      </c>
      <c r="AV244" s="127" t="s">
        <v>142</v>
      </c>
      <c r="AW244" s="127" t="s">
        <v>102</v>
      </c>
      <c r="AX244" s="127" t="s">
        <v>23</v>
      </c>
      <c r="AY244" s="127" t="s">
        <v>137</v>
      </c>
    </row>
    <row r="245" spans="2:65" s="6" customFormat="1" ht="27" customHeight="1">
      <c r="B245" s="21"/>
      <c r="C245" s="135" t="s">
        <v>378</v>
      </c>
      <c r="D245" s="135" t="s">
        <v>254</v>
      </c>
      <c r="E245" s="132" t="s">
        <v>379</v>
      </c>
      <c r="F245" s="273" t="s">
        <v>380</v>
      </c>
      <c r="G245" s="274"/>
      <c r="H245" s="274"/>
      <c r="I245" s="274"/>
      <c r="J245" s="131" t="s">
        <v>251</v>
      </c>
      <c r="K245" s="133">
        <v>14</v>
      </c>
      <c r="L245" s="275"/>
      <c r="M245" s="274"/>
      <c r="N245" s="276">
        <f>ROUND($L$245*$K$245,2)</f>
        <v>0</v>
      </c>
      <c r="O245" s="267"/>
      <c r="P245" s="267"/>
      <c r="Q245" s="267"/>
      <c r="R245" s="107"/>
      <c r="S245" s="21"/>
      <c r="T245" s="110"/>
      <c r="U245" s="111" t="s">
        <v>43</v>
      </c>
      <c r="X245" s="112">
        <v>0.059</v>
      </c>
      <c r="Y245" s="112">
        <f>$X$245*$K$245</f>
        <v>0.826</v>
      </c>
      <c r="Z245" s="112">
        <v>0</v>
      </c>
      <c r="AA245" s="113">
        <f>$Z$245*$K$245</f>
        <v>0</v>
      </c>
      <c r="AR245" s="74" t="s">
        <v>334</v>
      </c>
      <c r="AT245" s="74" t="s">
        <v>254</v>
      </c>
      <c r="AU245" s="74" t="s">
        <v>80</v>
      </c>
      <c r="AY245" s="6" t="s">
        <v>137</v>
      </c>
      <c r="BE245" s="114">
        <f>IF($U$245="základní",$N$245,0)</f>
        <v>0</v>
      </c>
      <c r="BF245" s="114">
        <f>IF($U$245="snížená",$N$245,0)</f>
        <v>0</v>
      </c>
      <c r="BG245" s="114">
        <f>IF($U$245="zákl. přenesená",$N$245,0)</f>
        <v>0</v>
      </c>
      <c r="BH245" s="114">
        <f>IF($U$245="sníž. přenesená",$N$245,0)</f>
        <v>0</v>
      </c>
      <c r="BI245" s="114">
        <f>IF($U$245="nulová",$N$245,0)</f>
        <v>0</v>
      </c>
      <c r="BJ245" s="74" t="s">
        <v>23</v>
      </c>
      <c r="BK245" s="114">
        <f>ROUND($L$245*$K$245,2)</f>
        <v>0</v>
      </c>
      <c r="BL245" s="74" t="s">
        <v>243</v>
      </c>
      <c r="BM245" s="74" t="s">
        <v>381</v>
      </c>
    </row>
    <row r="246" spans="2:65" s="6" customFormat="1" ht="27" customHeight="1">
      <c r="B246" s="21"/>
      <c r="C246" s="131" t="s">
        <v>382</v>
      </c>
      <c r="D246" s="131" t="s">
        <v>254</v>
      </c>
      <c r="E246" s="132" t="s">
        <v>383</v>
      </c>
      <c r="F246" s="273" t="s">
        <v>384</v>
      </c>
      <c r="G246" s="274"/>
      <c r="H246" s="274"/>
      <c r="I246" s="274"/>
      <c r="J246" s="131" t="s">
        <v>251</v>
      </c>
      <c r="K246" s="133">
        <v>14</v>
      </c>
      <c r="L246" s="275"/>
      <c r="M246" s="274"/>
      <c r="N246" s="276">
        <f>ROUND($L$246*$K$246,2)</f>
        <v>0</v>
      </c>
      <c r="O246" s="267"/>
      <c r="P246" s="267"/>
      <c r="Q246" s="267"/>
      <c r="R246" s="107"/>
      <c r="S246" s="21"/>
      <c r="T246" s="110"/>
      <c r="U246" s="111" t="s">
        <v>43</v>
      </c>
      <c r="X246" s="112">
        <v>0.059</v>
      </c>
      <c r="Y246" s="112">
        <f>$X$246*$K$246</f>
        <v>0.826</v>
      </c>
      <c r="Z246" s="112">
        <v>0</v>
      </c>
      <c r="AA246" s="113">
        <f>$Z$246*$K$246</f>
        <v>0</v>
      </c>
      <c r="AR246" s="74" t="s">
        <v>334</v>
      </c>
      <c r="AT246" s="74" t="s">
        <v>254</v>
      </c>
      <c r="AU246" s="74" t="s">
        <v>80</v>
      </c>
      <c r="AY246" s="74" t="s">
        <v>137</v>
      </c>
      <c r="BE246" s="114">
        <f>IF($U$246="základní",$N$246,0)</f>
        <v>0</v>
      </c>
      <c r="BF246" s="114">
        <f>IF($U$246="snížená",$N$246,0)</f>
        <v>0</v>
      </c>
      <c r="BG246" s="114">
        <f>IF($U$246="zákl. přenesená",$N$246,0)</f>
        <v>0</v>
      </c>
      <c r="BH246" s="114">
        <f>IF($U$246="sníž. přenesená",$N$246,0)</f>
        <v>0</v>
      </c>
      <c r="BI246" s="114">
        <f>IF($U$246="nulová",$N$246,0)</f>
        <v>0</v>
      </c>
      <c r="BJ246" s="74" t="s">
        <v>23</v>
      </c>
      <c r="BK246" s="114">
        <f>ROUND($L$246*$K$246,2)</f>
        <v>0</v>
      </c>
      <c r="BL246" s="74" t="s">
        <v>243</v>
      </c>
      <c r="BM246" s="74" t="s">
        <v>385</v>
      </c>
    </row>
    <row r="247" spans="2:65" s="6" customFormat="1" ht="27" customHeight="1">
      <c r="B247" s="21"/>
      <c r="C247" s="131" t="s">
        <v>386</v>
      </c>
      <c r="D247" s="131" t="s">
        <v>254</v>
      </c>
      <c r="E247" s="132" t="s">
        <v>387</v>
      </c>
      <c r="F247" s="273" t="s">
        <v>388</v>
      </c>
      <c r="G247" s="274"/>
      <c r="H247" s="274"/>
      <c r="I247" s="274"/>
      <c r="J247" s="131" t="s">
        <v>251</v>
      </c>
      <c r="K247" s="133">
        <v>14</v>
      </c>
      <c r="L247" s="275"/>
      <c r="M247" s="274"/>
      <c r="N247" s="276">
        <f>ROUND($L$247*$K$247,2)</f>
        <v>0</v>
      </c>
      <c r="O247" s="267"/>
      <c r="P247" s="267"/>
      <c r="Q247" s="267"/>
      <c r="R247" s="107"/>
      <c r="S247" s="21"/>
      <c r="T247" s="110"/>
      <c r="U247" s="111" t="s">
        <v>43</v>
      </c>
      <c r="X247" s="112">
        <v>0.059</v>
      </c>
      <c r="Y247" s="112">
        <f>$X$247*$K$247</f>
        <v>0.826</v>
      </c>
      <c r="Z247" s="112">
        <v>0</v>
      </c>
      <c r="AA247" s="113">
        <f>$Z$247*$K$247</f>
        <v>0</v>
      </c>
      <c r="AR247" s="74" t="s">
        <v>334</v>
      </c>
      <c r="AT247" s="74" t="s">
        <v>254</v>
      </c>
      <c r="AU247" s="74" t="s">
        <v>80</v>
      </c>
      <c r="AY247" s="74" t="s">
        <v>137</v>
      </c>
      <c r="BE247" s="114">
        <f>IF($U$247="základní",$N$247,0)</f>
        <v>0</v>
      </c>
      <c r="BF247" s="114">
        <f>IF($U$247="snížená",$N$247,0)</f>
        <v>0</v>
      </c>
      <c r="BG247" s="114">
        <f>IF($U$247="zákl. přenesená",$N$247,0)</f>
        <v>0</v>
      </c>
      <c r="BH247" s="114">
        <f>IF($U$247="sníž. přenesená",$N$247,0)</f>
        <v>0</v>
      </c>
      <c r="BI247" s="114">
        <f>IF($U$247="nulová",$N$247,0)</f>
        <v>0</v>
      </c>
      <c r="BJ247" s="74" t="s">
        <v>23</v>
      </c>
      <c r="BK247" s="114">
        <f>ROUND($L$247*$K$247,2)</f>
        <v>0</v>
      </c>
      <c r="BL247" s="74" t="s">
        <v>243</v>
      </c>
      <c r="BM247" s="74" t="s">
        <v>389</v>
      </c>
    </row>
    <row r="248" spans="2:65" s="6" customFormat="1" ht="27" customHeight="1">
      <c r="B248" s="21"/>
      <c r="C248" s="131" t="s">
        <v>390</v>
      </c>
      <c r="D248" s="131" t="s">
        <v>254</v>
      </c>
      <c r="E248" s="132" t="s">
        <v>391</v>
      </c>
      <c r="F248" s="273" t="s">
        <v>392</v>
      </c>
      <c r="G248" s="274"/>
      <c r="H248" s="274"/>
      <c r="I248" s="274"/>
      <c r="J248" s="131" t="s">
        <v>251</v>
      </c>
      <c r="K248" s="133">
        <v>14</v>
      </c>
      <c r="L248" s="275"/>
      <c r="M248" s="274"/>
      <c r="N248" s="276">
        <f>ROUND($L$248*$K$248,2)</f>
        <v>0</v>
      </c>
      <c r="O248" s="267"/>
      <c r="P248" s="267"/>
      <c r="Q248" s="267"/>
      <c r="R248" s="107"/>
      <c r="S248" s="21"/>
      <c r="T248" s="110"/>
      <c r="U248" s="111" t="s">
        <v>43</v>
      </c>
      <c r="X248" s="112">
        <v>0.059</v>
      </c>
      <c r="Y248" s="112">
        <f>$X$248*$K$248</f>
        <v>0.826</v>
      </c>
      <c r="Z248" s="112">
        <v>0</v>
      </c>
      <c r="AA248" s="113">
        <f>$Z$248*$K$248</f>
        <v>0</v>
      </c>
      <c r="AR248" s="74" t="s">
        <v>334</v>
      </c>
      <c r="AT248" s="74" t="s">
        <v>254</v>
      </c>
      <c r="AU248" s="74" t="s">
        <v>80</v>
      </c>
      <c r="AY248" s="74" t="s">
        <v>137</v>
      </c>
      <c r="BE248" s="114">
        <f>IF($U$248="základní",$N$248,0)</f>
        <v>0</v>
      </c>
      <c r="BF248" s="114">
        <f>IF($U$248="snížená",$N$248,0)</f>
        <v>0</v>
      </c>
      <c r="BG248" s="114">
        <f>IF($U$248="zákl. přenesená",$N$248,0)</f>
        <v>0</v>
      </c>
      <c r="BH248" s="114">
        <f>IF($U$248="sníž. přenesená",$N$248,0)</f>
        <v>0</v>
      </c>
      <c r="BI248" s="114">
        <f>IF($U$248="nulová",$N$248,0)</f>
        <v>0</v>
      </c>
      <c r="BJ248" s="74" t="s">
        <v>23</v>
      </c>
      <c r="BK248" s="114">
        <f>ROUND($L$248*$K$248,2)</f>
        <v>0</v>
      </c>
      <c r="BL248" s="74" t="s">
        <v>243</v>
      </c>
      <c r="BM248" s="74" t="s">
        <v>393</v>
      </c>
    </row>
    <row r="249" spans="2:65" s="6" customFormat="1" ht="27" customHeight="1">
      <c r="B249" s="21"/>
      <c r="C249" s="108" t="s">
        <v>394</v>
      </c>
      <c r="D249" s="108" t="s">
        <v>138</v>
      </c>
      <c r="E249" s="106" t="s">
        <v>395</v>
      </c>
      <c r="F249" s="266" t="s">
        <v>396</v>
      </c>
      <c r="G249" s="267"/>
      <c r="H249" s="267"/>
      <c r="I249" s="267"/>
      <c r="J249" s="108" t="s">
        <v>251</v>
      </c>
      <c r="K249" s="109">
        <v>50</v>
      </c>
      <c r="L249" s="268"/>
      <c r="M249" s="267"/>
      <c r="N249" s="269">
        <f>ROUND($L$249*$K$249,2)</f>
        <v>0</v>
      </c>
      <c r="O249" s="267"/>
      <c r="P249" s="267"/>
      <c r="Q249" s="267"/>
      <c r="R249" s="107" t="s">
        <v>141</v>
      </c>
      <c r="S249" s="21"/>
      <c r="T249" s="110"/>
      <c r="U249" s="111" t="s">
        <v>43</v>
      </c>
      <c r="X249" s="112">
        <v>0</v>
      </c>
      <c r="Y249" s="112">
        <f>$X$249*$K$249</f>
        <v>0</v>
      </c>
      <c r="Z249" s="112">
        <v>0</v>
      </c>
      <c r="AA249" s="113">
        <f>$Z$249*$K$249</f>
        <v>0</v>
      </c>
      <c r="AR249" s="74" t="s">
        <v>243</v>
      </c>
      <c r="AT249" s="74" t="s">
        <v>138</v>
      </c>
      <c r="AU249" s="74" t="s">
        <v>80</v>
      </c>
      <c r="AY249" s="74" t="s">
        <v>137</v>
      </c>
      <c r="BE249" s="114">
        <f>IF($U$249="základní",$N$249,0)</f>
        <v>0</v>
      </c>
      <c r="BF249" s="114">
        <f>IF($U$249="snížená",$N$249,0)</f>
        <v>0</v>
      </c>
      <c r="BG249" s="114">
        <f>IF($U$249="zákl. přenesená",$N$249,0)</f>
        <v>0</v>
      </c>
      <c r="BH249" s="114">
        <f>IF($U$249="sníž. přenesená",$N$249,0)</f>
        <v>0</v>
      </c>
      <c r="BI249" s="114">
        <f>IF($U$249="nulová",$N$249,0)</f>
        <v>0</v>
      </c>
      <c r="BJ249" s="74" t="s">
        <v>23</v>
      </c>
      <c r="BK249" s="114">
        <f>ROUND($L$249*$K$249,2)</f>
        <v>0</v>
      </c>
      <c r="BL249" s="74" t="s">
        <v>243</v>
      </c>
      <c r="BM249" s="74" t="s">
        <v>397</v>
      </c>
    </row>
    <row r="250" spans="2:47" s="6" customFormat="1" ht="16.5" customHeight="1">
      <c r="B250" s="21"/>
      <c r="F250" s="270" t="s">
        <v>398</v>
      </c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1"/>
      <c r="T250" s="47"/>
      <c r="AA250" s="48"/>
      <c r="AT250" s="6" t="s">
        <v>167</v>
      </c>
      <c r="AU250" s="6" t="s">
        <v>80</v>
      </c>
    </row>
    <row r="251" spans="2:51" s="6" customFormat="1" ht="15.75" customHeight="1">
      <c r="B251" s="115"/>
      <c r="E251" s="117"/>
      <c r="F251" s="264" t="s">
        <v>399</v>
      </c>
      <c r="G251" s="265"/>
      <c r="H251" s="265"/>
      <c r="I251" s="265"/>
      <c r="K251" s="117"/>
      <c r="S251" s="115"/>
      <c r="T251" s="118"/>
      <c r="AA251" s="119"/>
      <c r="AT251" s="117" t="s">
        <v>145</v>
      </c>
      <c r="AU251" s="117" t="s">
        <v>80</v>
      </c>
      <c r="AV251" s="117" t="s">
        <v>23</v>
      </c>
      <c r="AW251" s="117" t="s">
        <v>102</v>
      </c>
      <c r="AX251" s="117" t="s">
        <v>73</v>
      </c>
      <c r="AY251" s="117" t="s">
        <v>137</v>
      </c>
    </row>
    <row r="252" spans="2:51" s="6" customFormat="1" ht="15.75" customHeight="1">
      <c r="B252" s="120"/>
      <c r="E252" s="121"/>
      <c r="F252" s="261" t="s">
        <v>400</v>
      </c>
      <c r="G252" s="262"/>
      <c r="H252" s="262"/>
      <c r="I252" s="262"/>
      <c r="K252" s="123">
        <v>50</v>
      </c>
      <c r="S252" s="120"/>
      <c r="T252" s="124"/>
      <c r="AA252" s="125"/>
      <c r="AT252" s="121" t="s">
        <v>145</v>
      </c>
      <c r="AU252" s="121" t="s">
        <v>80</v>
      </c>
      <c r="AV252" s="121" t="s">
        <v>80</v>
      </c>
      <c r="AW252" s="121" t="s">
        <v>102</v>
      </c>
      <c r="AX252" s="121" t="s">
        <v>23</v>
      </c>
      <c r="AY252" s="121" t="s">
        <v>137</v>
      </c>
    </row>
    <row r="253" spans="2:65" s="6" customFormat="1" ht="27" customHeight="1">
      <c r="B253" s="21"/>
      <c r="C253" s="135" t="s">
        <v>401</v>
      </c>
      <c r="D253" s="135" t="s">
        <v>254</v>
      </c>
      <c r="E253" s="132" t="s">
        <v>402</v>
      </c>
      <c r="F253" s="273" t="s">
        <v>403</v>
      </c>
      <c r="G253" s="274"/>
      <c r="H253" s="274"/>
      <c r="I253" s="274"/>
      <c r="J253" s="131" t="s">
        <v>276</v>
      </c>
      <c r="K253" s="133">
        <v>34</v>
      </c>
      <c r="L253" s="275"/>
      <c r="M253" s="274"/>
      <c r="N253" s="276">
        <f>ROUND($L$253*$K$253,2)</f>
        <v>0</v>
      </c>
      <c r="O253" s="267"/>
      <c r="P253" s="267"/>
      <c r="Q253" s="267"/>
      <c r="R253" s="107"/>
      <c r="S253" s="21"/>
      <c r="T253" s="110"/>
      <c r="U253" s="111" t="s">
        <v>43</v>
      </c>
      <c r="X253" s="112">
        <v>0.004</v>
      </c>
      <c r="Y253" s="112">
        <f>$X$253*$K$253</f>
        <v>0.136</v>
      </c>
      <c r="Z253" s="112">
        <v>0</v>
      </c>
      <c r="AA253" s="113">
        <f>$Z$253*$K$253</f>
        <v>0</v>
      </c>
      <c r="AR253" s="74" t="s">
        <v>334</v>
      </c>
      <c r="AT253" s="74" t="s">
        <v>254</v>
      </c>
      <c r="AU253" s="74" t="s">
        <v>80</v>
      </c>
      <c r="AY253" s="6" t="s">
        <v>137</v>
      </c>
      <c r="BE253" s="114">
        <f>IF($U$253="základní",$N$253,0)</f>
        <v>0</v>
      </c>
      <c r="BF253" s="114">
        <f>IF($U$253="snížená",$N$253,0)</f>
        <v>0</v>
      </c>
      <c r="BG253" s="114">
        <f>IF($U$253="zákl. přenesená",$N$253,0)</f>
        <v>0</v>
      </c>
      <c r="BH253" s="114">
        <f>IF($U$253="sníž. přenesená",$N$253,0)</f>
        <v>0</v>
      </c>
      <c r="BI253" s="114">
        <f>IF($U$253="nulová",$N$253,0)</f>
        <v>0</v>
      </c>
      <c r="BJ253" s="74" t="s">
        <v>23</v>
      </c>
      <c r="BK253" s="114">
        <f>ROUND($L$253*$K$253,2)</f>
        <v>0</v>
      </c>
      <c r="BL253" s="74" t="s">
        <v>243</v>
      </c>
      <c r="BM253" s="74" t="s">
        <v>404</v>
      </c>
    </row>
    <row r="254" spans="2:51" s="6" customFormat="1" ht="15.75" customHeight="1">
      <c r="B254" s="120"/>
      <c r="E254" s="122"/>
      <c r="F254" s="261" t="s">
        <v>405</v>
      </c>
      <c r="G254" s="262"/>
      <c r="H254" s="262"/>
      <c r="I254" s="262"/>
      <c r="K254" s="123">
        <v>34</v>
      </c>
      <c r="S254" s="120"/>
      <c r="T254" s="124"/>
      <c r="AA254" s="125"/>
      <c r="AT254" s="121" t="s">
        <v>145</v>
      </c>
      <c r="AU254" s="121" t="s">
        <v>80</v>
      </c>
      <c r="AV254" s="121" t="s">
        <v>80</v>
      </c>
      <c r="AW254" s="121" t="s">
        <v>102</v>
      </c>
      <c r="AX254" s="121" t="s">
        <v>23</v>
      </c>
      <c r="AY254" s="121" t="s">
        <v>137</v>
      </c>
    </row>
    <row r="255" spans="2:65" s="6" customFormat="1" ht="27" customHeight="1">
      <c r="B255" s="21"/>
      <c r="C255" s="105" t="s">
        <v>406</v>
      </c>
      <c r="D255" s="105" t="s">
        <v>138</v>
      </c>
      <c r="E255" s="106" t="s">
        <v>407</v>
      </c>
      <c r="F255" s="266" t="s">
        <v>408</v>
      </c>
      <c r="G255" s="267"/>
      <c r="H255" s="267"/>
      <c r="I255" s="267"/>
      <c r="J255" s="108" t="s">
        <v>284</v>
      </c>
      <c r="K255" s="109">
        <v>3.515</v>
      </c>
      <c r="L255" s="268"/>
      <c r="M255" s="267"/>
      <c r="N255" s="269">
        <f>ROUND($L$255*$K$255,2)</f>
        <v>0</v>
      </c>
      <c r="O255" s="267"/>
      <c r="P255" s="267"/>
      <c r="Q255" s="267"/>
      <c r="R255" s="107" t="s">
        <v>141</v>
      </c>
      <c r="S255" s="21"/>
      <c r="T255" s="110"/>
      <c r="U255" s="111" t="s">
        <v>43</v>
      </c>
      <c r="X255" s="112">
        <v>0</v>
      </c>
      <c r="Y255" s="112">
        <f>$X$255*$K$255</f>
        <v>0</v>
      </c>
      <c r="Z255" s="112">
        <v>0</v>
      </c>
      <c r="AA255" s="113">
        <f>$Z$255*$K$255</f>
        <v>0</v>
      </c>
      <c r="AR255" s="74" t="s">
        <v>243</v>
      </c>
      <c r="AT255" s="74" t="s">
        <v>138</v>
      </c>
      <c r="AU255" s="74" t="s">
        <v>80</v>
      </c>
      <c r="AY255" s="6" t="s">
        <v>137</v>
      </c>
      <c r="BE255" s="114">
        <f>IF($U$255="základní",$N$255,0)</f>
        <v>0</v>
      </c>
      <c r="BF255" s="114">
        <f>IF($U$255="snížená",$N$255,0)</f>
        <v>0</v>
      </c>
      <c r="BG255" s="114">
        <f>IF($U$255="zákl. přenesená",$N$255,0)</f>
        <v>0</v>
      </c>
      <c r="BH255" s="114">
        <f>IF($U$255="sníž. přenesená",$N$255,0)</f>
        <v>0</v>
      </c>
      <c r="BI255" s="114">
        <f>IF($U$255="nulová",$N$255,0)</f>
        <v>0</v>
      </c>
      <c r="BJ255" s="74" t="s">
        <v>23</v>
      </c>
      <c r="BK255" s="114">
        <f>ROUND($L$255*$K$255,2)</f>
        <v>0</v>
      </c>
      <c r="BL255" s="74" t="s">
        <v>243</v>
      </c>
      <c r="BM255" s="74" t="s">
        <v>409</v>
      </c>
    </row>
    <row r="256" spans="2:47" s="6" customFormat="1" ht="16.5" customHeight="1">
      <c r="B256" s="21"/>
      <c r="F256" s="270" t="s">
        <v>410</v>
      </c>
      <c r="G256" s="240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1"/>
      <c r="T256" s="47"/>
      <c r="AA256" s="48"/>
      <c r="AT256" s="6" t="s">
        <v>167</v>
      </c>
      <c r="AU256" s="6" t="s">
        <v>80</v>
      </c>
    </row>
    <row r="257" spans="2:63" s="96" customFormat="1" ht="30.75" customHeight="1">
      <c r="B257" s="97"/>
      <c r="D257" s="104" t="s">
        <v>119</v>
      </c>
      <c r="N257" s="257">
        <f>$BK$257</f>
        <v>0</v>
      </c>
      <c r="O257" s="258"/>
      <c r="P257" s="258"/>
      <c r="Q257" s="258"/>
      <c r="S257" s="97"/>
      <c r="T257" s="100"/>
      <c r="W257" s="101">
        <f>SUM($W$258:$W$277)</f>
        <v>0</v>
      </c>
      <c r="Y257" s="101">
        <f>SUM($Y$258:$Y$277)</f>
        <v>6.1820839</v>
      </c>
      <c r="AA257" s="102">
        <f>SUM($AA$258:$AA$277)</f>
        <v>11.84</v>
      </c>
      <c r="AR257" s="99" t="s">
        <v>80</v>
      </c>
      <c r="AT257" s="99" t="s">
        <v>72</v>
      </c>
      <c r="AU257" s="99" t="s">
        <v>23</v>
      </c>
      <c r="AY257" s="99" t="s">
        <v>137</v>
      </c>
      <c r="BK257" s="103">
        <f>SUM($BK$258:$BK$277)</f>
        <v>0</v>
      </c>
    </row>
    <row r="258" spans="2:65" s="6" customFormat="1" ht="15.75" customHeight="1">
      <c r="B258" s="21"/>
      <c r="C258" s="105" t="s">
        <v>411</v>
      </c>
      <c r="D258" s="105" t="s">
        <v>138</v>
      </c>
      <c r="E258" s="106" t="s">
        <v>412</v>
      </c>
      <c r="F258" s="266" t="s">
        <v>413</v>
      </c>
      <c r="G258" s="267"/>
      <c r="H258" s="267"/>
      <c r="I258" s="267"/>
      <c r="J258" s="108" t="s">
        <v>89</v>
      </c>
      <c r="K258" s="109">
        <v>505.89</v>
      </c>
      <c r="L258" s="268"/>
      <c r="M258" s="267"/>
      <c r="N258" s="269">
        <f>ROUND($L$258*$K$258,2)</f>
        <v>0</v>
      </c>
      <c r="O258" s="267"/>
      <c r="P258" s="267"/>
      <c r="Q258" s="267"/>
      <c r="R258" s="107"/>
      <c r="S258" s="21"/>
      <c r="T258" s="110"/>
      <c r="U258" s="111" t="s">
        <v>43</v>
      </c>
      <c r="X258" s="112">
        <v>5E-05</v>
      </c>
      <c r="Y258" s="112">
        <f>$X$258*$K$258</f>
        <v>0.0252945</v>
      </c>
      <c r="Z258" s="112">
        <v>0</v>
      </c>
      <c r="AA258" s="113">
        <f>$Z$258*$K$258</f>
        <v>0</v>
      </c>
      <c r="AR258" s="74" t="s">
        <v>243</v>
      </c>
      <c r="AT258" s="74" t="s">
        <v>138</v>
      </c>
      <c r="AU258" s="74" t="s">
        <v>80</v>
      </c>
      <c r="AY258" s="6" t="s">
        <v>137</v>
      </c>
      <c r="BE258" s="114">
        <f>IF($U$258="základní",$N$258,0)</f>
        <v>0</v>
      </c>
      <c r="BF258" s="114">
        <f>IF($U$258="snížená",$N$258,0)</f>
        <v>0</v>
      </c>
      <c r="BG258" s="114">
        <f>IF($U$258="zákl. přenesená",$N$258,0)</f>
        <v>0</v>
      </c>
      <c r="BH258" s="114">
        <f>IF($U$258="sníž. přenesená",$N$258,0)</f>
        <v>0</v>
      </c>
      <c r="BI258" s="114">
        <f>IF($U$258="nulová",$N$258,0)</f>
        <v>0</v>
      </c>
      <c r="BJ258" s="74" t="s">
        <v>23</v>
      </c>
      <c r="BK258" s="114">
        <f>ROUND($L$258*$K$258,2)</f>
        <v>0</v>
      </c>
      <c r="BL258" s="74" t="s">
        <v>243</v>
      </c>
      <c r="BM258" s="74" t="s">
        <v>414</v>
      </c>
    </row>
    <row r="259" spans="2:65" s="6" customFormat="1" ht="39" customHeight="1">
      <c r="B259" s="21"/>
      <c r="C259" s="131" t="s">
        <v>415</v>
      </c>
      <c r="D259" s="131" t="s">
        <v>254</v>
      </c>
      <c r="E259" s="132" t="s">
        <v>416</v>
      </c>
      <c r="F259" s="273" t="s">
        <v>417</v>
      </c>
      <c r="G259" s="274"/>
      <c r="H259" s="274"/>
      <c r="I259" s="274"/>
      <c r="J259" s="131" t="s">
        <v>89</v>
      </c>
      <c r="K259" s="133">
        <v>505.89</v>
      </c>
      <c r="L259" s="275"/>
      <c r="M259" s="274"/>
      <c r="N259" s="276">
        <f>ROUND($L$259*$K$259,2)</f>
        <v>0</v>
      </c>
      <c r="O259" s="267"/>
      <c r="P259" s="267"/>
      <c r="Q259" s="267"/>
      <c r="R259" s="107"/>
      <c r="S259" s="21"/>
      <c r="T259" s="110"/>
      <c r="U259" s="111" t="s">
        <v>43</v>
      </c>
      <c r="X259" s="112">
        <v>0.00246</v>
      </c>
      <c r="Y259" s="112">
        <f>$X$259*$K$259</f>
        <v>1.2444894</v>
      </c>
      <c r="Z259" s="112">
        <v>0</v>
      </c>
      <c r="AA259" s="113">
        <f>$Z$259*$K$259</f>
        <v>0</v>
      </c>
      <c r="AR259" s="74" t="s">
        <v>334</v>
      </c>
      <c r="AT259" s="74" t="s">
        <v>254</v>
      </c>
      <c r="AU259" s="74" t="s">
        <v>80</v>
      </c>
      <c r="AY259" s="74" t="s">
        <v>137</v>
      </c>
      <c r="BE259" s="114">
        <f>IF($U$259="základní",$N$259,0)</f>
        <v>0</v>
      </c>
      <c r="BF259" s="114">
        <f>IF($U$259="snížená",$N$259,0)</f>
        <v>0</v>
      </c>
      <c r="BG259" s="114">
        <f>IF($U$259="zákl. přenesená",$N$259,0)</f>
        <v>0</v>
      </c>
      <c r="BH259" s="114">
        <f>IF($U$259="sníž. přenesená",$N$259,0)</f>
        <v>0</v>
      </c>
      <c r="BI259" s="114">
        <f>IF($U$259="nulová",$N$259,0)</f>
        <v>0</v>
      </c>
      <c r="BJ259" s="74" t="s">
        <v>23</v>
      </c>
      <c r="BK259" s="114">
        <f>ROUND($L$259*$K$259,2)</f>
        <v>0</v>
      </c>
      <c r="BL259" s="74" t="s">
        <v>243</v>
      </c>
      <c r="BM259" s="74" t="s">
        <v>418</v>
      </c>
    </row>
    <row r="260" spans="2:65" s="6" customFormat="1" ht="15.75" customHeight="1">
      <c r="B260" s="21"/>
      <c r="C260" s="108" t="s">
        <v>419</v>
      </c>
      <c r="D260" s="108" t="s">
        <v>138</v>
      </c>
      <c r="E260" s="106" t="s">
        <v>420</v>
      </c>
      <c r="F260" s="266" t="s">
        <v>421</v>
      </c>
      <c r="G260" s="267"/>
      <c r="H260" s="267"/>
      <c r="I260" s="267"/>
      <c r="J260" s="108" t="s">
        <v>89</v>
      </c>
      <c r="K260" s="109">
        <v>592</v>
      </c>
      <c r="L260" s="268"/>
      <c r="M260" s="267"/>
      <c r="N260" s="269">
        <f>ROUND($L$260*$K$260,2)</f>
        <v>0</v>
      </c>
      <c r="O260" s="267"/>
      <c r="P260" s="267"/>
      <c r="Q260" s="267"/>
      <c r="R260" s="107"/>
      <c r="S260" s="21"/>
      <c r="T260" s="110"/>
      <c r="U260" s="111" t="s">
        <v>43</v>
      </c>
      <c r="X260" s="112">
        <v>0</v>
      </c>
      <c r="Y260" s="112">
        <f>$X$260*$K$260</f>
        <v>0</v>
      </c>
      <c r="Z260" s="112">
        <v>0.02</v>
      </c>
      <c r="AA260" s="113">
        <f>$Z$260*$K$260</f>
        <v>11.84</v>
      </c>
      <c r="AR260" s="74" t="s">
        <v>243</v>
      </c>
      <c r="AT260" s="74" t="s">
        <v>138</v>
      </c>
      <c r="AU260" s="74" t="s">
        <v>80</v>
      </c>
      <c r="AY260" s="74" t="s">
        <v>137</v>
      </c>
      <c r="BE260" s="114">
        <f>IF($U$260="základní",$N$260,0)</f>
        <v>0</v>
      </c>
      <c r="BF260" s="114">
        <f>IF($U$260="snížená",$N$260,0)</f>
        <v>0</v>
      </c>
      <c r="BG260" s="114">
        <f>IF($U$260="zákl. přenesená",$N$260,0)</f>
        <v>0</v>
      </c>
      <c r="BH260" s="114">
        <f>IF($U$260="sníž. přenesená",$N$260,0)</f>
        <v>0</v>
      </c>
      <c r="BI260" s="114">
        <f>IF($U$260="nulová",$N$260,0)</f>
        <v>0</v>
      </c>
      <c r="BJ260" s="74" t="s">
        <v>23</v>
      </c>
      <c r="BK260" s="114">
        <f>ROUND($L$260*$K$260,2)</f>
        <v>0</v>
      </c>
      <c r="BL260" s="74" t="s">
        <v>243</v>
      </c>
      <c r="BM260" s="74" t="s">
        <v>422</v>
      </c>
    </row>
    <row r="261" spans="2:51" s="6" customFormat="1" ht="39" customHeight="1">
      <c r="B261" s="115"/>
      <c r="E261" s="116"/>
      <c r="F261" s="264" t="s">
        <v>423</v>
      </c>
      <c r="G261" s="265"/>
      <c r="H261" s="265"/>
      <c r="I261" s="265"/>
      <c r="K261" s="117"/>
      <c r="S261" s="115"/>
      <c r="T261" s="118"/>
      <c r="AA261" s="119"/>
      <c r="AT261" s="117" t="s">
        <v>145</v>
      </c>
      <c r="AU261" s="117" t="s">
        <v>80</v>
      </c>
      <c r="AV261" s="117" t="s">
        <v>23</v>
      </c>
      <c r="AW261" s="117" t="s">
        <v>102</v>
      </c>
      <c r="AX261" s="117" t="s">
        <v>73</v>
      </c>
      <c r="AY261" s="117" t="s">
        <v>137</v>
      </c>
    </row>
    <row r="262" spans="2:51" s="6" customFormat="1" ht="15.75" customHeight="1">
      <c r="B262" s="120"/>
      <c r="E262" s="121"/>
      <c r="F262" s="261" t="s">
        <v>424</v>
      </c>
      <c r="G262" s="262"/>
      <c r="H262" s="262"/>
      <c r="I262" s="262"/>
      <c r="K262" s="123">
        <v>592</v>
      </c>
      <c r="S262" s="120"/>
      <c r="T262" s="124"/>
      <c r="AA262" s="125"/>
      <c r="AT262" s="121" t="s">
        <v>145</v>
      </c>
      <c r="AU262" s="121" t="s">
        <v>80</v>
      </c>
      <c r="AV262" s="121" t="s">
        <v>80</v>
      </c>
      <c r="AW262" s="121" t="s">
        <v>102</v>
      </c>
      <c r="AX262" s="121" t="s">
        <v>23</v>
      </c>
      <c r="AY262" s="121" t="s">
        <v>137</v>
      </c>
    </row>
    <row r="263" spans="2:65" s="6" customFormat="1" ht="27" customHeight="1">
      <c r="B263" s="21"/>
      <c r="C263" s="105" t="s">
        <v>425</v>
      </c>
      <c r="D263" s="105" t="s">
        <v>138</v>
      </c>
      <c r="E263" s="106" t="s">
        <v>426</v>
      </c>
      <c r="F263" s="266" t="s">
        <v>427</v>
      </c>
      <c r="G263" s="267"/>
      <c r="H263" s="267"/>
      <c r="I263" s="267"/>
      <c r="J263" s="108" t="s">
        <v>428</v>
      </c>
      <c r="K263" s="109">
        <v>4466</v>
      </c>
      <c r="L263" s="268"/>
      <c r="M263" s="267"/>
      <c r="N263" s="269">
        <f>ROUND($L$263*$K$263,2)</f>
        <v>0</v>
      </c>
      <c r="O263" s="267"/>
      <c r="P263" s="267"/>
      <c r="Q263" s="267"/>
      <c r="R263" s="107" t="s">
        <v>141</v>
      </c>
      <c r="S263" s="21"/>
      <c r="T263" s="110"/>
      <c r="U263" s="111" t="s">
        <v>43</v>
      </c>
      <c r="X263" s="112">
        <v>5E-05</v>
      </c>
      <c r="Y263" s="112">
        <f>$X$263*$K$263</f>
        <v>0.2233</v>
      </c>
      <c r="Z263" s="112">
        <v>0</v>
      </c>
      <c r="AA263" s="113">
        <f>$Z$263*$K$263</f>
        <v>0</v>
      </c>
      <c r="AR263" s="74" t="s">
        <v>243</v>
      </c>
      <c r="AT263" s="74" t="s">
        <v>138</v>
      </c>
      <c r="AU263" s="74" t="s">
        <v>80</v>
      </c>
      <c r="AY263" s="6" t="s">
        <v>137</v>
      </c>
      <c r="BE263" s="114">
        <f>IF($U$263="základní",$N$263,0)</f>
        <v>0</v>
      </c>
      <c r="BF263" s="114">
        <f>IF($U$263="snížená",$N$263,0)</f>
        <v>0</v>
      </c>
      <c r="BG263" s="114">
        <f>IF($U$263="zákl. přenesená",$N$263,0)</f>
        <v>0</v>
      </c>
      <c r="BH263" s="114">
        <f>IF($U$263="sníž. přenesená",$N$263,0)</f>
        <v>0</v>
      </c>
      <c r="BI263" s="114">
        <f>IF($U$263="nulová",$N$263,0)</f>
        <v>0</v>
      </c>
      <c r="BJ263" s="74" t="s">
        <v>23</v>
      </c>
      <c r="BK263" s="114">
        <f>ROUND($L$263*$K$263,2)</f>
        <v>0</v>
      </c>
      <c r="BL263" s="74" t="s">
        <v>243</v>
      </c>
      <c r="BM263" s="74" t="s">
        <v>429</v>
      </c>
    </row>
    <row r="264" spans="2:47" s="6" customFormat="1" ht="16.5" customHeight="1">
      <c r="B264" s="21"/>
      <c r="F264" s="270" t="s">
        <v>430</v>
      </c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1"/>
      <c r="T264" s="47"/>
      <c r="AA264" s="48"/>
      <c r="AT264" s="6" t="s">
        <v>167</v>
      </c>
      <c r="AU264" s="6" t="s">
        <v>80</v>
      </c>
    </row>
    <row r="265" spans="2:51" s="6" customFormat="1" ht="15.75" customHeight="1">
      <c r="B265" s="115"/>
      <c r="E265" s="117"/>
      <c r="F265" s="264" t="s">
        <v>431</v>
      </c>
      <c r="G265" s="265"/>
      <c r="H265" s="265"/>
      <c r="I265" s="265"/>
      <c r="K265" s="117"/>
      <c r="S265" s="115"/>
      <c r="T265" s="118"/>
      <c r="AA265" s="119"/>
      <c r="AT265" s="117" t="s">
        <v>145</v>
      </c>
      <c r="AU265" s="117" t="s">
        <v>80</v>
      </c>
      <c r="AV265" s="117" t="s">
        <v>23</v>
      </c>
      <c r="AW265" s="117" t="s">
        <v>102</v>
      </c>
      <c r="AX265" s="117" t="s">
        <v>73</v>
      </c>
      <c r="AY265" s="117" t="s">
        <v>137</v>
      </c>
    </row>
    <row r="266" spans="2:51" s="6" customFormat="1" ht="15.75" customHeight="1">
      <c r="B266" s="120"/>
      <c r="E266" s="121"/>
      <c r="F266" s="261" t="s">
        <v>432</v>
      </c>
      <c r="G266" s="262"/>
      <c r="H266" s="262"/>
      <c r="I266" s="262"/>
      <c r="K266" s="123">
        <v>2618</v>
      </c>
      <c r="S266" s="120"/>
      <c r="T266" s="124"/>
      <c r="AA266" s="125"/>
      <c r="AT266" s="121" t="s">
        <v>145</v>
      </c>
      <c r="AU266" s="121" t="s">
        <v>80</v>
      </c>
      <c r="AV266" s="121" t="s">
        <v>80</v>
      </c>
      <c r="AW266" s="121" t="s">
        <v>102</v>
      </c>
      <c r="AX266" s="121" t="s">
        <v>73</v>
      </c>
      <c r="AY266" s="121" t="s">
        <v>137</v>
      </c>
    </row>
    <row r="267" spans="2:51" s="6" customFormat="1" ht="15.75" customHeight="1">
      <c r="B267" s="115"/>
      <c r="E267" s="117"/>
      <c r="F267" s="264" t="s">
        <v>433</v>
      </c>
      <c r="G267" s="265"/>
      <c r="H267" s="265"/>
      <c r="I267" s="265"/>
      <c r="K267" s="117"/>
      <c r="S267" s="115"/>
      <c r="T267" s="118"/>
      <c r="AA267" s="119"/>
      <c r="AT267" s="117" t="s">
        <v>145</v>
      </c>
      <c r="AU267" s="117" t="s">
        <v>80</v>
      </c>
      <c r="AV267" s="117" t="s">
        <v>23</v>
      </c>
      <c r="AW267" s="117" t="s">
        <v>102</v>
      </c>
      <c r="AX267" s="117" t="s">
        <v>73</v>
      </c>
      <c r="AY267" s="117" t="s">
        <v>137</v>
      </c>
    </row>
    <row r="268" spans="2:51" s="6" customFormat="1" ht="15.75" customHeight="1">
      <c r="B268" s="120"/>
      <c r="E268" s="121"/>
      <c r="F268" s="261" t="s">
        <v>434</v>
      </c>
      <c r="G268" s="262"/>
      <c r="H268" s="262"/>
      <c r="I268" s="262"/>
      <c r="K268" s="123">
        <v>1848</v>
      </c>
      <c r="S268" s="120"/>
      <c r="T268" s="124"/>
      <c r="AA268" s="125"/>
      <c r="AT268" s="121" t="s">
        <v>145</v>
      </c>
      <c r="AU268" s="121" t="s">
        <v>80</v>
      </c>
      <c r="AV268" s="121" t="s">
        <v>80</v>
      </c>
      <c r="AW268" s="121" t="s">
        <v>102</v>
      </c>
      <c r="AX268" s="121" t="s">
        <v>73</v>
      </c>
      <c r="AY268" s="121" t="s">
        <v>137</v>
      </c>
    </row>
    <row r="269" spans="2:51" s="6" customFormat="1" ht="15.75" customHeight="1">
      <c r="B269" s="126"/>
      <c r="E269" s="127"/>
      <c r="F269" s="271" t="s">
        <v>153</v>
      </c>
      <c r="G269" s="272"/>
      <c r="H269" s="272"/>
      <c r="I269" s="272"/>
      <c r="K269" s="128">
        <v>4466</v>
      </c>
      <c r="S269" s="126"/>
      <c r="T269" s="129"/>
      <c r="AA269" s="130"/>
      <c r="AT269" s="127" t="s">
        <v>145</v>
      </c>
      <c r="AU269" s="127" t="s">
        <v>80</v>
      </c>
      <c r="AV269" s="127" t="s">
        <v>142</v>
      </c>
      <c r="AW269" s="127" t="s">
        <v>102</v>
      </c>
      <c r="AX269" s="127" t="s">
        <v>23</v>
      </c>
      <c r="AY269" s="127" t="s">
        <v>137</v>
      </c>
    </row>
    <row r="270" spans="2:65" s="6" customFormat="1" ht="15.75" customHeight="1">
      <c r="B270" s="21"/>
      <c r="C270" s="135" t="s">
        <v>435</v>
      </c>
      <c r="D270" s="135" t="s">
        <v>254</v>
      </c>
      <c r="E270" s="132" t="s">
        <v>436</v>
      </c>
      <c r="F270" s="273" t="s">
        <v>437</v>
      </c>
      <c r="G270" s="274"/>
      <c r="H270" s="274"/>
      <c r="I270" s="274"/>
      <c r="J270" s="131" t="s">
        <v>284</v>
      </c>
      <c r="K270" s="133">
        <v>4.689</v>
      </c>
      <c r="L270" s="275"/>
      <c r="M270" s="274"/>
      <c r="N270" s="276">
        <f>ROUND($L$270*$K$270,2)</f>
        <v>0</v>
      </c>
      <c r="O270" s="267"/>
      <c r="P270" s="267"/>
      <c r="Q270" s="267"/>
      <c r="R270" s="107"/>
      <c r="S270" s="21"/>
      <c r="T270" s="110"/>
      <c r="U270" s="111" t="s">
        <v>43</v>
      </c>
      <c r="X270" s="112">
        <v>1</v>
      </c>
      <c r="Y270" s="112">
        <f>$X$270*$K$270</f>
        <v>4.689</v>
      </c>
      <c r="Z270" s="112">
        <v>0</v>
      </c>
      <c r="AA270" s="113">
        <f>$Z$270*$K$270</f>
        <v>0</v>
      </c>
      <c r="AR270" s="74" t="s">
        <v>334</v>
      </c>
      <c r="AT270" s="74" t="s">
        <v>254</v>
      </c>
      <c r="AU270" s="74" t="s">
        <v>80</v>
      </c>
      <c r="AY270" s="6" t="s">
        <v>137</v>
      </c>
      <c r="BE270" s="114">
        <f>IF($U$270="základní",$N$270,0)</f>
        <v>0</v>
      </c>
      <c r="BF270" s="114">
        <f>IF($U$270="snížená",$N$270,0)</f>
        <v>0</v>
      </c>
      <c r="BG270" s="114">
        <f>IF($U$270="zákl. přenesená",$N$270,0)</f>
        <v>0</v>
      </c>
      <c r="BH270" s="114">
        <f>IF($U$270="sníž. přenesená",$N$270,0)</f>
        <v>0</v>
      </c>
      <c r="BI270" s="114">
        <f>IF($U$270="nulová",$N$270,0)</f>
        <v>0</v>
      </c>
      <c r="BJ270" s="74" t="s">
        <v>23</v>
      </c>
      <c r="BK270" s="114">
        <f>ROUND($L$270*$K$270,2)</f>
        <v>0</v>
      </c>
      <c r="BL270" s="74" t="s">
        <v>243</v>
      </c>
      <c r="BM270" s="74" t="s">
        <v>438</v>
      </c>
    </row>
    <row r="271" spans="2:51" s="6" customFormat="1" ht="15.75" customHeight="1">
      <c r="B271" s="115"/>
      <c r="E271" s="116"/>
      <c r="F271" s="264" t="s">
        <v>431</v>
      </c>
      <c r="G271" s="265"/>
      <c r="H271" s="265"/>
      <c r="I271" s="265"/>
      <c r="K271" s="117"/>
      <c r="S271" s="115"/>
      <c r="T271" s="118"/>
      <c r="AA271" s="119"/>
      <c r="AT271" s="117" t="s">
        <v>145</v>
      </c>
      <c r="AU271" s="117" t="s">
        <v>80</v>
      </c>
      <c r="AV271" s="117" t="s">
        <v>23</v>
      </c>
      <c r="AW271" s="117" t="s">
        <v>102</v>
      </c>
      <c r="AX271" s="117" t="s">
        <v>73</v>
      </c>
      <c r="AY271" s="117" t="s">
        <v>137</v>
      </c>
    </row>
    <row r="272" spans="2:51" s="6" customFormat="1" ht="15.75" customHeight="1">
      <c r="B272" s="120"/>
      <c r="E272" s="121"/>
      <c r="F272" s="261" t="s">
        <v>439</v>
      </c>
      <c r="G272" s="262"/>
      <c r="H272" s="262"/>
      <c r="I272" s="262"/>
      <c r="K272" s="123">
        <v>2.749</v>
      </c>
      <c r="S272" s="120"/>
      <c r="T272" s="124"/>
      <c r="AA272" s="125"/>
      <c r="AT272" s="121" t="s">
        <v>145</v>
      </c>
      <c r="AU272" s="121" t="s">
        <v>80</v>
      </c>
      <c r="AV272" s="121" t="s">
        <v>80</v>
      </c>
      <c r="AW272" s="121" t="s">
        <v>102</v>
      </c>
      <c r="AX272" s="121" t="s">
        <v>73</v>
      </c>
      <c r="AY272" s="121" t="s">
        <v>137</v>
      </c>
    </row>
    <row r="273" spans="2:51" s="6" customFormat="1" ht="15.75" customHeight="1">
      <c r="B273" s="115"/>
      <c r="E273" s="117"/>
      <c r="F273" s="264" t="s">
        <v>433</v>
      </c>
      <c r="G273" s="265"/>
      <c r="H273" s="265"/>
      <c r="I273" s="265"/>
      <c r="K273" s="117"/>
      <c r="S273" s="115"/>
      <c r="T273" s="118"/>
      <c r="AA273" s="119"/>
      <c r="AT273" s="117" t="s">
        <v>145</v>
      </c>
      <c r="AU273" s="117" t="s">
        <v>80</v>
      </c>
      <c r="AV273" s="117" t="s">
        <v>23</v>
      </c>
      <c r="AW273" s="117" t="s">
        <v>102</v>
      </c>
      <c r="AX273" s="117" t="s">
        <v>73</v>
      </c>
      <c r="AY273" s="117" t="s">
        <v>137</v>
      </c>
    </row>
    <row r="274" spans="2:51" s="6" customFormat="1" ht="15.75" customHeight="1">
      <c r="B274" s="120"/>
      <c r="E274" s="121"/>
      <c r="F274" s="261" t="s">
        <v>440</v>
      </c>
      <c r="G274" s="262"/>
      <c r="H274" s="262"/>
      <c r="I274" s="262"/>
      <c r="K274" s="123">
        <v>1.94</v>
      </c>
      <c r="S274" s="120"/>
      <c r="T274" s="124"/>
      <c r="AA274" s="125"/>
      <c r="AT274" s="121" t="s">
        <v>145</v>
      </c>
      <c r="AU274" s="121" t="s">
        <v>80</v>
      </c>
      <c r="AV274" s="121" t="s">
        <v>80</v>
      </c>
      <c r="AW274" s="121" t="s">
        <v>102</v>
      </c>
      <c r="AX274" s="121" t="s">
        <v>73</v>
      </c>
      <c r="AY274" s="121" t="s">
        <v>137</v>
      </c>
    </row>
    <row r="275" spans="2:51" s="6" customFormat="1" ht="15.75" customHeight="1">
      <c r="B275" s="126"/>
      <c r="E275" s="127"/>
      <c r="F275" s="271" t="s">
        <v>153</v>
      </c>
      <c r="G275" s="272"/>
      <c r="H275" s="272"/>
      <c r="I275" s="272"/>
      <c r="K275" s="128">
        <v>4.689</v>
      </c>
      <c r="S275" s="126"/>
      <c r="T275" s="129"/>
      <c r="AA275" s="130"/>
      <c r="AT275" s="127" t="s">
        <v>145</v>
      </c>
      <c r="AU275" s="127" t="s">
        <v>80</v>
      </c>
      <c r="AV275" s="127" t="s">
        <v>142</v>
      </c>
      <c r="AW275" s="127" t="s">
        <v>102</v>
      </c>
      <c r="AX275" s="127" t="s">
        <v>23</v>
      </c>
      <c r="AY275" s="127" t="s">
        <v>137</v>
      </c>
    </row>
    <row r="276" spans="2:65" s="6" customFormat="1" ht="27" customHeight="1">
      <c r="B276" s="21"/>
      <c r="C276" s="105" t="s">
        <v>441</v>
      </c>
      <c r="D276" s="105" t="s">
        <v>138</v>
      </c>
      <c r="E276" s="106" t="s">
        <v>442</v>
      </c>
      <c r="F276" s="266" t="s">
        <v>443</v>
      </c>
      <c r="G276" s="267"/>
      <c r="H276" s="267"/>
      <c r="I276" s="267"/>
      <c r="J276" s="108" t="s">
        <v>284</v>
      </c>
      <c r="K276" s="109">
        <v>6.182</v>
      </c>
      <c r="L276" s="268"/>
      <c r="M276" s="267"/>
      <c r="N276" s="269">
        <f>ROUND($L$276*$K$276,2)</f>
        <v>0</v>
      </c>
      <c r="O276" s="267"/>
      <c r="P276" s="267"/>
      <c r="Q276" s="267"/>
      <c r="R276" s="107" t="s">
        <v>141</v>
      </c>
      <c r="S276" s="21"/>
      <c r="T276" s="110"/>
      <c r="U276" s="111" t="s">
        <v>43</v>
      </c>
      <c r="X276" s="112">
        <v>0</v>
      </c>
      <c r="Y276" s="112">
        <f>$X$276*$K$276</f>
        <v>0</v>
      </c>
      <c r="Z276" s="112">
        <v>0</v>
      </c>
      <c r="AA276" s="113">
        <f>$Z$276*$K$276</f>
        <v>0</v>
      </c>
      <c r="AR276" s="74" t="s">
        <v>243</v>
      </c>
      <c r="AT276" s="74" t="s">
        <v>138</v>
      </c>
      <c r="AU276" s="74" t="s">
        <v>80</v>
      </c>
      <c r="AY276" s="6" t="s">
        <v>137</v>
      </c>
      <c r="BE276" s="114">
        <f>IF($U$276="základní",$N$276,0)</f>
        <v>0</v>
      </c>
      <c r="BF276" s="114">
        <f>IF($U$276="snížená",$N$276,0)</f>
        <v>0</v>
      </c>
      <c r="BG276" s="114">
        <f>IF($U$276="zákl. přenesená",$N$276,0)</f>
        <v>0</v>
      </c>
      <c r="BH276" s="114">
        <f>IF($U$276="sníž. přenesená",$N$276,0)</f>
        <v>0</v>
      </c>
      <c r="BI276" s="114">
        <f>IF($U$276="nulová",$N$276,0)</f>
        <v>0</v>
      </c>
      <c r="BJ276" s="74" t="s">
        <v>23</v>
      </c>
      <c r="BK276" s="114">
        <f>ROUND($L$276*$K$276,2)</f>
        <v>0</v>
      </c>
      <c r="BL276" s="74" t="s">
        <v>243</v>
      </c>
      <c r="BM276" s="74" t="s">
        <v>444</v>
      </c>
    </row>
    <row r="277" spans="2:47" s="6" customFormat="1" ht="27" customHeight="1">
      <c r="B277" s="21"/>
      <c r="F277" s="270" t="s">
        <v>445</v>
      </c>
      <c r="G277" s="240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1"/>
      <c r="T277" s="47"/>
      <c r="AA277" s="48"/>
      <c r="AT277" s="6" t="s">
        <v>167</v>
      </c>
      <c r="AU277" s="6" t="s">
        <v>80</v>
      </c>
    </row>
    <row r="278" spans="2:63" s="96" customFormat="1" ht="30.75" customHeight="1">
      <c r="B278" s="97"/>
      <c r="D278" s="104" t="s">
        <v>120</v>
      </c>
      <c r="N278" s="257">
        <f>$BK$278</f>
        <v>0</v>
      </c>
      <c r="O278" s="258"/>
      <c r="P278" s="258"/>
      <c r="Q278" s="258"/>
      <c r="S278" s="97"/>
      <c r="T278" s="100"/>
      <c r="W278" s="101">
        <f>SUM($W$279:$W$289)</f>
        <v>0</v>
      </c>
      <c r="Y278" s="101">
        <f>SUM($Y$279:$Y$289)</f>
        <v>0.029729360000000003</v>
      </c>
      <c r="AA278" s="102">
        <f>SUM($AA$279:$AA$289)</f>
        <v>0</v>
      </c>
      <c r="AR278" s="99" t="s">
        <v>80</v>
      </c>
      <c r="AT278" s="99" t="s">
        <v>72</v>
      </c>
      <c r="AU278" s="99" t="s">
        <v>23</v>
      </c>
      <c r="AY278" s="99" t="s">
        <v>137</v>
      </c>
      <c r="BK278" s="103">
        <f>SUM($BK$279:$BK$289)</f>
        <v>0</v>
      </c>
    </row>
    <row r="279" spans="2:65" s="6" customFormat="1" ht="27" customHeight="1">
      <c r="B279" s="21"/>
      <c r="C279" s="105" t="s">
        <v>446</v>
      </c>
      <c r="D279" s="105" t="s">
        <v>138</v>
      </c>
      <c r="E279" s="106" t="s">
        <v>447</v>
      </c>
      <c r="F279" s="266" t="s">
        <v>448</v>
      </c>
      <c r="G279" s="267"/>
      <c r="H279" s="267"/>
      <c r="I279" s="267"/>
      <c r="J279" s="108" t="s">
        <v>89</v>
      </c>
      <c r="K279" s="109">
        <v>148.867</v>
      </c>
      <c r="L279" s="268"/>
      <c r="M279" s="267"/>
      <c r="N279" s="269">
        <f>ROUND($L$279*$K$279,2)</f>
        <v>0</v>
      </c>
      <c r="O279" s="267"/>
      <c r="P279" s="267"/>
      <c r="Q279" s="267"/>
      <c r="R279" s="107" t="s">
        <v>141</v>
      </c>
      <c r="S279" s="21"/>
      <c r="T279" s="110"/>
      <c r="U279" s="111" t="s">
        <v>43</v>
      </c>
      <c r="X279" s="112">
        <v>8E-05</v>
      </c>
      <c r="Y279" s="112">
        <f>$X$279*$K$279</f>
        <v>0.01190936</v>
      </c>
      <c r="Z279" s="112">
        <v>0</v>
      </c>
      <c r="AA279" s="113">
        <f>$Z$279*$K$279</f>
        <v>0</v>
      </c>
      <c r="AR279" s="74" t="s">
        <v>243</v>
      </c>
      <c r="AT279" s="74" t="s">
        <v>138</v>
      </c>
      <c r="AU279" s="74" t="s">
        <v>80</v>
      </c>
      <c r="AY279" s="6" t="s">
        <v>137</v>
      </c>
      <c r="BE279" s="114">
        <f>IF($U$279="základní",$N$279,0)</f>
        <v>0</v>
      </c>
      <c r="BF279" s="114">
        <f>IF($U$279="snížená",$N$279,0)</f>
        <v>0</v>
      </c>
      <c r="BG279" s="114">
        <f>IF($U$279="zákl. přenesená",$N$279,0)</f>
        <v>0</v>
      </c>
      <c r="BH279" s="114">
        <f>IF($U$279="sníž. přenesená",$N$279,0)</f>
        <v>0</v>
      </c>
      <c r="BI279" s="114">
        <f>IF($U$279="nulová",$N$279,0)</f>
        <v>0</v>
      </c>
      <c r="BJ279" s="74" t="s">
        <v>23</v>
      </c>
      <c r="BK279" s="114">
        <f>ROUND($L$279*$K$279,2)</f>
        <v>0</v>
      </c>
      <c r="BL279" s="74" t="s">
        <v>243</v>
      </c>
      <c r="BM279" s="74" t="s">
        <v>449</v>
      </c>
    </row>
    <row r="280" spans="2:47" s="6" customFormat="1" ht="16.5" customHeight="1">
      <c r="B280" s="21"/>
      <c r="F280" s="270" t="s">
        <v>450</v>
      </c>
      <c r="G280" s="240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1"/>
      <c r="T280" s="47"/>
      <c r="AA280" s="48"/>
      <c r="AT280" s="6" t="s">
        <v>167</v>
      </c>
      <c r="AU280" s="6" t="s">
        <v>80</v>
      </c>
    </row>
    <row r="281" spans="2:51" s="6" customFormat="1" ht="15.75" customHeight="1">
      <c r="B281" s="115"/>
      <c r="E281" s="117"/>
      <c r="F281" s="264" t="s">
        <v>451</v>
      </c>
      <c r="G281" s="265"/>
      <c r="H281" s="265"/>
      <c r="I281" s="265"/>
      <c r="K281" s="117"/>
      <c r="S281" s="115"/>
      <c r="T281" s="118"/>
      <c r="AA281" s="119"/>
      <c r="AT281" s="117" t="s">
        <v>145</v>
      </c>
      <c r="AU281" s="117" t="s">
        <v>80</v>
      </c>
      <c r="AV281" s="117" t="s">
        <v>23</v>
      </c>
      <c r="AW281" s="117" t="s">
        <v>102</v>
      </c>
      <c r="AX281" s="117" t="s">
        <v>73</v>
      </c>
      <c r="AY281" s="117" t="s">
        <v>137</v>
      </c>
    </row>
    <row r="282" spans="2:51" s="6" customFormat="1" ht="15.75" customHeight="1">
      <c r="B282" s="115"/>
      <c r="E282" s="117"/>
      <c r="F282" s="264" t="s">
        <v>431</v>
      </c>
      <c r="G282" s="265"/>
      <c r="H282" s="265"/>
      <c r="I282" s="265"/>
      <c r="K282" s="117"/>
      <c r="S282" s="115"/>
      <c r="T282" s="118"/>
      <c r="AA282" s="119"/>
      <c r="AT282" s="117" t="s">
        <v>145</v>
      </c>
      <c r="AU282" s="117" t="s">
        <v>80</v>
      </c>
      <c r="AV282" s="117" t="s">
        <v>23</v>
      </c>
      <c r="AW282" s="117" t="s">
        <v>102</v>
      </c>
      <c r="AX282" s="117" t="s">
        <v>73</v>
      </c>
      <c r="AY282" s="117" t="s">
        <v>137</v>
      </c>
    </row>
    <row r="283" spans="2:51" s="6" customFormat="1" ht="15.75" customHeight="1">
      <c r="B283" s="120"/>
      <c r="E283" s="121"/>
      <c r="F283" s="261" t="s">
        <v>452</v>
      </c>
      <c r="G283" s="262"/>
      <c r="H283" s="262"/>
      <c r="I283" s="262"/>
      <c r="K283" s="123">
        <v>87.267</v>
      </c>
      <c r="S283" s="120"/>
      <c r="T283" s="124"/>
      <c r="AA283" s="125"/>
      <c r="AT283" s="121" t="s">
        <v>145</v>
      </c>
      <c r="AU283" s="121" t="s">
        <v>80</v>
      </c>
      <c r="AV283" s="121" t="s">
        <v>80</v>
      </c>
      <c r="AW283" s="121" t="s">
        <v>102</v>
      </c>
      <c r="AX283" s="121" t="s">
        <v>73</v>
      </c>
      <c r="AY283" s="121" t="s">
        <v>137</v>
      </c>
    </row>
    <row r="284" spans="2:51" s="6" customFormat="1" ht="15.75" customHeight="1">
      <c r="B284" s="115"/>
      <c r="E284" s="117"/>
      <c r="F284" s="264" t="s">
        <v>433</v>
      </c>
      <c r="G284" s="265"/>
      <c r="H284" s="265"/>
      <c r="I284" s="265"/>
      <c r="K284" s="117"/>
      <c r="S284" s="115"/>
      <c r="T284" s="118"/>
      <c r="AA284" s="119"/>
      <c r="AT284" s="117" t="s">
        <v>145</v>
      </c>
      <c r="AU284" s="117" t="s">
        <v>80</v>
      </c>
      <c r="AV284" s="117" t="s">
        <v>23</v>
      </c>
      <c r="AW284" s="117" t="s">
        <v>102</v>
      </c>
      <c r="AX284" s="117" t="s">
        <v>73</v>
      </c>
      <c r="AY284" s="117" t="s">
        <v>137</v>
      </c>
    </row>
    <row r="285" spans="2:51" s="6" customFormat="1" ht="15.75" customHeight="1">
      <c r="B285" s="120"/>
      <c r="E285" s="121"/>
      <c r="F285" s="261" t="s">
        <v>453</v>
      </c>
      <c r="G285" s="262"/>
      <c r="H285" s="262"/>
      <c r="I285" s="262"/>
      <c r="K285" s="123">
        <v>61.6</v>
      </c>
      <c r="S285" s="120"/>
      <c r="T285" s="124"/>
      <c r="AA285" s="125"/>
      <c r="AT285" s="121" t="s">
        <v>145</v>
      </c>
      <c r="AU285" s="121" t="s">
        <v>80</v>
      </c>
      <c r="AV285" s="121" t="s">
        <v>80</v>
      </c>
      <c r="AW285" s="121" t="s">
        <v>102</v>
      </c>
      <c r="AX285" s="121" t="s">
        <v>73</v>
      </c>
      <c r="AY285" s="121" t="s">
        <v>137</v>
      </c>
    </row>
    <row r="286" spans="2:51" s="6" customFormat="1" ht="15.75" customHeight="1">
      <c r="B286" s="126"/>
      <c r="E286" s="127"/>
      <c r="F286" s="271" t="s">
        <v>153</v>
      </c>
      <c r="G286" s="272"/>
      <c r="H286" s="272"/>
      <c r="I286" s="272"/>
      <c r="K286" s="128">
        <v>148.867</v>
      </c>
      <c r="S286" s="126"/>
      <c r="T286" s="129"/>
      <c r="AA286" s="130"/>
      <c r="AT286" s="127" t="s">
        <v>145</v>
      </c>
      <c r="AU286" s="127" t="s">
        <v>80</v>
      </c>
      <c r="AV286" s="127" t="s">
        <v>142</v>
      </c>
      <c r="AW286" s="127" t="s">
        <v>102</v>
      </c>
      <c r="AX286" s="127" t="s">
        <v>23</v>
      </c>
      <c r="AY286" s="127" t="s">
        <v>137</v>
      </c>
    </row>
    <row r="287" spans="2:65" s="6" customFormat="1" ht="15.75" customHeight="1">
      <c r="B287" s="21"/>
      <c r="C287" s="105" t="s">
        <v>454</v>
      </c>
      <c r="D287" s="105" t="s">
        <v>138</v>
      </c>
      <c r="E287" s="106" t="s">
        <v>455</v>
      </c>
      <c r="F287" s="266" t="s">
        <v>456</v>
      </c>
      <c r="G287" s="267"/>
      <c r="H287" s="267"/>
      <c r="I287" s="267"/>
      <c r="J287" s="108" t="s">
        <v>276</v>
      </c>
      <c r="K287" s="109">
        <v>99</v>
      </c>
      <c r="L287" s="268"/>
      <c r="M287" s="267"/>
      <c r="N287" s="269">
        <f>ROUND($L$287*$K$287,2)</f>
        <v>0</v>
      </c>
      <c r="O287" s="267"/>
      <c r="P287" s="267"/>
      <c r="Q287" s="267"/>
      <c r="R287" s="107"/>
      <c r="S287" s="21"/>
      <c r="T287" s="110"/>
      <c r="U287" s="111" t="s">
        <v>43</v>
      </c>
      <c r="X287" s="112">
        <v>0.00018</v>
      </c>
      <c r="Y287" s="112">
        <f>$X$287*$K$287</f>
        <v>0.017820000000000003</v>
      </c>
      <c r="Z287" s="112">
        <v>0</v>
      </c>
      <c r="AA287" s="113">
        <f>$Z$287*$K$287</f>
        <v>0</v>
      </c>
      <c r="AR287" s="74" t="s">
        <v>243</v>
      </c>
      <c r="AT287" s="74" t="s">
        <v>138</v>
      </c>
      <c r="AU287" s="74" t="s">
        <v>80</v>
      </c>
      <c r="AY287" s="6" t="s">
        <v>137</v>
      </c>
      <c r="BE287" s="114">
        <f>IF($U$287="základní",$N$287,0)</f>
        <v>0</v>
      </c>
      <c r="BF287" s="114">
        <f>IF($U$287="snížená",$N$287,0)</f>
        <v>0</v>
      </c>
      <c r="BG287" s="114">
        <f>IF($U$287="zákl. přenesená",$N$287,0)</f>
        <v>0</v>
      </c>
      <c r="BH287" s="114">
        <f>IF($U$287="sníž. přenesená",$N$287,0)</f>
        <v>0</v>
      </c>
      <c r="BI287" s="114">
        <f>IF($U$287="nulová",$N$287,0)</f>
        <v>0</v>
      </c>
      <c r="BJ287" s="74" t="s">
        <v>23</v>
      </c>
      <c r="BK287" s="114">
        <f>ROUND($L$287*$K$287,2)</f>
        <v>0</v>
      </c>
      <c r="BL287" s="74" t="s">
        <v>243</v>
      </c>
      <c r="BM287" s="74" t="s">
        <v>457</v>
      </c>
    </row>
    <row r="288" spans="2:51" s="6" customFormat="1" ht="15.75" customHeight="1">
      <c r="B288" s="115"/>
      <c r="E288" s="116"/>
      <c r="F288" s="264" t="s">
        <v>458</v>
      </c>
      <c r="G288" s="265"/>
      <c r="H288" s="265"/>
      <c r="I288" s="265"/>
      <c r="K288" s="117"/>
      <c r="S288" s="115"/>
      <c r="T288" s="118"/>
      <c r="AA288" s="119"/>
      <c r="AT288" s="117" t="s">
        <v>145</v>
      </c>
      <c r="AU288" s="117" t="s">
        <v>80</v>
      </c>
      <c r="AV288" s="117" t="s">
        <v>23</v>
      </c>
      <c r="AW288" s="117" t="s">
        <v>102</v>
      </c>
      <c r="AX288" s="117" t="s">
        <v>73</v>
      </c>
      <c r="AY288" s="117" t="s">
        <v>137</v>
      </c>
    </row>
    <row r="289" spans="2:51" s="6" customFormat="1" ht="15.75" customHeight="1">
      <c r="B289" s="120"/>
      <c r="E289" s="121"/>
      <c r="F289" s="261" t="s">
        <v>459</v>
      </c>
      <c r="G289" s="262"/>
      <c r="H289" s="262"/>
      <c r="I289" s="262"/>
      <c r="K289" s="123">
        <v>99</v>
      </c>
      <c r="S289" s="120"/>
      <c r="T289" s="124"/>
      <c r="AA289" s="125"/>
      <c r="AT289" s="121" t="s">
        <v>145</v>
      </c>
      <c r="AU289" s="121" t="s">
        <v>80</v>
      </c>
      <c r="AV289" s="121" t="s">
        <v>80</v>
      </c>
      <c r="AW289" s="121" t="s">
        <v>102</v>
      </c>
      <c r="AX289" s="121" t="s">
        <v>23</v>
      </c>
      <c r="AY289" s="121" t="s">
        <v>137</v>
      </c>
    </row>
    <row r="290" spans="2:63" s="96" customFormat="1" ht="30.75" customHeight="1">
      <c r="B290" s="97"/>
      <c r="D290" s="104" t="s">
        <v>121</v>
      </c>
      <c r="N290" s="257">
        <f>$BK$290</f>
        <v>0</v>
      </c>
      <c r="O290" s="258"/>
      <c r="P290" s="258"/>
      <c r="Q290" s="258"/>
      <c r="S290" s="97"/>
      <c r="T290" s="100"/>
      <c r="W290" s="101">
        <f>SUM($W$291:$W$296)</f>
        <v>0</v>
      </c>
      <c r="Y290" s="101">
        <f>SUM($Y$291:$Y$296)</f>
        <v>0.30184</v>
      </c>
      <c r="AA290" s="102">
        <f>SUM($AA$291:$AA$296)</f>
        <v>0</v>
      </c>
      <c r="AR290" s="99" t="s">
        <v>80</v>
      </c>
      <c r="AT290" s="99" t="s">
        <v>72</v>
      </c>
      <c r="AU290" s="99" t="s">
        <v>23</v>
      </c>
      <c r="AY290" s="99" t="s">
        <v>137</v>
      </c>
      <c r="BK290" s="103">
        <f>SUM($BK$291:$BK$296)</f>
        <v>0</v>
      </c>
    </row>
    <row r="291" spans="2:65" s="6" customFormat="1" ht="27" customHeight="1">
      <c r="B291" s="21"/>
      <c r="C291" s="105" t="s">
        <v>460</v>
      </c>
      <c r="D291" s="105" t="s">
        <v>138</v>
      </c>
      <c r="E291" s="106" t="s">
        <v>461</v>
      </c>
      <c r="F291" s="266" t="s">
        <v>462</v>
      </c>
      <c r="G291" s="267"/>
      <c r="H291" s="267"/>
      <c r="I291" s="267"/>
      <c r="J291" s="108" t="s">
        <v>89</v>
      </c>
      <c r="K291" s="109">
        <v>616</v>
      </c>
      <c r="L291" s="268"/>
      <c r="M291" s="267"/>
      <c r="N291" s="269">
        <f>ROUND($L$291*$K$291,2)</f>
        <v>0</v>
      </c>
      <c r="O291" s="267"/>
      <c r="P291" s="267"/>
      <c r="Q291" s="267"/>
      <c r="R291" s="107" t="s">
        <v>141</v>
      </c>
      <c r="S291" s="21"/>
      <c r="T291" s="110"/>
      <c r="U291" s="111" t="s">
        <v>43</v>
      </c>
      <c r="X291" s="112">
        <v>0.0002</v>
      </c>
      <c r="Y291" s="112">
        <f>$X$291*$K$291</f>
        <v>0.1232</v>
      </c>
      <c r="Z291" s="112">
        <v>0</v>
      </c>
      <c r="AA291" s="113">
        <f>$Z$291*$K$291</f>
        <v>0</v>
      </c>
      <c r="AR291" s="74" t="s">
        <v>243</v>
      </c>
      <c r="AT291" s="74" t="s">
        <v>138</v>
      </c>
      <c r="AU291" s="74" t="s">
        <v>80</v>
      </c>
      <c r="AY291" s="6" t="s">
        <v>137</v>
      </c>
      <c r="BE291" s="114">
        <f>IF($U$291="základní",$N$291,0)</f>
        <v>0</v>
      </c>
      <c r="BF291" s="114">
        <f>IF($U$291="snížená",$N$291,0)</f>
        <v>0</v>
      </c>
      <c r="BG291" s="114">
        <f>IF($U$291="zákl. přenesená",$N$291,0)</f>
        <v>0</v>
      </c>
      <c r="BH291" s="114">
        <f>IF($U$291="sníž. přenesená",$N$291,0)</f>
        <v>0</v>
      </c>
      <c r="BI291" s="114">
        <f>IF($U$291="nulová",$N$291,0)</f>
        <v>0</v>
      </c>
      <c r="BJ291" s="74" t="s">
        <v>23</v>
      </c>
      <c r="BK291" s="114">
        <f>ROUND($L$291*$K$291,2)</f>
        <v>0</v>
      </c>
      <c r="BL291" s="74" t="s">
        <v>243</v>
      </c>
      <c r="BM291" s="74" t="s">
        <v>463</v>
      </c>
    </row>
    <row r="292" spans="2:51" s="6" customFormat="1" ht="39" customHeight="1">
      <c r="B292" s="115"/>
      <c r="E292" s="116"/>
      <c r="F292" s="264" t="s">
        <v>464</v>
      </c>
      <c r="G292" s="265"/>
      <c r="H292" s="265"/>
      <c r="I292" s="265"/>
      <c r="K292" s="117"/>
      <c r="S292" s="115"/>
      <c r="T292" s="118"/>
      <c r="AA292" s="119"/>
      <c r="AT292" s="117" t="s">
        <v>145</v>
      </c>
      <c r="AU292" s="117" t="s">
        <v>80</v>
      </c>
      <c r="AV292" s="117" t="s">
        <v>23</v>
      </c>
      <c r="AW292" s="117" t="s">
        <v>102</v>
      </c>
      <c r="AX292" s="117" t="s">
        <v>73</v>
      </c>
      <c r="AY292" s="117" t="s">
        <v>137</v>
      </c>
    </row>
    <row r="293" spans="2:51" s="6" customFormat="1" ht="15.75" customHeight="1">
      <c r="B293" s="120"/>
      <c r="E293" s="121" t="s">
        <v>94</v>
      </c>
      <c r="F293" s="261" t="s">
        <v>465</v>
      </c>
      <c r="G293" s="262"/>
      <c r="H293" s="262"/>
      <c r="I293" s="262"/>
      <c r="K293" s="123">
        <v>616</v>
      </c>
      <c r="S293" s="120"/>
      <c r="T293" s="124"/>
      <c r="AA293" s="125"/>
      <c r="AT293" s="121" t="s">
        <v>145</v>
      </c>
      <c r="AU293" s="121" t="s">
        <v>80</v>
      </c>
      <c r="AV293" s="121" t="s">
        <v>80</v>
      </c>
      <c r="AW293" s="121" t="s">
        <v>102</v>
      </c>
      <c r="AX293" s="121" t="s">
        <v>23</v>
      </c>
      <c r="AY293" s="121" t="s">
        <v>137</v>
      </c>
    </row>
    <row r="294" spans="2:65" s="6" customFormat="1" ht="27" customHeight="1">
      <c r="B294" s="21"/>
      <c r="C294" s="105" t="s">
        <v>466</v>
      </c>
      <c r="D294" s="105" t="s">
        <v>138</v>
      </c>
      <c r="E294" s="106" t="s">
        <v>467</v>
      </c>
      <c r="F294" s="266" t="s">
        <v>468</v>
      </c>
      <c r="G294" s="267"/>
      <c r="H294" s="267"/>
      <c r="I294" s="267"/>
      <c r="J294" s="108" t="s">
        <v>89</v>
      </c>
      <c r="K294" s="109">
        <v>616</v>
      </c>
      <c r="L294" s="268"/>
      <c r="M294" s="267"/>
      <c r="N294" s="269">
        <f>ROUND($L$294*$K$294,2)</f>
        <v>0</v>
      </c>
      <c r="O294" s="267"/>
      <c r="P294" s="267"/>
      <c r="Q294" s="267"/>
      <c r="R294" s="107" t="s">
        <v>141</v>
      </c>
      <c r="S294" s="21"/>
      <c r="T294" s="110"/>
      <c r="U294" s="111" t="s">
        <v>43</v>
      </c>
      <c r="X294" s="112">
        <v>0.00029</v>
      </c>
      <c r="Y294" s="112">
        <f>$X$294*$K$294</f>
        <v>0.17864</v>
      </c>
      <c r="Z294" s="112">
        <v>0</v>
      </c>
      <c r="AA294" s="113">
        <f>$Z$294*$K$294</f>
        <v>0</v>
      </c>
      <c r="AR294" s="74" t="s">
        <v>243</v>
      </c>
      <c r="AT294" s="74" t="s">
        <v>138</v>
      </c>
      <c r="AU294" s="74" t="s">
        <v>80</v>
      </c>
      <c r="AY294" s="6" t="s">
        <v>137</v>
      </c>
      <c r="BE294" s="114">
        <f>IF($U$294="základní",$N$294,0)</f>
        <v>0</v>
      </c>
      <c r="BF294" s="114">
        <f>IF($U$294="snížená",$N$294,0)</f>
        <v>0</v>
      </c>
      <c r="BG294" s="114">
        <f>IF($U$294="zákl. přenesená",$N$294,0)</f>
        <v>0</v>
      </c>
      <c r="BH294" s="114">
        <f>IF($U$294="sníž. přenesená",$N$294,0)</f>
        <v>0</v>
      </c>
      <c r="BI294" s="114">
        <f>IF($U$294="nulová",$N$294,0)</f>
        <v>0</v>
      </c>
      <c r="BJ294" s="74" t="s">
        <v>23</v>
      </c>
      <c r="BK294" s="114">
        <f>ROUND($L$294*$K$294,2)</f>
        <v>0</v>
      </c>
      <c r="BL294" s="74" t="s">
        <v>243</v>
      </c>
      <c r="BM294" s="74" t="s">
        <v>469</v>
      </c>
    </row>
    <row r="295" spans="2:47" s="6" customFormat="1" ht="16.5" customHeight="1">
      <c r="B295" s="21"/>
      <c r="F295" s="270" t="s">
        <v>470</v>
      </c>
      <c r="G295" s="240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1"/>
      <c r="T295" s="47"/>
      <c r="AA295" s="48"/>
      <c r="AT295" s="6" t="s">
        <v>167</v>
      </c>
      <c r="AU295" s="6" t="s">
        <v>80</v>
      </c>
    </row>
    <row r="296" spans="2:51" s="6" customFormat="1" ht="15.75" customHeight="1">
      <c r="B296" s="120"/>
      <c r="E296" s="121"/>
      <c r="F296" s="261" t="s">
        <v>94</v>
      </c>
      <c r="G296" s="262"/>
      <c r="H296" s="262"/>
      <c r="I296" s="262"/>
      <c r="K296" s="123">
        <v>616</v>
      </c>
      <c r="S296" s="120"/>
      <c r="T296" s="136"/>
      <c r="U296" s="137"/>
      <c r="V296" s="137"/>
      <c r="W296" s="137"/>
      <c r="X296" s="137"/>
      <c r="Y296" s="137"/>
      <c r="Z296" s="137"/>
      <c r="AA296" s="138"/>
      <c r="AT296" s="121" t="s">
        <v>145</v>
      </c>
      <c r="AU296" s="121" t="s">
        <v>80</v>
      </c>
      <c r="AV296" s="121" t="s">
        <v>80</v>
      </c>
      <c r="AW296" s="121" t="s">
        <v>102</v>
      </c>
      <c r="AX296" s="121" t="s">
        <v>23</v>
      </c>
      <c r="AY296" s="121" t="s">
        <v>137</v>
      </c>
    </row>
    <row r="297" spans="2:19" s="6" customFormat="1" ht="7.5" customHeight="1">
      <c r="B297" s="35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21"/>
    </row>
    <row r="298" s="2" customFormat="1" ht="14.25" customHeight="1"/>
  </sheetData>
  <sheetProtection/>
  <mergeCells count="380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C77:R77"/>
    <mergeCell ref="F79:Q79"/>
    <mergeCell ref="F80:Q80"/>
    <mergeCell ref="M82:P82"/>
    <mergeCell ref="M84:Q84"/>
    <mergeCell ref="F87:I87"/>
    <mergeCell ref="L87:M87"/>
    <mergeCell ref="N87:Q87"/>
    <mergeCell ref="F91:I91"/>
    <mergeCell ref="L91:M91"/>
    <mergeCell ref="N91:Q91"/>
    <mergeCell ref="F92:I92"/>
    <mergeCell ref="F93:I93"/>
    <mergeCell ref="F94:I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L102:M102"/>
    <mergeCell ref="N102:Q102"/>
    <mergeCell ref="F103:R103"/>
    <mergeCell ref="F104:I104"/>
    <mergeCell ref="F105:I105"/>
    <mergeCell ref="F106:I106"/>
    <mergeCell ref="F107:I107"/>
    <mergeCell ref="F108:I108"/>
    <mergeCell ref="F111:I111"/>
    <mergeCell ref="L111:M111"/>
    <mergeCell ref="N111:Q111"/>
    <mergeCell ref="F112:R112"/>
    <mergeCell ref="F113:I113"/>
    <mergeCell ref="F114:I114"/>
    <mergeCell ref="F115:I115"/>
    <mergeCell ref="L115:M115"/>
    <mergeCell ref="N115:Q115"/>
    <mergeCell ref="F116:R116"/>
    <mergeCell ref="F117:I117"/>
    <mergeCell ref="F118:I118"/>
    <mergeCell ref="F119:I119"/>
    <mergeCell ref="L119:M119"/>
    <mergeCell ref="N119:Q119"/>
    <mergeCell ref="F120:R120"/>
    <mergeCell ref="F121:I121"/>
    <mergeCell ref="F122:I122"/>
    <mergeCell ref="L122:M122"/>
    <mergeCell ref="N122:Q122"/>
    <mergeCell ref="F123:R123"/>
    <mergeCell ref="F124:I124"/>
    <mergeCell ref="F125:I125"/>
    <mergeCell ref="L125:M125"/>
    <mergeCell ref="N125:Q125"/>
    <mergeCell ref="F126:R126"/>
    <mergeCell ref="F127:I127"/>
    <mergeCell ref="F128:I128"/>
    <mergeCell ref="F130:I130"/>
    <mergeCell ref="L130:M130"/>
    <mergeCell ref="N130:Q130"/>
    <mergeCell ref="F131:R131"/>
    <mergeCell ref="F132:I132"/>
    <mergeCell ref="F133:I133"/>
    <mergeCell ref="F134:I134"/>
    <mergeCell ref="L134:M134"/>
    <mergeCell ref="N134:Q134"/>
    <mergeCell ref="F135:R135"/>
    <mergeCell ref="F136:I136"/>
    <mergeCell ref="F137:I137"/>
    <mergeCell ref="L137:M137"/>
    <mergeCell ref="N137:Q137"/>
    <mergeCell ref="F138:R138"/>
    <mergeCell ref="F139:I139"/>
    <mergeCell ref="F140:I140"/>
    <mergeCell ref="F143:I143"/>
    <mergeCell ref="L143:M143"/>
    <mergeCell ref="N143:Q143"/>
    <mergeCell ref="F144:R144"/>
    <mergeCell ref="F145:I145"/>
    <mergeCell ref="F146:I146"/>
    <mergeCell ref="F147:I147"/>
    <mergeCell ref="F148:I148"/>
    <mergeCell ref="F149:I149"/>
    <mergeCell ref="L149:M149"/>
    <mergeCell ref="N149:Q149"/>
    <mergeCell ref="F150:R150"/>
    <mergeCell ref="F151:I151"/>
    <mergeCell ref="F152:I152"/>
    <mergeCell ref="L152:M152"/>
    <mergeCell ref="N152:Q152"/>
    <mergeCell ref="F153:R153"/>
    <mergeCell ref="F154:I154"/>
    <mergeCell ref="F155:I155"/>
    <mergeCell ref="L155:M155"/>
    <mergeCell ref="N155:Q155"/>
    <mergeCell ref="F156:R156"/>
    <mergeCell ref="F157:I157"/>
    <mergeCell ref="F158:I158"/>
    <mergeCell ref="F159:I159"/>
    <mergeCell ref="F160:I160"/>
    <mergeCell ref="F161:I161"/>
    <mergeCell ref="L161:M161"/>
    <mergeCell ref="N161:Q161"/>
    <mergeCell ref="F162:R162"/>
    <mergeCell ref="F163:I163"/>
    <mergeCell ref="F164:I164"/>
    <mergeCell ref="L164:M164"/>
    <mergeCell ref="N164:Q164"/>
    <mergeCell ref="F165:R165"/>
    <mergeCell ref="F166:I166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R172"/>
    <mergeCell ref="F173:I173"/>
    <mergeCell ref="F174:I174"/>
    <mergeCell ref="F175:I175"/>
    <mergeCell ref="L175:M175"/>
    <mergeCell ref="N175:Q175"/>
    <mergeCell ref="F176:R176"/>
    <mergeCell ref="F177:I177"/>
    <mergeCell ref="F178:I178"/>
    <mergeCell ref="F179:I179"/>
    <mergeCell ref="F180:I180"/>
    <mergeCell ref="F181:I181"/>
    <mergeCell ref="F183:I183"/>
    <mergeCell ref="L183:M183"/>
    <mergeCell ref="N183:Q183"/>
    <mergeCell ref="F184:R184"/>
    <mergeCell ref="F185:I185"/>
    <mergeCell ref="F186:I186"/>
    <mergeCell ref="F188:I188"/>
    <mergeCell ref="L188:M188"/>
    <mergeCell ref="N188:Q188"/>
    <mergeCell ref="F189:R189"/>
    <mergeCell ref="F190:I190"/>
    <mergeCell ref="L190:M190"/>
    <mergeCell ref="N190:Q190"/>
    <mergeCell ref="F191:R191"/>
    <mergeCell ref="F192:R192"/>
    <mergeCell ref="F193:I193"/>
    <mergeCell ref="L193:M193"/>
    <mergeCell ref="N193:Q193"/>
    <mergeCell ref="F194:R194"/>
    <mergeCell ref="F195:I195"/>
    <mergeCell ref="F196:I196"/>
    <mergeCell ref="L196:M196"/>
    <mergeCell ref="N196:Q196"/>
    <mergeCell ref="F197:R197"/>
    <mergeCell ref="F198:I198"/>
    <mergeCell ref="F199:I199"/>
    <mergeCell ref="L199:M199"/>
    <mergeCell ref="N199:Q199"/>
    <mergeCell ref="F200:R200"/>
    <mergeCell ref="F201:I201"/>
    <mergeCell ref="F202:I202"/>
    <mergeCell ref="F203:I203"/>
    <mergeCell ref="L203:M203"/>
    <mergeCell ref="N203:Q203"/>
    <mergeCell ref="F204:R204"/>
    <mergeCell ref="F207:I207"/>
    <mergeCell ref="L207:M207"/>
    <mergeCell ref="N207:Q207"/>
    <mergeCell ref="F208:R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13:R213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R218"/>
    <mergeCell ref="F220:I220"/>
    <mergeCell ref="L220:M220"/>
    <mergeCell ref="N220:Q220"/>
    <mergeCell ref="N219:Q219"/>
    <mergeCell ref="F221:R221"/>
    <mergeCell ref="F222:I222"/>
    <mergeCell ref="F223:I223"/>
    <mergeCell ref="L223:M223"/>
    <mergeCell ref="N223:Q223"/>
    <mergeCell ref="F224:R224"/>
    <mergeCell ref="F225:I225"/>
    <mergeCell ref="F226:I226"/>
    <mergeCell ref="F227:I227"/>
    <mergeCell ref="L227:M227"/>
    <mergeCell ref="N227:Q227"/>
    <mergeCell ref="F228:R228"/>
    <mergeCell ref="F229:I229"/>
    <mergeCell ref="F230:I230"/>
    <mergeCell ref="F231:I231"/>
    <mergeCell ref="L231:M231"/>
    <mergeCell ref="N231:Q231"/>
    <mergeCell ref="F232:R232"/>
    <mergeCell ref="F234:I234"/>
    <mergeCell ref="L234:M234"/>
    <mergeCell ref="N234:Q234"/>
    <mergeCell ref="F235:R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R250"/>
    <mergeCell ref="F251:I251"/>
    <mergeCell ref="F252:I252"/>
    <mergeCell ref="F253:I253"/>
    <mergeCell ref="L253:M253"/>
    <mergeCell ref="N253:Q253"/>
    <mergeCell ref="F254:I254"/>
    <mergeCell ref="F255:I255"/>
    <mergeCell ref="L255:M255"/>
    <mergeCell ref="N255:Q255"/>
    <mergeCell ref="F256:R256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64:R264"/>
    <mergeCell ref="F265:I265"/>
    <mergeCell ref="F266:I266"/>
    <mergeCell ref="F267:I267"/>
    <mergeCell ref="F268:I268"/>
    <mergeCell ref="F269:I269"/>
    <mergeCell ref="F270:I270"/>
    <mergeCell ref="L270:M270"/>
    <mergeCell ref="N270:Q270"/>
    <mergeCell ref="F271:I271"/>
    <mergeCell ref="F272:I272"/>
    <mergeCell ref="F273:I273"/>
    <mergeCell ref="F274:I274"/>
    <mergeCell ref="F275:I275"/>
    <mergeCell ref="F276:I276"/>
    <mergeCell ref="L276:M276"/>
    <mergeCell ref="N276:Q276"/>
    <mergeCell ref="F277:R277"/>
    <mergeCell ref="F286:I286"/>
    <mergeCell ref="F287:I287"/>
    <mergeCell ref="L287:M287"/>
    <mergeCell ref="F279:I279"/>
    <mergeCell ref="L279:M279"/>
    <mergeCell ref="N279:Q279"/>
    <mergeCell ref="F280:R280"/>
    <mergeCell ref="F281:I281"/>
    <mergeCell ref="F282:I282"/>
    <mergeCell ref="F295:R295"/>
    <mergeCell ref="N287:Q287"/>
    <mergeCell ref="F288:I288"/>
    <mergeCell ref="F289:I289"/>
    <mergeCell ref="F291:I291"/>
    <mergeCell ref="L291:M291"/>
    <mergeCell ref="N291:Q291"/>
    <mergeCell ref="N142:Q142"/>
    <mergeCell ref="N167:Q167"/>
    <mergeCell ref="F292:I292"/>
    <mergeCell ref="F293:I293"/>
    <mergeCell ref="F294:I294"/>
    <mergeCell ref="L294:M294"/>
    <mergeCell ref="N294:Q294"/>
    <mergeCell ref="F283:I283"/>
    <mergeCell ref="F284:I284"/>
    <mergeCell ref="F285:I285"/>
    <mergeCell ref="N206:Q206"/>
    <mergeCell ref="N214:Q214"/>
    <mergeCell ref="F296:I296"/>
    <mergeCell ref="N88:Q88"/>
    <mergeCell ref="N89:Q89"/>
    <mergeCell ref="N90:Q90"/>
    <mergeCell ref="N109:Q109"/>
    <mergeCell ref="N110:Q110"/>
    <mergeCell ref="N129:Q129"/>
    <mergeCell ref="N141:Q141"/>
    <mergeCell ref="N233:Q233"/>
    <mergeCell ref="N257:Q257"/>
    <mergeCell ref="N278:Q278"/>
    <mergeCell ref="N290:Q290"/>
    <mergeCell ref="H1:K1"/>
    <mergeCell ref="S2:AC2"/>
    <mergeCell ref="N170:Q170"/>
    <mergeCell ref="N182:Q182"/>
    <mergeCell ref="N187:Q187"/>
    <mergeCell ref="N205:Q205"/>
  </mergeCells>
  <hyperlinks>
    <hyperlink ref="F1:G1" location="C2" tooltip="Krycí list soupisu" display="1) Krycí list soupisu"/>
    <hyperlink ref="H1:K1" location="C49" tooltip="Rekapitulace" display="2) Rekapitulace"/>
    <hyperlink ref="L1:M1" location="C87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557</v>
      </c>
      <c r="G1" s="147"/>
      <c r="H1" s="259" t="s">
        <v>558</v>
      </c>
      <c r="I1" s="259"/>
      <c r="J1" s="259"/>
      <c r="K1" s="259"/>
      <c r="L1" s="147" t="s">
        <v>559</v>
      </c>
      <c r="M1" s="147"/>
      <c r="N1" s="145"/>
      <c r="O1" s="146" t="s">
        <v>87</v>
      </c>
      <c r="P1" s="145"/>
      <c r="Q1" s="145"/>
      <c r="R1" s="145"/>
      <c r="S1" s="147" t="s">
        <v>560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9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 t="s">
        <v>6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239" t="s">
        <v>93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50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2" t="str">
        <f>'Rekapitulace stavby'!$K$6</f>
        <v>Fáze 1_Sportovní hala v Litvínově - zateplení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1"/>
    </row>
    <row r="7" spans="2:18" s="6" customFormat="1" ht="37.5" customHeight="1">
      <c r="B7" s="21"/>
      <c r="D7" s="41" t="s">
        <v>96</v>
      </c>
      <c r="F7" s="241" t="s">
        <v>471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22</v>
      </c>
      <c r="O9" s="15"/>
      <c r="R9" s="24"/>
    </row>
    <row r="10" spans="2:18" s="6" customFormat="1" ht="15" customHeight="1">
      <c r="B10" s="21"/>
      <c r="D10" s="17" t="s">
        <v>24</v>
      </c>
      <c r="F10" s="15" t="s">
        <v>32</v>
      </c>
      <c r="M10" s="17" t="s">
        <v>26</v>
      </c>
      <c r="O10" s="283" t="str">
        <f>'Rekapitulace stavby'!$AN$8</f>
        <v>04.09.2013</v>
      </c>
      <c r="P10" s="240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30</v>
      </c>
      <c r="M12" s="17" t="s">
        <v>31</v>
      </c>
      <c r="O12" s="242">
        <f>IF('Rekapitulace stavby'!$AN$10="","",'Rekapitulace stavby'!$AN$10)</f>
      </c>
      <c r="P12" s="240"/>
      <c r="R12" s="24"/>
    </row>
    <row r="13" spans="2:18" s="6" customFormat="1" ht="18.75" customHeight="1">
      <c r="B13" s="21"/>
      <c r="E13" s="15" t="str">
        <f>IF('Rekapitulace stavby'!$E$11="","",'Rekapitulace stavby'!$E$11)</f>
        <v> </v>
      </c>
      <c r="M13" s="17" t="s">
        <v>33</v>
      </c>
      <c r="O13" s="242">
        <f>IF('Rekapitulace stavby'!$AN$11="","",'Rekapitulace stavby'!$AN$11)</f>
      </c>
      <c r="P13" s="240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31</v>
      </c>
      <c r="O15" s="242" t="str">
        <f>IF('Rekapitulace stavby'!$AN$13="","",'Rekapitulace stavby'!$AN$13)</f>
        <v>Vyplň údaj</v>
      </c>
      <c r="P15" s="240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42" t="str">
        <f>IF('Rekapitulace stavby'!$AN$14="","",'Rekapitulace stavby'!$AN$14)</f>
        <v>Vyplň údaj</v>
      </c>
      <c r="P16" s="240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31</v>
      </c>
      <c r="O18" s="242">
        <f>IF('Rekapitulace stavby'!$AN$16="","",'Rekapitulace stavby'!$AN$16)</f>
      </c>
      <c r="P18" s="240"/>
      <c r="R18" s="24"/>
    </row>
    <row r="19" spans="2:18" s="6" customFormat="1" ht="18.75" customHeight="1">
      <c r="B19" s="21"/>
      <c r="E19" s="15" t="str">
        <f>IF('Rekapitulace stavby'!$E$17="","",'Rekapitulace stavby'!$E$17)</f>
        <v>Ing. arch. Tomáš Adámek</v>
      </c>
      <c r="M19" s="17" t="s">
        <v>33</v>
      </c>
      <c r="O19" s="242">
        <f>IF('Rekapitulace stavby'!$AN$17="","",'Rekapitulace stavby'!$AN$17)</f>
      </c>
      <c r="P19" s="240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39</v>
      </c>
      <c r="R21" s="24"/>
    </row>
    <row r="22" spans="2:18" s="74" customFormat="1" ht="15.75" customHeight="1">
      <c r="B22" s="75"/>
      <c r="E22" s="254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76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7" t="s">
        <v>41</v>
      </c>
      <c r="M25" s="234">
        <f>ROUNDUP($N$75,2)</f>
        <v>0</v>
      </c>
      <c r="N25" s="240"/>
      <c r="O25" s="240"/>
      <c r="P25" s="240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42</v>
      </c>
      <c r="E27" s="26" t="s">
        <v>43</v>
      </c>
      <c r="F27" s="27">
        <v>0.21</v>
      </c>
      <c r="G27" s="78" t="s">
        <v>44</v>
      </c>
      <c r="H27" s="287">
        <f>SUM($BE$75:$BE$112)</f>
        <v>0</v>
      </c>
      <c r="I27" s="240"/>
      <c r="J27" s="240"/>
      <c r="M27" s="287">
        <f>SUM($BE$75:$BE$112)*$F$27</f>
        <v>0</v>
      </c>
      <c r="N27" s="240"/>
      <c r="O27" s="240"/>
      <c r="P27" s="240"/>
      <c r="R27" s="24"/>
    </row>
    <row r="28" spans="2:18" s="6" customFormat="1" ht="15" customHeight="1">
      <c r="B28" s="21"/>
      <c r="E28" s="26" t="s">
        <v>45</v>
      </c>
      <c r="F28" s="27">
        <v>0.15</v>
      </c>
      <c r="G28" s="78" t="s">
        <v>44</v>
      </c>
      <c r="H28" s="287">
        <f>SUM($BF$75:$BF$112)</f>
        <v>0</v>
      </c>
      <c r="I28" s="240"/>
      <c r="J28" s="240"/>
      <c r="M28" s="287">
        <f>SUM($BF$75:$BF$112)*$F$28</f>
        <v>0</v>
      </c>
      <c r="N28" s="240"/>
      <c r="O28" s="240"/>
      <c r="P28" s="240"/>
      <c r="R28" s="24"/>
    </row>
    <row r="29" spans="2:18" s="6" customFormat="1" ht="15" customHeight="1" hidden="1">
      <c r="B29" s="21"/>
      <c r="E29" s="26" t="s">
        <v>46</v>
      </c>
      <c r="F29" s="27">
        <v>0.21</v>
      </c>
      <c r="G29" s="78" t="s">
        <v>44</v>
      </c>
      <c r="H29" s="287">
        <f>SUM($BG$75:$BG$112)</f>
        <v>0</v>
      </c>
      <c r="I29" s="240"/>
      <c r="J29" s="240"/>
      <c r="M29" s="287">
        <v>0</v>
      </c>
      <c r="N29" s="240"/>
      <c r="O29" s="240"/>
      <c r="P29" s="240"/>
      <c r="R29" s="24"/>
    </row>
    <row r="30" spans="2:18" s="6" customFormat="1" ht="15" customHeight="1" hidden="1">
      <c r="B30" s="21"/>
      <c r="E30" s="26" t="s">
        <v>47</v>
      </c>
      <c r="F30" s="27">
        <v>0.15</v>
      </c>
      <c r="G30" s="78" t="s">
        <v>44</v>
      </c>
      <c r="H30" s="287">
        <f>SUM($BH$75:$BH$112)</f>
        <v>0</v>
      </c>
      <c r="I30" s="240"/>
      <c r="J30" s="240"/>
      <c r="M30" s="287">
        <v>0</v>
      </c>
      <c r="N30" s="240"/>
      <c r="O30" s="240"/>
      <c r="P30" s="240"/>
      <c r="R30" s="24"/>
    </row>
    <row r="31" spans="2:18" s="6" customFormat="1" ht="15" customHeight="1" hidden="1">
      <c r="B31" s="21"/>
      <c r="E31" s="26" t="s">
        <v>48</v>
      </c>
      <c r="F31" s="27">
        <v>0</v>
      </c>
      <c r="G31" s="78" t="s">
        <v>44</v>
      </c>
      <c r="H31" s="287">
        <f>SUM($BI$75:$BI$112)</f>
        <v>0</v>
      </c>
      <c r="I31" s="240"/>
      <c r="J31" s="240"/>
      <c r="M31" s="287">
        <v>0</v>
      </c>
      <c r="N31" s="240"/>
      <c r="O31" s="240"/>
      <c r="P31" s="240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49</v>
      </c>
      <c r="E33" s="32"/>
      <c r="F33" s="32"/>
      <c r="G33" s="79" t="s">
        <v>50</v>
      </c>
      <c r="H33" s="33" t="s">
        <v>51</v>
      </c>
      <c r="I33" s="32"/>
      <c r="J33" s="32"/>
      <c r="K33" s="32"/>
      <c r="L33" s="237">
        <f>ROUNDUP(SUM($M$25:$M$31),2)</f>
        <v>0</v>
      </c>
      <c r="M33" s="231"/>
      <c r="N33" s="231"/>
      <c r="O33" s="231"/>
      <c r="P33" s="238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39" t="s">
        <v>98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2" t="str">
        <f>$F$6</f>
        <v>Fáze 1_Sportovní hala v Litvínově - zateplení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"/>
    </row>
    <row r="42" spans="2:18" s="6" customFormat="1" ht="37.5" customHeight="1">
      <c r="B42" s="21"/>
      <c r="C42" s="41" t="s">
        <v>96</v>
      </c>
      <c r="F42" s="241" t="str">
        <f>$F$7</f>
        <v>2 - Elektroinstalace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24</v>
      </c>
      <c r="F44" s="15" t="str">
        <f>$F$10</f>
        <v> </v>
      </c>
      <c r="K44" s="17" t="s">
        <v>26</v>
      </c>
      <c r="M44" s="283" t="str">
        <f>IF($O$10="","",$O$10)</f>
        <v>04.09.2013</v>
      </c>
      <c r="N44" s="240"/>
      <c r="O44" s="240"/>
      <c r="P44" s="240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30</v>
      </c>
      <c r="F46" s="15" t="str">
        <f>$E$13</f>
        <v> </v>
      </c>
      <c r="K46" s="17" t="s">
        <v>36</v>
      </c>
      <c r="M46" s="242" t="str">
        <f>$E$19</f>
        <v>Ing. arch. Tomáš Adámek</v>
      </c>
      <c r="N46" s="240"/>
      <c r="O46" s="240"/>
      <c r="P46" s="240"/>
      <c r="Q46" s="240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99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100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5" t="s">
        <v>101</v>
      </c>
      <c r="N51" s="234">
        <f>ROUNDUP($N$75,2)</f>
        <v>0</v>
      </c>
      <c r="O51" s="240"/>
      <c r="P51" s="240"/>
      <c r="Q51" s="240"/>
      <c r="R51" s="24"/>
      <c r="AU51" s="6" t="s">
        <v>102</v>
      </c>
    </row>
    <row r="52" spans="2:18" s="61" customFormat="1" ht="25.5" customHeight="1">
      <c r="B52" s="81"/>
      <c r="D52" s="82" t="s">
        <v>472</v>
      </c>
      <c r="N52" s="284">
        <f>ROUNDUP($N$76,2)</f>
        <v>0</v>
      </c>
      <c r="O52" s="281"/>
      <c r="P52" s="281"/>
      <c r="Q52" s="281"/>
      <c r="R52" s="83"/>
    </row>
    <row r="53" spans="2:18" s="84" customFormat="1" ht="21" customHeight="1">
      <c r="B53" s="85"/>
      <c r="D53" s="86" t="s">
        <v>473</v>
      </c>
      <c r="N53" s="280">
        <f>ROUNDUP($N$77,2)</f>
        <v>0</v>
      </c>
      <c r="O53" s="281"/>
      <c r="P53" s="281"/>
      <c r="Q53" s="281"/>
      <c r="R53" s="87"/>
    </row>
    <row r="54" spans="2:18" s="84" customFormat="1" ht="15.75" customHeight="1">
      <c r="B54" s="85"/>
      <c r="D54" s="86" t="s">
        <v>474</v>
      </c>
      <c r="N54" s="280">
        <f>ROUNDUP($N$78,2)</f>
        <v>0</v>
      </c>
      <c r="O54" s="281"/>
      <c r="P54" s="281"/>
      <c r="Q54" s="281"/>
      <c r="R54" s="87"/>
    </row>
    <row r="55" spans="2:18" s="84" customFormat="1" ht="15.75" customHeight="1">
      <c r="B55" s="85"/>
      <c r="D55" s="86" t="s">
        <v>475</v>
      </c>
      <c r="N55" s="280">
        <f>ROUNDUP($N$83,2)</f>
        <v>0</v>
      </c>
      <c r="O55" s="281"/>
      <c r="P55" s="281"/>
      <c r="Q55" s="281"/>
      <c r="R55" s="87"/>
    </row>
    <row r="56" spans="2:18" s="84" customFormat="1" ht="21" customHeight="1">
      <c r="B56" s="85"/>
      <c r="D56" s="86" t="s">
        <v>476</v>
      </c>
      <c r="N56" s="280">
        <f>ROUNDUP($N$92,2)</f>
        <v>0</v>
      </c>
      <c r="O56" s="281"/>
      <c r="P56" s="281"/>
      <c r="Q56" s="281"/>
      <c r="R56" s="87"/>
    </row>
    <row r="57" spans="2:18" s="84" customFormat="1" ht="21" customHeight="1">
      <c r="B57" s="85"/>
      <c r="D57" s="86" t="s">
        <v>477</v>
      </c>
      <c r="N57" s="280">
        <f>ROUNDUP($N$98,2)</f>
        <v>0</v>
      </c>
      <c r="O57" s="281"/>
      <c r="P57" s="281"/>
      <c r="Q57" s="281"/>
      <c r="R57" s="87"/>
    </row>
    <row r="58" spans="2:18" s="6" customFormat="1" ht="22.5" customHeight="1">
      <c r="B58" s="21"/>
      <c r="R58" s="24"/>
    </row>
    <row r="59" spans="2:18" s="6" customFormat="1" ht="7.5" customHeight="1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7"/>
    </row>
    <row r="63" spans="2:19" s="6" customFormat="1" ht="7.5" customHeight="1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21"/>
    </row>
    <row r="64" spans="2:19" s="6" customFormat="1" ht="37.5" customHeight="1">
      <c r="B64" s="21"/>
      <c r="C64" s="239" t="s">
        <v>122</v>
      </c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1"/>
    </row>
    <row r="65" spans="2:19" s="6" customFormat="1" ht="7.5" customHeight="1">
      <c r="B65" s="21"/>
      <c r="S65" s="21"/>
    </row>
    <row r="66" spans="2:19" s="6" customFormat="1" ht="30.75" customHeight="1">
      <c r="B66" s="21"/>
      <c r="C66" s="17" t="s">
        <v>17</v>
      </c>
      <c r="F66" s="282" t="str">
        <f>$F$6</f>
        <v>Fáze 1_Sportovní hala v Litvínově - zateplení</v>
      </c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S66" s="21"/>
    </row>
    <row r="67" spans="2:19" s="6" customFormat="1" ht="37.5" customHeight="1">
      <c r="B67" s="21"/>
      <c r="C67" s="41" t="s">
        <v>96</v>
      </c>
      <c r="F67" s="241" t="str">
        <f>$F$7</f>
        <v>2 - Elektroinstalace</v>
      </c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S67" s="21"/>
    </row>
    <row r="68" spans="2:19" s="6" customFormat="1" ht="7.5" customHeight="1">
      <c r="B68" s="21"/>
      <c r="S68" s="21"/>
    </row>
    <row r="69" spans="2:19" s="6" customFormat="1" ht="18.75" customHeight="1">
      <c r="B69" s="21"/>
      <c r="C69" s="17" t="s">
        <v>24</v>
      </c>
      <c r="F69" s="15" t="str">
        <f>$F$10</f>
        <v> </v>
      </c>
      <c r="K69" s="17" t="s">
        <v>26</v>
      </c>
      <c r="M69" s="283" t="str">
        <f>IF($O$10="","",$O$10)</f>
        <v>04.09.2013</v>
      </c>
      <c r="N69" s="240"/>
      <c r="O69" s="240"/>
      <c r="P69" s="240"/>
      <c r="S69" s="21"/>
    </row>
    <row r="70" spans="2:19" s="6" customFormat="1" ht="7.5" customHeight="1">
      <c r="B70" s="21"/>
      <c r="S70" s="21"/>
    </row>
    <row r="71" spans="2:19" s="6" customFormat="1" ht="15.75" customHeight="1">
      <c r="B71" s="21"/>
      <c r="C71" s="17" t="s">
        <v>30</v>
      </c>
      <c r="F71" s="15" t="str">
        <f>$E$13</f>
        <v> </v>
      </c>
      <c r="K71" s="17" t="s">
        <v>36</v>
      </c>
      <c r="M71" s="242" t="str">
        <f>$E$19</f>
        <v>Ing. arch. Tomáš Adámek</v>
      </c>
      <c r="N71" s="240"/>
      <c r="O71" s="240"/>
      <c r="P71" s="240"/>
      <c r="Q71" s="240"/>
      <c r="S71" s="21"/>
    </row>
    <row r="72" spans="2:19" s="6" customFormat="1" ht="15" customHeight="1">
      <c r="B72" s="21"/>
      <c r="C72" s="17" t="s">
        <v>34</v>
      </c>
      <c r="F72" s="15" t="str">
        <f>IF($E$16="","",$E$16)</f>
        <v>Vyplň údaj</v>
      </c>
      <c r="S72" s="21"/>
    </row>
    <row r="73" spans="2:19" s="6" customFormat="1" ht="11.25" customHeight="1">
      <c r="B73" s="21"/>
      <c r="S73" s="21"/>
    </row>
    <row r="74" spans="2:27" s="88" customFormat="1" ht="30" customHeight="1">
      <c r="B74" s="89"/>
      <c r="C74" s="90" t="s">
        <v>123</v>
      </c>
      <c r="D74" s="91" t="s">
        <v>58</v>
      </c>
      <c r="E74" s="91" t="s">
        <v>54</v>
      </c>
      <c r="F74" s="278" t="s">
        <v>124</v>
      </c>
      <c r="G74" s="279"/>
      <c r="H74" s="279"/>
      <c r="I74" s="279"/>
      <c r="J74" s="91" t="s">
        <v>125</v>
      </c>
      <c r="K74" s="91" t="s">
        <v>126</v>
      </c>
      <c r="L74" s="278" t="s">
        <v>127</v>
      </c>
      <c r="M74" s="279"/>
      <c r="N74" s="278" t="s">
        <v>128</v>
      </c>
      <c r="O74" s="279"/>
      <c r="P74" s="279"/>
      <c r="Q74" s="279"/>
      <c r="R74" s="92" t="s">
        <v>129</v>
      </c>
      <c r="S74" s="89"/>
      <c r="T74" s="50" t="s">
        <v>130</v>
      </c>
      <c r="U74" s="51" t="s">
        <v>42</v>
      </c>
      <c r="V74" s="51" t="s">
        <v>131</v>
      </c>
      <c r="W74" s="51" t="s">
        <v>132</v>
      </c>
      <c r="X74" s="51" t="s">
        <v>133</v>
      </c>
      <c r="Y74" s="51" t="s">
        <v>134</v>
      </c>
      <c r="Z74" s="51" t="s">
        <v>135</v>
      </c>
      <c r="AA74" s="52" t="s">
        <v>136</v>
      </c>
    </row>
    <row r="75" spans="2:63" s="6" customFormat="1" ht="30" customHeight="1">
      <c r="B75" s="21"/>
      <c r="C75" s="55" t="s">
        <v>101</v>
      </c>
      <c r="N75" s="263">
        <f>$BK$75</f>
        <v>0</v>
      </c>
      <c r="O75" s="240"/>
      <c r="P75" s="240"/>
      <c r="Q75" s="240"/>
      <c r="S75" s="21"/>
      <c r="T75" s="54"/>
      <c r="U75" s="45"/>
      <c r="V75" s="45"/>
      <c r="W75" s="93">
        <f>$W$76</f>
        <v>0</v>
      </c>
      <c r="X75" s="45"/>
      <c r="Y75" s="93">
        <f>$Y$76</f>
        <v>0</v>
      </c>
      <c r="Z75" s="45"/>
      <c r="AA75" s="94">
        <f>$AA$76</f>
        <v>0</v>
      </c>
      <c r="AT75" s="6" t="s">
        <v>72</v>
      </c>
      <c r="AU75" s="6" t="s">
        <v>102</v>
      </c>
      <c r="BK75" s="95">
        <f>$BK$76</f>
        <v>0</v>
      </c>
    </row>
    <row r="76" spans="2:63" s="96" customFormat="1" ht="37.5" customHeight="1">
      <c r="B76" s="97"/>
      <c r="D76" s="98" t="s">
        <v>472</v>
      </c>
      <c r="N76" s="260">
        <f>$BK$76</f>
        <v>0</v>
      </c>
      <c r="O76" s="258"/>
      <c r="P76" s="258"/>
      <c r="Q76" s="258"/>
      <c r="S76" s="97"/>
      <c r="T76" s="100"/>
      <c r="W76" s="101">
        <f>$W$77+$W$92+$W$98</f>
        <v>0</v>
      </c>
      <c r="Y76" s="101">
        <f>$Y$77+$Y$92+$Y$98</f>
        <v>0</v>
      </c>
      <c r="AA76" s="102">
        <f>$AA$77+$AA$92+$AA$98</f>
        <v>0</v>
      </c>
      <c r="AR76" s="99" t="s">
        <v>23</v>
      </c>
      <c r="AT76" s="99" t="s">
        <v>72</v>
      </c>
      <c r="AU76" s="99" t="s">
        <v>73</v>
      </c>
      <c r="AY76" s="99" t="s">
        <v>137</v>
      </c>
      <c r="BK76" s="103">
        <f>$BK$77+$BK$92+$BK$98</f>
        <v>0</v>
      </c>
    </row>
    <row r="77" spans="2:63" s="96" customFormat="1" ht="21" customHeight="1">
      <c r="B77" s="97"/>
      <c r="D77" s="104" t="s">
        <v>473</v>
      </c>
      <c r="N77" s="257">
        <f>$BK$77</f>
        <v>0</v>
      </c>
      <c r="O77" s="258"/>
      <c r="P77" s="258"/>
      <c r="Q77" s="258"/>
      <c r="S77" s="97"/>
      <c r="T77" s="100"/>
      <c r="W77" s="101">
        <f>$W$78+$W$83</f>
        <v>0</v>
      </c>
      <c r="Y77" s="101">
        <f>$Y$78+$Y$83</f>
        <v>0</v>
      </c>
      <c r="AA77" s="102">
        <f>$AA$78+$AA$83</f>
        <v>0</v>
      </c>
      <c r="AR77" s="99" t="s">
        <v>23</v>
      </c>
      <c r="AT77" s="99" t="s">
        <v>72</v>
      </c>
      <c r="AU77" s="99" t="s">
        <v>23</v>
      </c>
      <c r="AY77" s="99" t="s">
        <v>137</v>
      </c>
      <c r="BK77" s="103">
        <f>$BK$78+$BK$83</f>
        <v>0</v>
      </c>
    </row>
    <row r="78" spans="2:63" s="96" customFormat="1" ht="15.75" customHeight="1">
      <c r="B78" s="97"/>
      <c r="D78" s="104" t="s">
        <v>474</v>
      </c>
      <c r="N78" s="257">
        <f>$BK$78</f>
        <v>0</v>
      </c>
      <c r="O78" s="258"/>
      <c r="P78" s="258"/>
      <c r="Q78" s="258"/>
      <c r="S78" s="97"/>
      <c r="T78" s="100"/>
      <c r="W78" s="101">
        <f>SUM($W$79:$W$82)</f>
        <v>0</v>
      </c>
      <c r="Y78" s="101">
        <f>SUM($Y$79:$Y$82)</f>
        <v>0</v>
      </c>
      <c r="AA78" s="102">
        <f>SUM($AA$79:$AA$82)</f>
        <v>0</v>
      </c>
      <c r="AR78" s="99" t="s">
        <v>23</v>
      </c>
      <c r="AT78" s="99" t="s">
        <v>72</v>
      </c>
      <c r="AU78" s="99" t="s">
        <v>80</v>
      </c>
      <c r="AY78" s="99" t="s">
        <v>137</v>
      </c>
      <c r="BK78" s="103">
        <f>SUM($BK$79:$BK$82)</f>
        <v>0</v>
      </c>
    </row>
    <row r="79" spans="2:65" s="6" customFormat="1" ht="15.75" customHeight="1">
      <c r="B79" s="21"/>
      <c r="C79" s="105" t="s">
        <v>23</v>
      </c>
      <c r="D79" s="105" t="s">
        <v>138</v>
      </c>
      <c r="E79" s="106" t="s">
        <v>478</v>
      </c>
      <c r="F79" s="266" t="s">
        <v>479</v>
      </c>
      <c r="G79" s="267"/>
      <c r="H79" s="267"/>
      <c r="I79" s="267"/>
      <c r="J79" s="108" t="s">
        <v>276</v>
      </c>
      <c r="K79" s="109">
        <v>350</v>
      </c>
      <c r="L79" s="268"/>
      <c r="M79" s="267"/>
      <c r="N79" s="269">
        <f>ROUND($L$79*$K$79,2)</f>
        <v>0</v>
      </c>
      <c r="O79" s="267"/>
      <c r="P79" s="267"/>
      <c r="Q79" s="267"/>
      <c r="R79" s="107"/>
      <c r="S79" s="21"/>
      <c r="T79" s="110"/>
      <c r="U79" s="111" t="s">
        <v>43</v>
      </c>
      <c r="X79" s="112">
        <v>0</v>
      </c>
      <c r="Y79" s="112">
        <f>$X$79*$K$79</f>
        <v>0</v>
      </c>
      <c r="Z79" s="112">
        <v>0</v>
      </c>
      <c r="AA79" s="113">
        <f>$Z$79*$K$79</f>
        <v>0</v>
      </c>
      <c r="AR79" s="74" t="s">
        <v>142</v>
      </c>
      <c r="AT79" s="74" t="s">
        <v>138</v>
      </c>
      <c r="AU79" s="74" t="s">
        <v>162</v>
      </c>
      <c r="AY79" s="6" t="s">
        <v>137</v>
      </c>
      <c r="BE79" s="114">
        <f>IF($U$79="základní",$N$79,0)</f>
        <v>0</v>
      </c>
      <c r="BF79" s="114">
        <f>IF($U$79="snížená",$N$79,0)</f>
        <v>0</v>
      </c>
      <c r="BG79" s="114">
        <f>IF($U$79="zákl. přenesená",$N$79,0)</f>
        <v>0</v>
      </c>
      <c r="BH79" s="114">
        <f>IF($U$79="sníž. přenesená",$N$79,0)</f>
        <v>0</v>
      </c>
      <c r="BI79" s="114">
        <f>IF($U$79="nulová",$N$79,0)</f>
        <v>0</v>
      </c>
      <c r="BJ79" s="74" t="s">
        <v>23</v>
      </c>
      <c r="BK79" s="114">
        <f>ROUND($L$79*$K$79,2)</f>
        <v>0</v>
      </c>
      <c r="BL79" s="74" t="s">
        <v>142</v>
      </c>
      <c r="BM79" s="74" t="s">
        <v>23</v>
      </c>
    </row>
    <row r="80" spans="2:47" s="6" customFormat="1" ht="16.5" customHeight="1">
      <c r="B80" s="21"/>
      <c r="F80" s="270" t="s">
        <v>479</v>
      </c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1"/>
      <c r="T80" s="47"/>
      <c r="AA80" s="48"/>
      <c r="AT80" s="6" t="s">
        <v>167</v>
      </c>
      <c r="AU80" s="6" t="s">
        <v>162</v>
      </c>
    </row>
    <row r="81" spans="2:65" s="6" customFormat="1" ht="15.75" customHeight="1">
      <c r="B81" s="21"/>
      <c r="C81" s="105" t="s">
        <v>80</v>
      </c>
      <c r="D81" s="105" t="s">
        <v>138</v>
      </c>
      <c r="E81" s="106" t="s">
        <v>480</v>
      </c>
      <c r="F81" s="266" t="s">
        <v>481</v>
      </c>
      <c r="G81" s="267"/>
      <c r="H81" s="267"/>
      <c r="I81" s="267"/>
      <c r="J81" s="108" t="s">
        <v>276</v>
      </c>
      <c r="K81" s="109">
        <v>20</v>
      </c>
      <c r="L81" s="268"/>
      <c r="M81" s="267"/>
      <c r="N81" s="269">
        <f>ROUND($L$81*$K$81,2)</f>
        <v>0</v>
      </c>
      <c r="O81" s="267"/>
      <c r="P81" s="267"/>
      <c r="Q81" s="267"/>
      <c r="R81" s="107"/>
      <c r="S81" s="21"/>
      <c r="T81" s="110"/>
      <c r="U81" s="111" t="s">
        <v>43</v>
      </c>
      <c r="X81" s="112">
        <v>0</v>
      </c>
      <c r="Y81" s="112">
        <f>$X$81*$K$81</f>
        <v>0</v>
      </c>
      <c r="Z81" s="112">
        <v>0</v>
      </c>
      <c r="AA81" s="113">
        <f>$Z$81*$K$81</f>
        <v>0</v>
      </c>
      <c r="AR81" s="74" t="s">
        <v>142</v>
      </c>
      <c r="AT81" s="74" t="s">
        <v>138</v>
      </c>
      <c r="AU81" s="74" t="s">
        <v>162</v>
      </c>
      <c r="AY81" s="6" t="s">
        <v>137</v>
      </c>
      <c r="BE81" s="114">
        <f>IF($U$81="základní",$N$81,0)</f>
        <v>0</v>
      </c>
      <c r="BF81" s="114">
        <f>IF($U$81="snížená",$N$81,0)</f>
        <v>0</v>
      </c>
      <c r="BG81" s="114">
        <f>IF($U$81="zákl. přenesená",$N$81,0)</f>
        <v>0</v>
      </c>
      <c r="BH81" s="114">
        <f>IF($U$81="sníž. přenesená",$N$81,0)</f>
        <v>0</v>
      </c>
      <c r="BI81" s="114">
        <f>IF($U$81="nulová",$N$81,0)</f>
        <v>0</v>
      </c>
      <c r="BJ81" s="74" t="s">
        <v>23</v>
      </c>
      <c r="BK81" s="114">
        <f>ROUND($L$81*$K$81,2)</f>
        <v>0</v>
      </c>
      <c r="BL81" s="74" t="s">
        <v>142</v>
      </c>
      <c r="BM81" s="74" t="s">
        <v>80</v>
      </c>
    </row>
    <row r="82" spans="2:47" s="6" customFormat="1" ht="16.5" customHeight="1">
      <c r="B82" s="21"/>
      <c r="F82" s="270" t="s">
        <v>481</v>
      </c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1"/>
      <c r="T82" s="47"/>
      <c r="AA82" s="48"/>
      <c r="AT82" s="6" t="s">
        <v>167</v>
      </c>
      <c r="AU82" s="6" t="s">
        <v>162</v>
      </c>
    </row>
    <row r="83" spans="2:63" s="96" customFormat="1" ht="23.25" customHeight="1">
      <c r="B83" s="97"/>
      <c r="D83" s="104" t="s">
        <v>475</v>
      </c>
      <c r="N83" s="257">
        <f>$BK$83</f>
        <v>0</v>
      </c>
      <c r="O83" s="258"/>
      <c r="P83" s="258"/>
      <c r="Q83" s="258"/>
      <c r="S83" s="97"/>
      <c r="T83" s="100"/>
      <c r="W83" s="101">
        <f>SUM($W$84:$W$91)</f>
        <v>0</v>
      </c>
      <c r="Y83" s="101">
        <f>SUM($Y$84:$Y$91)</f>
        <v>0</v>
      </c>
      <c r="AA83" s="102">
        <f>SUM($AA$84:$AA$91)</f>
        <v>0</v>
      </c>
      <c r="AR83" s="99" t="s">
        <v>23</v>
      </c>
      <c r="AT83" s="99" t="s">
        <v>72</v>
      </c>
      <c r="AU83" s="99" t="s">
        <v>80</v>
      </c>
      <c r="AY83" s="99" t="s">
        <v>137</v>
      </c>
      <c r="BK83" s="103">
        <f>SUM($BK$84:$BK$91)</f>
        <v>0</v>
      </c>
    </row>
    <row r="84" spans="2:65" s="6" customFormat="1" ht="15.75" customHeight="1">
      <c r="B84" s="21"/>
      <c r="C84" s="105" t="s">
        <v>162</v>
      </c>
      <c r="D84" s="105" t="s">
        <v>138</v>
      </c>
      <c r="E84" s="106" t="s">
        <v>482</v>
      </c>
      <c r="F84" s="266" t="s">
        <v>483</v>
      </c>
      <c r="G84" s="267"/>
      <c r="H84" s="267"/>
      <c r="I84" s="267"/>
      <c r="J84" s="108" t="s">
        <v>484</v>
      </c>
      <c r="K84" s="109">
        <v>1</v>
      </c>
      <c r="L84" s="268"/>
      <c r="M84" s="267"/>
      <c r="N84" s="269">
        <f>ROUND($L$84*$K$84,2)</f>
        <v>0</v>
      </c>
      <c r="O84" s="267"/>
      <c r="P84" s="267"/>
      <c r="Q84" s="267"/>
      <c r="R84" s="107"/>
      <c r="S84" s="21"/>
      <c r="T84" s="110"/>
      <c r="U84" s="111" t="s">
        <v>43</v>
      </c>
      <c r="X84" s="112">
        <v>0</v>
      </c>
      <c r="Y84" s="112">
        <f>$X$84*$K$84</f>
        <v>0</v>
      </c>
      <c r="Z84" s="112">
        <v>0</v>
      </c>
      <c r="AA84" s="113">
        <f>$Z$84*$K$84</f>
        <v>0</v>
      </c>
      <c r="AR84" s="74" t="s">
        <v>142</v>
      </c>
      <c r="AT84" s="74" t="s">
        <v>138</v>
      </c>
      <c r="AU84" s="74" t="s">
        <v>162</v>
      </c>
      <c r="AY84" s="6" t="s">
        <v>137</v>
      </c>
      <c r="BE84" s="114">
        <f>IF($U$84="základní",$N$84,0)</f>
        <v>0</v>
      </c>
      <c r="BF84" s="114">
        <f>IF($U$84="snížená",$N$84,0)</f>
        <v>0</v>
      </c>
      <c r="BG84" s="114">
        <f>IF($U$84="zákl. přenesená",$N$84,0)</f>
        <v>0</v>
      </c>
      <c r="BH84" s="114">
        <f>IF($U$84="sníž. přenesená",$N$84,0)</f>
        <v>0</v>
      </c>
      <c r="BI84" s="114">
        <f>IF($U$84="nulová",$N$84,0)</f>
        <v>0</v>
      </c>
      <c r="BJ84" s="74" t="s">
        <v>23</v>
      </c>
      <c r="BK84" s="114">
        <f>ROUND($L$84*$K$84,2)</f>
        <v>0</v>
      </c>
      <c r="BL84" s="74" t="s">
        <v>142</v>
      </c>
      <c r="BM84" s="74" t="s">
        <v>162</v>
      </c>
    </row>
    <row r="85" spans="2:47" s="6" customFormat="1" ht="16.5" customHeight="1">
      <c r="B85" s="21"/>
      <c r="F85" s="270" t="s">
        <v>483</v>
      </c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1"/>
      <c r="T85" s="47"/>
      <c r="AA85" s="48"/>
      <c r="AT85" s="6" t="s">
        <v>167</v>
      </c>
      <c r="AU85" s="6" t="s">
        <v>162</v>
      </c>
    </row>
    <row r="86" spans="2:65" s="6" customFormat="1" ht="15.75" customHeight="1">
      <c r="B86" s="21"/>
      <c r="C86" s="105" t="s">
        <v>142</v>
      </c>
      <c r="D86" s="105" t="s">
        <v>138</v>
      </c>
      <c r="E86" s="106" t="s">
        <v>485</v>
      </c>
      <c r="F86" s="266" t="s">
        <v>486</v>
      </c>
      <c r="G86" s="267"/>
      <c r="H86" s="267"/>
      <c r="I86" s="267"/>
      <c r="J86" s="108" t="s">
        <v>484</v>
      </c>
      <c r="K86" s="109">
        <v>1</v>
      </c>
      <c r="L86" s="268"/>
      <c r="M86" s="267"/>
      <c r="N86" s="269">
        <f>ROUND($L$86*$K$86,2)</f>
        <v>0</v>
      </c>
      <c r="O86" s="267"/>
      <c r="P86" s="267"/>
      <c r="Q86" s="267"/>
      <c r="R86" s="107"/>
      <c r="S86" s="21"/>
      <c r="T86" s="110"/>
      <c r="U86" s="111" t="s">
        <v>43</v>
      </c>
      <c r="X86" s="112">
        <v>0</v>
      </c>
      <c r="Y86" s="112">
        <f>$X$86*$K$86</f>
        <v>0</v>
      </c>
      <c r="Z86" s="112">
        <v>0</v>
      </c>
      <c r="AA86" s="113">
        <f>$Z$86*$K$86</f>
        <v>0</v>
      </c>
      <c r="AR86" s="74" t="s">
        <v>142</v>
      </c>
      <c r="AT86" s="74" t="s">
        <v>138</v>
      </c>
      <c r="AU86" s="74" t="s">
        <v>162</v>
      </c>
      <c r="AY86" s="6" t="s">
        <v>137</v>
      </c>
      <c r="BE86" s="114">
        <f>IF($U$86="základní",$N$86,0)</f>
        <v>0</v>
      </c>
      <c r="BF86" s="114">
        <f>IF($U$86="snížená",$N$86,0)</f>
        <v>0</v>
      </c>
      <c r="BG86" s="114">
        <f>IF($U$86="zákl. přenesená",$N$86,0)</f>
        <v>0</v>
      </c>
      <c r="BH86" s="114">
        <f>IF($U$86="sníž. přenesená",$N$86,0)</f>
        <v>0</v>
      </c>
      <c r="BI86" s="114">
        <f>IF($U$86="nulová",$N$86,0)</f>
        <v>0</v>
      </c>
      <c r="BJ86" s="74" t="s">
        <v>23</v>
      </c>
      <c r="BK86" s="114">
        <f>ROUND($L$86*$K$86,2)</f>
        <v>0</v>
      </c>
      <c r="BL86" s="74" t="s">
        <v>142</v>
      </c>
      <c r="BM86" s="74" t="s">
        <v>142</v>
      </c>
    </row>
    <row r="87" spans="2:47" s="6" customFormat="1" ht="16.5" customHeight="1">
      <c r="B87" s="21"/>
      <c r="F87" s="270" t="s">
        <v>486</v>
      </c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1"/>
      <c r="T87" s="47"/>
      <c r="AA87" s="48"/>
      <c r="AT87" s="6" t="s">
        <v>167</v>
      </c>
      <c r="AU87" s="6" t="s">
        <v>162</v>
      </c>
    </row>
    <row r="88" spans="2:65" s="6" customFormat="1" ht="15.75" customHeight="1">
      <c r="B88" s="21"/>
      <c r="C88" s="105" t="s">
        <v>176</v>
      </c>
      <c r="D88" s="105" t="s">
        <v>138</v>
      </c>
      <c r="E88" s="106" t="s">
        <v>487</v>
      </c>
      <c r="F88" s="266" t="s">
        <v>488</v>
      </c>
      <c r="G88" s="267"/>
      <c r="H88" s="267"/>
      <c r="I88" s="267"/>
      <c r="J88" s="108" t="s">
        <v>484</v>
      </c>
      <c r="K88" s="109">
        <v>4</v>
      </c>
      <c r="L88" s="268"/>
      <c r="M88" s="267"/>
      <c r="N88" s="269">
        <f>ROUND($L$88*$K$88,2)</f>
        <v>0</v>
      </c>
      <c r="O88" s="267"/>
      <c r="P88" s="267"/>
      <c r="Q88" s="267"/>
      <c r="R88" s="107"/>
      <c r="S88" s="21"/>
      <c r="T88" s="110"/>
      <c r="U88" s="111" t="s">
        <v>43</v>
      </c>
      <c r="X88" s="112">
        <v>0</v>
      </c>
      <c r="Y88" s="112">
        <f>$X$88*$K$88</f>
        <v>0</v>
      </c>
      <c r="Z88" s="112">
        <v>0</v>
      </c>
      <c r="AA88" s="113">
        <f>$Z$88*$K$88</f>
        <v>0</v>
      </c>
      <c r="AR88" s="74" t="s">
        <v>142</v>
      </c>
      <c r="AT88" s="74" t="s">
        <v>138</v>
      </c>
      <c r="AU88" s="74" t="s">
        <v>162</v>
      </c>
      <c r="AY88" s="6" t="s">
        <v>137</v>
      </c>
      <c r="BE88" s="114">
        <f>IF($U$88="základní",$N$88,0)</f>
        <v>0</v>
      </c>
      <c r="BF88" s="114">
        <f>IF($U$88="snížená",$N$88,0)</f>
        <v>0</v>
      </c>
      <c r="BG88" s="114">
        <f>IF($U$88="zákl. přenesená",$N$88,0)</f>
        <v>0</v>
      </c>
      <c r="BH88" s="114">
        <f>IF($U$88="sníž. přenesená",$N$88,0)</f>
        <v>0</v>
      </c>
      <c r="BI88" s="114">
        <f>IF($U$88="nulová",$N$88,0)</f>
        <v>0</v>
      </c>
      <c r="BJ88" s="74" t="s">
        <v>23</v>
      </c>
      <c r="BK88" s="114">
        <f>ROUND($L$88*$K$88,2)</f>
        <v>0</v>
      </c>
      <c r="BL88" s="74" t="s">
        <v>142</v>
      </c>
      <c r="BM88" s="74" t="s">
        <v>176</v>
      </c>
    </row>
    <row r="89" spans="2:47" s="6" customFormat="1" ht="16.5" customHeight="1">
      <c r="B89" s="21"/>
      <c r="F89" s="270" t="s">
        <v>488</v>
      </c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1"/>
      <c r="T89" s="47"/>
      <c r="AA89" s="48"/>
      <c r="AT89" s="6" t="s">
        <v>167</v>
      </c>
      <c r="AU89" s="6" t="s">
        <v>162</v>
      </c>
    </row>
    <row r="90" spans="2:65" s="6" customFormat="1" ht="15.75" customHeight="1">
      <c r="B90" s="21"/>
      <c r="C90" s="105" t="s">
        <v>182</v>
      </c>
      <c r="D90" s="105" t="s">
        <v>138</v>
      </c>
      <c r="E90" s="106" t="s">
        <v>489</v>
      </c>
      <c r="F90" s="266" t="s">
        <v>490</v>
      </c>
      <c r="G90" s="267"/>
      <c r="H90" s="267"/>
      <c r="I90" s="267"/>
      <c r="J90" s="108" t="s">
        <v>484</v>
      </c>
      <c r="K90" s="109">
        <v>4</v>
      </c>
      <c r="L90" s="268"/>
      <c r="M90" s="267"/>
      <c r="N90" s="269">
        <f>ROUND($L$90*$K$90,2)</f>
        <v>0</v>
      </c>
      <c r="O90" s="267"/>
      <c r="P90" s="267"/>
      <c r="Q90" s="267"/>
      <c r="R90" s="107"/>
      <c r="S90" s="21"/>
      <c r="T90" s="110"/>
      <c r="U90" s="111" t="s">
        <v>43</v>
      </c>
      <c r="X90" s="112">
        <v>0</v>
      </c>
      <c r="Y90" s="112">
        <f>$X$90*$K$90</f>
        <v>0</v>
      </c>
      <c r="Z90" s="112">
        <v>0</v>
      </c>
      <c r="AA90" s="113">
        <f>$Z$90*$K$90</f>
        <v>0</v>
      </c>
      <c r="AR90" s="74" t="s">
        <v>142</v>
      </c>
      <c r="AT90" s="74" t="s">
        <v>138</v>
      </c>
      <c r="AU90" s="74" t="s">
        <v>162</v>
      </c>
      <c r="AY90" s="6" t="s">
        <v>137</v>
      </c>
      <c r="BE90" s="114">
        <f>IF($U$90="základní",$N$90,0)</f>
        <v>0</v>
      </c>
      <c r="BF90" s="114">
        <f>IF($U$90="snížená",$N$90,0)</f>
        <v>0</v>
      </c>
      <c r="BG90" s="114">
        <f>IF($U$90="zákl. přenesená",$N$90,0)</f>
        <v>0</v>
      </c>
      <c r="BH90" s="114">
        <f>IF($U$90="sníž. přenesená",$N$90,0)</f>
        <v>0</v>
      </c>
      <c r="BI90" s="114">
        <f>IF($U$90="nulová",$N$90,0)</f>
        <v>0</v>
      </c>
      <c r="BJ90" s="74" t="s">
        <v>23</v>
      </c>
      <c r="BK90" s="114">
        <f>ROUND($L$90*$K$90,2)</f>
        <v>0</v>
      </c>
      <c r="BL90" s="74" t="s">
        <v>142</v>
      </c>
      <c r="BM90" s="74" t="s">
        <v>182</v>
      </c>
    </row>
    <row r="91" spans="2:47" s="6" customFormat="1" ht="16.5" customHeight="1">
      <c r="B91" s="21"/>
      <c r="F91" s="270" t="s">
        <v>490</v>
      </c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1"/>
      <c r="T91" s="47"/>
      <c r="AA91" s="48"/>
      <c r="AT91" s="6" t="s">
        <v>167</v>
      </c>
      <c r="AU91" s="6" t="s">
        <v>162</v>
      </c>
    </row>
    <row r="92" spans="2:63" s="96" customFormat="1" ht="30.75" customHeight="1">
      <c r="B92" s="97"/>
      <c r="D92" s="104" t="s">
        <v>476</v>
      </c>
      <c r="N92" s="257">
        <f>$BK$92</f>
        <v>0</v>
      </c>
      <c r="O92" s="258"/>
      <c r="P92" s="258"/>
      <c r="Q92" s="258"/>
      <c r="S92" s="97"/>
      <c r="T92" s="100"/>
      <c r="W92" s="101">
        <f>SUM($W$93:$W$97)</f>
        <v>0</v>
      </c>
      <c r="Y92" s="101">
        <f>SUM($Y$93:$Y$97)</f>
        <v>0</v>
      </c>
      <c r="AA92" s="102">
        <f>SUM($AA$93:$AA$97)</f>
        <v>0</v>
      </c>
      <c r="AR92" s="99" t="s">
        <v>23</v>
      </c>
      <c r="AT92" s="99" t="s">
        <v>72</v>
      </c>
      <c r="AU92" s="99" t="s">
        <v>23</v>
      </c>
      <c r="AY92" s="99" t="s">
        <v>137</v>
      </c>
      <c r="BK92" s="103">
        <f>SUM($BK$93:$BK$97)</f>
        <v>0</v>
      </c>
    </row>
    <row r="93" spans="2:65" s="6" customFormat="1" ht="15.75" customHeight="1">
      <c r="B93" s="21"/>
      <c r="C93" s="105" t="s">
        <v>187</v>
      </c>
      <c r="D93" s="105" t="s">
        <v>138</v>
      </c>
      <c r="E93" s="106" t="s">
        <v>491</v>
      </c>
      <c r="F93" s="266" t="s">
        <v>492</v>
      </c>
      <c r="G93" s="267"/>
      <c r="H93" s="267"/>
      <c r="I93" s="267"/>
      <c r="J93" s="108" t="s">
        <v>493</v>
      </c>
      <c r="K93" s="109">
        <v>2</v>
      </c>
      <c r="L93" s="268"/>
      <c r="M93" s="267"/>
      <c r="N93" s="269">
        <f>ROUND($L$93*$K$93,2)</f>
        <v>0</v>
      </c>
      <c r="O93" s="267"/>
      <c r="P93" s="267"/>
      <c r="Q93" s="267"/>
      <c r="R93" s="107"/>
      <c r="S93" s="21"/>
      <c r="T93" s="110"/>
      <c r="U93" s="111" t="s">
        <v>43</v>
      </c>
      <c r="X93" s="112">
        <v>0</v>
      </c>
      <c r="Y93" s="112">
        <f>$X$93*$K$93</f>
        <v>0</v>
      </c>
      <c r="Z93" s="112">
        <v>0</v>
      </c>
      <c r="AA93" s="113">
        <f>$Z$93*$K$93</f>
        <v>0</v>
      </c>
      <c r="AR93" s="74" t="s">
        <v>142</v>
      </c>
      <c r="AT93" s="74" t="s">
        <v>138</v>
      </c>
      <c r="AU93" s="74" t="s">
        <v>80</v>
      </c>
      <c r="AY93" s="6" t="s">
        <v>137</v>
      </c>
      <c r="BE93" s="114">
        <f>IF($U$93="základní",$N$93,0)</f>
        <v>0</v>
      </c>
      <c r="BF93" s="114">
        <f>IF($U$93="snížená",$N$93,0)</f>
        <v>0</v>
      </c>
      <c r="BG93" s="114">
        <f>IF($U$93="zákl. přenesená",$N$93,0)</f>
        <v>0</v>
      </c>
      <c r="BH93" s="114">
        <f>IF($U$93="sníž. přenesená",$N$93,0)</f>
        <v>0</v>
      </c>
      <c r="BI93" s="114">
        <f>IF($U$93="nulová",$N$93,0)</f>
        <v>0</v>
      </c>
      <c r="BJ93" s="74" t="s">
        <v>23</v>
      </c>
      <c r="BK93" s="114">
        <f>ROUND($L$93*$K$93,2)</f>
        <v>0</v>
      </c>
      <c r="BL93" s="74" t="s">
        <v>142</v>
      </c>
      <c r="BM93" s="74" t="s">
        <v>187</v>
      </c>
    </row>
    <row r="94" spans="2:47" s="6" customFormat="1" ht="16.5" customHeight="1">
      <c r="B94" s="21"/>
      <c r="F94" s="270" t="s">
        <v>492</v>
      </c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1"/>
      <c r="T94" s="47"/>
      <c r="AA94" s="48"/>
      <c r="AT94" s="6" t="s">
        <v>167</v>
      </c>
      <c r="AU94" s="6" t="s">
        <v>80</v>
      </c>
    </row>
    <row r="95" spans="2:65" s="6" customFormat="1" ht="15.75" customHeight="1">
      <c r="B95" s="21"/>
      <c r="C95" s="105" t="s">
        <v>194</v>
      </c>
      <c r="D95" s="105" t="s">
        <v>138</v>
      </c>
      <c r="E95" s="106" t="s">
        <v>494</v>
      </c>
      <c r="F95" s="266" t="s">
        <v>495</v>
      </c>
      <c r="G95" s="267"/>
      <c r="H95" s="267"/>
      <c r="I95" s="267"/>
      <c r="J95" s="108" t="s">
        <v>493</v>
      </c>
      <c r="K95" s="109">
        <v>2</v>
      </c>
      <c r="L95" s="268"/>
      <c r="M95" s="267"/>
      <c r="N95" s="269">
        <f>ROUND($L$95*$K$95,2)</f>
        <v>0</v>
      </c>
      <c r="O95" s="267"/>
      <c r="P95" s="267"/>
      <c r="Q95" s="267"/>
      <c r="R95" s="107"/>
      <c r="S95" s="21"/>
      <c r="T95" s="110"/>
      <c r="U95" s="111" t="s">
        <v>43</v>
      </c>
      <c r="X95" s="112">
        <v>0</v>
      </c>
      <c r="Y95" s="112">
        <f>$X$95*$K$95</f>
        <v>0</v>
      </c>
      <c r="Z95" s="112">
        <v>0</v>
      </c>
      <c r="AA95" s="113">
        <f>$Z$95*$K$95</f>
        <v>0</v>
      </c>
      <c r="AR95" s="74" t="s">
        <v>142</v>
      </c>
      <c r="AT95" s="74" t="s">
        <v>138</v>
      </c>
      <c r="AU95" s="74" t="s">
        <v>80</v>
      </c>
      <c r="AY95" s="6" t="s">
        <v>137</v>
      </c>
      <c r="BE95" s="114">
        <f>IF($U$95="základní",$N$95,0)</f>
        <v>0</v>
      </c>
      <c r="BF95" s="114">
        <f>IF($U$95="snížená",$N$95,0)</f>
        <v>0</v>
      </c>
      <c r="BG95" s="114">
        <f>IF($U$95="zákl. přenesená",$N$95,0)</f>
        <v>0</v>
      </c>
      <c r="BH95" s="114">
        <f>IF($U$95="sníž. přenesená",$N$95,0)</f>
        <v>0</v>
      </c>
      <c r="BI95" s="114">
        <f>IF($U$95="nulová",$N$95,0)</f>
        <v>0</v>
      </c>
      <c r="BJ95" s="74" t="s">
        <v>23</v>
      </c>
      <c r="BK95" s="114">
        <f>ROUND($L$95*$K$95,2)</f>
        <v>0</v>
      </c>
      <c r="BL95" s="74" t="s">
        <v>142</v>
      </c>
      <c r="BM95" s="74" t="s">
        <v>194</v>
      </c>
    </row>
    <row r="96" spans="2:47" s="6" customFormat="1" ht="16.5" customHeight="1">
      <c r="B96" s="21"/>
      <c r="F96" s="270" t="s">
        <v>495</v>
      </c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1"/>
      <c r="T96" s="47"/>
      <c r="AA96" s="48"/>
      <c r="AT96" s="6" t="s">
        <v>167</v>
      </c>
      <c r="AU96" s="6" t="s">
        <v>80</v>
      </c>
    </row>
    <row r="97" spans="2:65" s="6" customFormat="1" ht="15.75" customHeight="1">
      <c r="B97" s="21"/>
      <c r="C97" s="105" t="s">
        <v>199</v>
      </c>
      <c r="D97" s="105" t="s">
        <v>138</v>
      </c>
      <c r="E97" s="106" t="s">
        <v>496</v>
      </c>
      <c r="F97" s="266" t="s">
        <v>497</v>
      </c>
      <c r="G97" s="267"/>
      <c r="H97" s="267"/>
      <c r="I97" s="267"/>
      <c r="J97" s="108" t="s">
        <v>251</v>
      </c>
      <c r="K97" s="109">
        <v>1</v>
      </c>
      <c r="L97" s="268"/>
      <c r="M97" s="267"/>
      <c r="N97" s="269">
        <f>ROUND($L$97*$K$97,2)</f>
        <v>0</v>
      </c>
      <c r="O97" s="267"/>
      <c r="P97" s="267"/>
      <c r="Q97" s="267"/>
      <c r="R97" s="107"/>
      <c r="S97" s="21"/>
      <c r="T97" s="110"/>
      <c r="U97" s="111" t="s">
        <v>43</v>
      </c>
      <c r="X97" s="112">
        <v>0</v>
      </c>
      <c r="Y97" s="112">
        <f>$X$97*$K$97</f>
        <v>0</v>
      </c>
      <c r="Z97" s="112">
        <v>0</v>
      </c>
      <c r="AA97" s="113">
        <f>$Z$97*$K$97</f>
        <v>0</v>
      </c>
      <c r="AR97" s="74" t="s">
        <v>142</v>
      </c>
      <c r="AT97" s="74" t="s">
        <v>138</v>
      </c>
      <c r="AU97" s="74" t="s">
        <v>80</v>
      </c>
      <c r="AY97" s="6" t="s">
        <v>137</v>
      </c>
      <c r="BE97" s="114">
        <f>IF($U$97="základní",$N$97,0)</f>
        <v>0</v>
      </c>
      <c r="BF97" s="114">
        <f>IF($U$97="snížená",$N$97,0)</f>
        <v>0</v>
      </c>
      <c r="BG97" s="114">
        <f>IF($U$97="zákl. přenesená",$N$97,0)</f>
        <v>0</v>
      </c>
      <c r="BH97" s="114">
        <f>IF($U$97="sníž. přenesená",$N$97,0)</f>
        <v>0</v>
      </c>
      <c r="BI97" s="114">
        <f>IF($U$97="nulová",$N$97,0)</f>
        <v>0</v>
      </c>
      <c r="BJ97" s="74" t="s">
        <v>23</v>
      </c>
      <c r="BK97" s="114">
        <f>ROUND($L$97*$K$97,2)</f>
        <v>0</v>
      </c>
      <c r="BL97" s="74" t="s">
        <v>142</v>
      </c>
      <c r="BM97" s="74" t="s">
        <v>498</v>
      </c>
    </row>
    <row r="98" spans="2:63" s="96" customFormat="1" ht="30.75" customHeight="1">
      <c r="B98" s="97"/>
      <c r="D98" s="104" t="s">
        <v>477</v>
      </c>
      <c r="N98" s="257">
        <f>$BK$98</f>
        <v>0</v>
      </c>
      <c r="O98" s="258"/>
      <c r="P98" s="258"/>
      <c r="Q98" s="258"/>
      <c r="S98" s="97"/>
      <c r="T98" s="100"/>
      <c r="W98" s="101">
        <f>SUM($W$99:$W$112)</f>
        <v>0</v>
      </c>
      <c r="Y98" s="101">
        <f>SUM($Y$99:$Y$112)</f>
        <v>0</v>
      </c>
      <c r="AA98" s="102">
        <f>SUM($AA$99:$AA$112)</f>
        <v>0</v>
      </c>
      <c r="AR98" s="99" t="s">
        <v>23</v>
      </c>
      <c r="AT98" s="99" t="s">
        <v>72</v>
      </c>
      <c r="AU98" s="99" t="s">
        <v>23</v>
      </c>
      <c r="AY98" s="99" t="s">
        <v>137</v>
      </c>
      <c r="BK98" s="103">
        <f>SUM($BK$99:$BK$112)</f>
        <v>0</v>
      </c>
    </row>
    <row r="99" spans="2:65" s="6" customFormat="1" ht="15.75" customHeight="1">
      <c r="B99" s="21"/>
      <c r="C99" s="131" t="s">
        <v>28</v>
      </c>
      <c r="D99" s="131" t="s">
        <v>254</v>
      </c>
      <c r="E99" s="132" t="s">
        <v>499</v>
      </c>
      <c r="F99" s="273" t="s">
        <v>479</v>
      </c>
      <c r="G99" s="274"/>
      <c r="H99" s="274"/>
      <c r="I99" s="274"/>
      <c r="J99" s="131" t="s">
        <v>276</v>
      </c>
      <c r="K99" s="133">
        <v>350</v>
      </c>
      <c r="L99" s="275"/>
      <c r="M99" s="274"/>
      <c r="N99" s="276">
        <f>ROUND($L$99*$K$99,2)</f>
        <v>0</v>
      </c>
      <c r="O99" s="267"/>
      <c r="P99" s="267"/>
      <c r="Q99" s="267"/>
      <c r="R99" s="107"/>
      <c r="S99" s="21"/>
      <c r="T99" s="110"/>
      <c r="U99" s="111" t="s">
        <v>43</v>
      </c>
      <c r="X99" s="112">
        <v>0</v>
      </c>
      <c r="Y99" s="112">
        <f>$X$99*$K$99</f>
        <v>0</v>
      </c>
      <c r="Z99" s="112">
        <v>0</v>
      </c>
      <c r="AA99" s="113">
        <f>$Z$99*$K$99</f>
        <v>0</v>
      </c>
      <c r="AR99" s="74" t="s">
        <v>194</v>
      </c>
      <c r="AT99" s="74" t="s">
        <v>254</v>
      </c>
      <c r="AU99" s="74" t="s">
        <v>80</v>
      </c>
      <c r="AY99" s="74" t="s">
        <v>137</v>
      </c>
      <c r="BE99" s="114">
        <f>IF($U$99="základní",$N$99,0)</f>
        <v>0</v>
      </c>
      <c r="BF99" s="114">
        <f>IF($U$99="snížená",$N$99,0)</f>
        <v>0</v>
      </c>
      <c r="BG99" s="114">
        <f>IF($U$99="zákl. přenesená",$N$99,0)</f>
        <v>0</v>
      </c>
      <c r="BH99" s="114">
        <f>IF($U$99="sníž. přenesená",$N$99,0)</f>
        <v>0</v>
      </c>
      <c r="BI99" s="114">
        <f>IF($U$99="nulová",$N$99,0)</f>
        <v>0</v>
      </c>
      <c r="BJ99" s="74" t="s">
        <v>23</v>
      </c>
      <c r="BK99" s="114">
        <f>ROUND($L$99*$K$99,2)</f>
        <v>0</v>
      </c>
      <c r="BL99" s="74" t="s">
        <v>142</v>
      </c>
      <c r="BM99" s="74" t="s">
        <v>500</v>
      </c>
    </row>
    <row r="100" spans="2:47" s="6" customFormat="1" ht="16.5" customHeight="1">
      <c r="B100" s="21"/>
      <c r="F100" s="270" t="s">
        <v>479</v>
      </c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1"/>
      <c r="T100" s="47"/>
      <c r="AA100" s="48"/>
      <c r="AT100" s="6" t="s">
        <v>167</v>
      </c>
      <c r="AU100" s="6" t="s">
        <v>80</v>
      </c>
    </row>
    <row r="101" spans="2:65" s="6" customFormat="1" ht="15.75" customHeight="1">
      <c r="B101" s="21"/>
      <c r="C101" s="135" t="s">
        <v>211</v>
      </c>
      <c r="D101" s="135" t="s">
        <v>254</v>
      </c>
      <c r="E101" s="132" t="s">
        <v>501</v>
      </c>
      <c r="F101" s="273" t="s">
        <v>481</v>
      </c>
      <c r="G101" s="274"/>
      <c r="H101" s="274"/>
      <c r="I101" s="274"/>
      <c r="J101" s="131" t="s">
        <v>276</v>
      </c>
      <c r="K101" s="133">
        <v>20</v>
      </c>
      <c r="L101" s="275"/>
      <c r="M101" s="274"/>
      <c r="N101" s="276">
        <f>ROUND($L$101*$K$101,2)</f>
        <v>0</v>
      </c>
      <c r="O101" s="267"/>
      <c r="P101" s="267"/>
      <c r="Q101" s="267"/>
      <c r="R101" s="107"/>
      <c r="S101" s="21"/>
      <c r="T101" s="110"/>
      <c r="U101" s="111" t="s">
        <v>43</v>
      </c>
      <c r="X101" s="112">
        <v>0</v>
      </c>
      <c r="Y101" s="112">
        <f>$X$101*$K$101</f>
        <v>0</v>
      </c>
      <c r="Z101" s="112">
        <v>0</v>
      </c>
      <c r="AA101" s="113">
        <f>$Z$101*$K$101</f>
        <v>0</v>
      </c>
      <c r="AR101" s="74" t="s">
        <v>194</v>
      </c>
      <c r="AT101" s="74" t="s">
        <v>254</v>
      </c>
      <c r="AU101" s="74" t="s">
        <v>80</v>
      </c>
      <c r="AY101" s="6" t="s">
        <v>137</v>
      </c>
      <c r="BE101" s="114">
        <f>IF($U$101="základní",$N$101,0)</f>
        <v>0</v>
      </c>
      <c r="BF101" s="114">
        <f>IF($U$101="snížená",$N$101,0)</f>
        <v>0</v>
      </c>
      <c r="BG101" s="114">
        <f>IF($U$101="zákl. přenesená",$N$101,0)</f>
        <v>0</v>
      </c>
      <c r="BH101" s="114">
        <f>IF($U$101="sníž. přenesená",$N$101,0)</f>
        <v>0</v>
      </c>
      <c r="BI101" s="114">
        <f>IF($U$101="nulová",$N$101,0)</f>
        <v>0</v>
      </c>
      <c r="BJ101" s="74" t="s">
        <v>23</v>
      </c>
      <c r="BK101" s="114">
        <f>ROUND($L$101*$K$101,2)</f>
        <v>0</v>
      </c>
      <c r="BL101" s="74" t="s">
        <v>142</v>
      </c>
      <c r="BM101" s="74" t="s">
        <v>502</v>
      </c>
    </row>
    <row r="102" spans="2:47" s="6" customFormat="1" ht="16.5" customHeight="1">
      <c r="B102" s="21"/>
      <c r="F102" s="270" t="s">
        <v>481</v>
      </c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1"/>
      <c r="T102" s="47"/>
      <c r="AA102" s="48"/>
      <c r="AT102" s="6" t="s">
        <v>167</v>
      </c>
      <c r="AU102" s="6" t="s">
        <v>80</v>
      </c>
    </row>
    <row r="103" spans="2:65" s="6" customFormat="1" ht="15.75" customHeight="1">
      <c r="B103" s="21"/>
      <c r="C103" s="135" t="s">
        <v>219</v>
      </c>
      <c r="D103" s="135" t="s">
        <v>254</v>
      </c>
      <c r="E103" s="132" t="s">
        <v>503</v>
      </c>
      <c r="F103" s="273" t="s">
        <v>483</v>
      </c>
      <c r="G103" s="274"/>
      <c r="H103" s="274"/>
      <c r="I103" s="274"/>
      <c r="J103" s="131" t="s">
        <v>484</v>
      </c>
      <c r="K103" s="133">
        <v>1</v>
      </c>
      <c r="L103" s="275"/>
      <c r="M103" s="274"/>
      <c r="N103" s="276">
        <f>ROUND($L$103*$K$103,2)</f>
        <v>0</v>
      </c>
      <c r="O103" s="267"/>
      <c r="P103" s="267"/>
      <c r="Q103" s="267"/>
      <c r="R103" s="107"/>
      <c r="S103" s="21"/>
      <c r="T103" s="110"/>
      <c r="U103" s="111" t="s">
        <v>43</v>
      </c>
      <c r="X103" s="112">
        <v>0</v>
      </c>
      <c r="Y103" s="112">
        <f>$X$103*$K$103</f>
        <v>0</v>
      </c>
      <c r="Z103" s="112">
        <v>0</v>
      </c>
      <c r="AA103" s="113">
        <f>$Z$103*$K$103</f>
        <v>0</v>
      </c>
      <c r="AR103" s="74" t="s">
        <v>194</v>
      </c>
      <c r="AT103" s="74" t="s">
        <v>254</v>
      </c>
      <c r="AU103" s="74" t="s">
        <v>80</v>
      </c>
      <c r="AY103" s="6" t="s">
        <v>137</v>
      </c>
      <c r="BE103" s="114">
        <f>IF($U$103="základní",$N$103,0)</f>
        <v>0</v>
      </c>
      <c r="BF103" s="114">
        <f>IF($U$103="snížená",$N$103,0)</f>
        <v>0</v>
      </c>
      <c r="BG103" s="114">
        <f>IF($U$103="zákl. přenesená",$N$103,0)</f>
        <v>0</v>
      </c>
      <c r="BH103" s="114">
        <f>IF($U$103="sníž. přenesená",$N$103,0)</f>
        <v>0</v>
      </c>
      <c r="BI103" s="114">
        <f>IF($U$103="nulová",$N$103,0)</f>
        <v>0</v>
      </c>
      <c r="BJ103" s="74" t="s">
        <v>23</v>
      </c>
      <c r="BK103" s="114">
        <f>ROUND($L$103*$K$103,2)</f>
        <v>0</v>
      </c>
      <c r="BL103" s="74" t="s">
        <v>142</v>
      </c>
      <c r="BM103" s="74" t="s">
        <v>504</v>
      </c>
    </row>
    <row r="104" spans="2:47" s="6" customFormat="1" ht="16.5" customHeight="1">
      <c r="B104" s="21"/>
      <c r="F104" s="270" t="s">
        <v>483</v>
      </c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1"/>
      <c r="T104" s="47"/>
      <c r="AA104" s="48"/>
      <c r="AT104" s="6" t="s">
        <v>167</v>
      </c>
      <c r="AU104" s="6" t="s">
        <v>80</v>
      </c>
    </row>
    <row r="105" spans="2:65" s="6" customFormat="1" ht="15.75" customHeight="1">
      <c r="B105" s="21"/>
      <c r="C105" s="135" t="s">
        <v>225</v>
      </c>
      <c r="D105" s="135" t="s">
        <v>254</v>
      </c>
      <c r="E105" s="132" t="s">
        <v>505</v>
      </c>
      <c r="F105" s="273" t="s">
        <v>506</v>
      </c>
      <c r="G105" s="274"/>
      <c r="H105" s="274"/>
      <c r="I105" s="274"/>
      <c r="J105" s="131" t="s">
        <v>484</v>
      </c>
      <c r="K105" s="133">
        <v>1</v>
      </c>
      <c r="L105" s="275"/>
      <c r="M105" s="274"/>
      <c r="N105" s="276">
        <f>ROUND($L$105*$K$105,2)</f>
        <v>0</v>
      </c>
      <c r="O105" s="267"/>
      <c r="P105" s="267"/>
      <c r="Q105" s="267"/>
      <c r="R105" s="107"/>
      <c r="S105" s="21"/>
      <c r="T105" s="110"/>
      <c r="U105" s="111" t="s">
        <v>43</v>
      </c>
      <c r="X105" s="112">
        <v>0</v>
      </c>
      <c r="Y105" s="112">
        <f>$X$105*$K$105</f>
        <v>0</v>
      </c>
      <c r="Z105" s="112">
        <v>0</v>
      </c>
      <c r="AA105" s="113">
        <f>$Z$105*$K$105</f>
        <v>0</v>
      </c>
      <c r="AR105" s="74" t="s">
        <v>194</v>
      </c>
      <c r="AT105" s="74" t="s">
        <v>254</v>
      </c>
      <c r="AU105" s="74" t="s">
        <v>80</v>
      </c>
      <c r="AY105" s="6" t="s">
        <v>137</v>
      </c>
      <c r="BE105" s="114">
        <f>IF($U$105="základní",$N$105,0)</f>
        <v>0</v>
      </c>
      <c r="BF105" s="114">
        <f>IF($U$105="snížená",$N$105,0)</f>
        <v>0</v>
      </c>
      <c r="BG105" s="114">
        <f>IF($U$105="zákl. přenesená",$N$105,0)</f>
        <v>0</v>
      </c>
      <c r="BH105" s="114">
        <f>IF($U$105="sníž. přenesená",$N$105,0)</f>
        <v>0</v>
      </c>
      <c r="BI105" s="114">
        <f>IF($U$105="nulová",$N$105,0)</f>
        <v>0</v>
      </c>
      <c r="BJ105" s="74" t="s">
        <v>23</v>
      </c>
      <c r="BK105" s="114">
        <f>ROUND($L$105*$K$105,2)</f>
        <v>0</v>
      </c>
      <c r="BL105" s="74" t="s">
        <v>142</v>
      </c>
      <c r="BM105" s="74" t="s">
        <v>507</v>
      </c>
    </row>
    <row r="106" spans="2:47" s="6" customFormat="1" ht="16.5" customHeight="1">
      <c r="B106" s="21"/>
      <c r="F106" s="270" t="s">
        <v>506</v>
      </c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1"/>
      <c r="T106" s="47"/>
      <c r="AA106" s="48"/>
      <c r="AT106" s="6" t="s">
        <v>167</v>
      </c>
      <c r="AU106" s="6" t="s">
        <v>80</v>
      </c>
    </row>
    <row r="107" spans="2:65" s="6" customFormat="1" ht="15.75" customHeight="1">
      <c r="B107" s="21"/>
      <c r="C107" s="135" t="s">
        <v>230</v>
      </c>
      <c r="D107" s="135" t="s">
        <v>254</v>
      </c>
      <c r="E107" s="132" t="s">
        <v>508</v>
      </c>
      <c r="F107" s="273" t="s">
        <v>509</v>
      </c>
      <c r="G107" s="274"/>
      <c r="H107" s="274"/>
      <c r="I107" s="274"/>
      <c r="J107" s="131" t="s">
        <v>484</v>
      </c>
      <c r="K107" s="133">
        <v>4</v>
      </c>
      <c r="L107" s="275"/>
      <c r="M107" s="274"/>
      <c r="N107" s="276">
        <f>ROUND($L$107*$K$107,2)</f>
        <v>0</v>
      </c>
      <c r="O107" s="267"/>
      <c r="P107" s="267"/>
      <c r="Q107" s="267"/>
      <c r="R107" s="107"/>
      <c r="S107" s="21"/>
      <c r="T107" s="110"/>
      <c r="U107" s="111" t="s">
        <v>43</v>
      </c>
      <c r="X107" s="112">
        <v>0</v>
      </c>
      <c r="Y107" s="112">
        <f>$X$107*$K$107</f>
        <v>0</v>
      </c>
      <c r="Z107" s="112">
        <v>0</v>
      </c>
      <c r="AA107" s="113">
        <f>$Z$107*$K$107</f>
        <v>0</v>
      </c>
      <c r="AR107" s="74" t="s">
        <v>194</v>
      </c>
      <c r="AT107" s="74" t="s">
        <v>254</v>
      </c>
      <c r="AU107" s="74" t="s">
        <v>80</v>
      </c>
      <c r="AY107" s="6" t="s">
        <v>137</v>
      </c>
      <c r="BE107" s="114">
        <f>IF($U$107="základní",$N$107,0)</f>
        <v>0</v>
      </c>
      <c r="BF107" s="114">
        <f>IF($U$107="snížená",$N$107,0)</f>
        <v>0</v>
      </c>
      <c r="BG107" s="114">
        <f>IF($U$107="zákl. přenesená",$N$107,0)</f>
        <v>0</v>
      </c>
      <c r="BH107" s="114">
        <f>IF($U$107="sníž. přenesená",$N$107,0)</f>
        <v>0</v>
      </c>
      <c r="BI107" s="114">
        <f>IF($U$107="nulová",$N$107,0)</f>
        <v>0</v>
      </c>
      <c r="BJ107" s="74" t="s">
        <v>23</v>
      </c>
      <c r="BK107" s="114">
        <f>ROUND($L$107*$K$107,2)</f>
        <v>0</v>
      </c>
      <c r="BL107" s="74" t="s">
        <v>142</v>
      </c>
      <c r="BM107" s="74" t="s">
        <v>510</v>
      </c>
    </row>
    <row r="108" spans="2:47" s="6" customFormat="1" ht="16.5" customHeight="1">
      <c r="B108" s="21"/>
      <c r="F108" s="270" t="s">
        <v>509</v>
      </c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1"/>
      <c r="T108" s="47"/>
      <c r="AA108" s="48"/>
      <c r="AT108" s="6" t="s">
        <v>167</v>
      </c>
      <c r="AU108" s="6" t="s">
        <v>80</v>
      </c>
    </row>
    <row r="109" spans="2:65" s="6" customFormat="1" ht="15.75" customHeight="1">
      <c r="B109" s="21"/>
      <c r="C109" s="135" t="s">
        <v>9</v>
      </c>
      <c r="D109" s="135" t="s">
        <v>254</v>
      </c>
      <c r="E109" s="132" t="s">
        <v>511</v>
      </c>
      <c r="F109" s="273" t="s">
        <v>490</v>
      </c>
      <c r="G109" s="274"/>
      <c r="H109" s="274"/>
      <c r="I109" s="274"/>
      <c r="J109" s="131" t="s">
        <v>484</v>
      </c>
      <c r="K109" s="133">
        <v>4</v>
      </c>
      <c r="L109" s="275"/>
      <c r="M109" s="274"/>
      <c r="N109" s="276">
        <f>ROUND($L$109*$K$109,2)</f>
        <v>0</v>
      </c>
      <c r="O109" s="267"/>
      <c r="P109" s="267"/>
      <c r="Q109" s="267"/>
      <c r="R109" s="107"/>
      <c r="S109" s="21"/>
      <c r="T109" s="110"/>
      <c r="U109" s="111" t="s">
        <v>43</v>
      </c>
      <c r="X109" s="112">
        <v>0</v>
      </c>
      <c r="Y109" s="112">
        <f>$X$109*$K$109</f>
        <v>0</v>
      </c>
      <c r="Z109" s="112">
        <v>0</v>
      </c>
      <c r="AA109" s="113">
        <f>$Z$109*$K$109</f>
        <v>0</v>
      </c>
      <c r="AR109" s="74" t="s">
        <v>194</v>
      </c>
      <c r="AT109" s="74" t="s">
        <v>254</v>
      </c>
      <c r="AU109" s="74" t="s">
        <v>80</v>
      </c>
      <c r="AY109" s="6" t="s">
        <v>137</v>
      </c>
      <c r="BE109" s="114">
        <f>IF($U$109="základní",$N$109,0)</f>
        <v>0</v>
      </c>
      <c r="BF109" s="114">
        <f>IF($U$109="snížená",$N$109,0)</f>
        <v>0</v>
      </c>
      <c r="BG109" s="114">
        <f>IF($U$109="zákl. přenesená",$N$109,0)</f>
        <v>0</v>
      </c>
      <c r="BH109" s="114">
        <f>IF($U$109="sníž. přenesená",$N$109,0)</f>
        <v>0</v>
      </c>
      <c r="BI109" s="114">
        <f>IF($U$109="nulová",$N$109,0)</f>
        <v>0</v>
      </c>
      <c r="BJ109" s="74" t="s">
        <v>23</v>
      </c>
      <c r="BK109" s="114">
        <f>ROUND($L$109*$K$109,2)</f>
        <v>0</v>
      </c>
      <c r="BL109" s="74" t="s">
        <v>142</v>
      </c>
      <c r="BM109" s="74" t="s">
        <v>512</v>
      </c>
    </row>
    <row r="110" spans="2:47" s="6" customFormat="1" ht="16.5" customHeight="1">
      <c r="B110" s="21"/>
      <c r="F110" s="270" t="s">
        <v>490</v>
      </c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1"/>
      <c r="T110" s="47"/>
      <c r="AA110" s="48"/>
      <c r="AT110" s="6" t="s">
        <v>167</v>
      </c>
      <c r="AU110" s="6" t="s">
        <v>80</v>
      </c>
    </row>
    <row r="111" spans="2:65" s="6" customFormat="1" ht="27" customHeight="1">
      <c r="B111" s="21"/>
      <c r="C111" s="135" t="s">
        <v>243</v>
      </c>
      <c r="D111" s="135" t="s">
        <v>254</v>
      </c>
      <c r="E111" s="132" t="s">
        <v>496</v>
      </c>
      <c r="F111" s="273" t="s">
        <v>513</v>
      </c>
      <c r="G111" s="274"/>
      <c r="H111" s="274"/>
      <c r="I111" s="274"/>
      <c r="J111" s="131" t="s">
        <v>514</v>
      </c>
      <c r="K111" s="133">
        <v>1</v>
      </c>
      <c r="L111" s="275"/>
      <c r="M111" s="274"/>
      <c r="N111" s="276">
        <f>ROUND($L$111*$K$111,2)</f>
        <v>0</v>
      </c>
      <c r="O111" s="267"/>
      <c r="P111" s="267"/>
      <c r="Q111" s="267"/>
      <c r="R111" s="107"/>
      <c r="S111" s="21"/>
      <c r="T111" s="110"/>
      <c r="U111" s="111" t="s">
        <v>43</v>
      </c>
      <c r="X111" s="112">
        <v>0</v>
      </c>
      <c r="Y111" s="112">
        <f>$X$111*$K$111</f>
        <v>0</v>
      </c>
      <c r="Z111" s="112">
        <v>0</v>
      </c>
      <c r="AA111" s="113">
        <f>$Z$111*$K$111</f>
        <v>0</v>
      </c>
      <c r="AR111" s="74" t="s">
        <v>194</v>
      </c>
      <c r="AT111" s="74" t="s">
        <v>254</v>
      </c>
      <c r="AU111" s="74" t="s">
        <v>80</v>
      </c>
      <c r="AY111" s="6" t="s">
        <v>137</v>
      </c>
      <c r="BE111" s="114">
        <f>IF($U$111="základní",$N$111,0)</f>
        <v>0</v>
      </c>
      <c r="BF111" s="114">
        <f>IF($U$111="snížená",$N$111,0)</f>
        <v>0</v>
      </c>
      <c r="BG111" s="114">
        <f>IF($U$111="zákl. přenesená",$N$111,0)</f>
        <v>0</v>
      </c>
      <c r="BH111" s="114">
        <f>IF($U$111="sníž. přenesená",$N$111,0)</f>
        <v>0</v>
      </c>
      <c r="BI111" s="114">
        <f>IF($U$111="nulová",$N$111,0)</f>
        <v>0</v>
      </c>
      <c r="BJ111" s="74" t="s">
        <v>23</v>
      </c>
      <c r="BK111" s="114">
        <f>ROUND($L$111*$K$111,2)</f>
        <v>0</v>
      </c>
      <c r="BL111" s="74" t="s">
        <v>142</v>
      </c>
      <c r="BM111" s="74" t="s">
        <v>515</v>
      </c>
    </row>
    <row r="112" spans="2:47" s="6" customFormat="1" ht="16.5" customHeight="1">
      <c r="B112" s="21"/>
      <c r="F112" s="270" t="s">
        <v>513</v>
      </c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1"/>
      <c r="T112" s="139"/>
      <c r="U112" s="140"/>
      <c r="V112" s="140"/>
      <c r="W112" s="140"/>
      <c r="X112" s="140"/>
      <c r="Y112" s="140"/>
      <c r="Z112" s="140"/>
      <c r="AA112" s="141"/>
      <c r="AT112" s="6" t="s">
        <v>167</v>
      </c>
      <c r="AU112" s="6" t="s">
        <v>80</v>
      </c>
    </row>
    <row r="113" spans="2:19" s="6" customFormat="1" ht="7.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21"/>
    </row>
    <row r="298" s="2" customFormat="1" ht="14.25" customHeight="1"/>
  </sheetData>
  <sheetProtection/>
  <mergeCells count="118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C64:R64"/>
    <mergeCell ref="F66:Q66"/>
    <mergeCell ref="F67:Q67"/>
    <mergeCell ref="M69:P69"/>
    <mergeCell ref="M71:Q71"/>
    <mergeCell ref="F74:I74"/>
    <mergeCell ref="L74:M74"/>
    <mergeCell ref="N74:Q74"/>
    <mergeCell ref="F79:I79"/>
    <mergeCell ref="L79:M79"/>
    <mergeCell ref="N79:Q79"/>
    <mergeCell ref="F80:R80"/>
    <mergeCell ref="F81:I81"/>
    <mergeCell ref="L81:M81"/>
    <mergeCell ref="N81:Q81"/>
    <mergeCell ref="F82:R82"/>
    <mergeCell ref="F84:I84"/>
    <mergeCell ref="L84:M84"/>
    <mergeCell ref="N84:Q84"/>
    <mergeCell ref="F85:R85"/>
    <mergeCell ref="F86:I86"/>
    <mergeCell ref="L86:M86"/>
    <mergeCell ref="N86:Q86"/>
    <mergeCell ref="F87:R87"/>
    <mergeCell ref="F88:I88"/>
    <mergeCell ref="L88:M88"/>
    <mergeCell ref="N88:Q88"/>
    <mergeCell ref="F89:R89"/>
    <mergeCell ref="F90:I90"/>
    <mergeCell ref="L90:M90"/>
    <mergeCell ref="N90:Q90"/>
    <mergeCell ref="F91:R91"/>
    <mergeCell ref="F93:I93"/>
    <mergeCell ref="L93:M93"/>
    <mergeCell ref="N93:Q93"/>
    <mergeCell ref="N92:Q92"/>
    <mergeCell ref="F94:R94"/>
    <mergeCell ref="F95:I95"/>
    <mergeCell ref="L95:M95"/>
    <mergeCell ref="N95:Q95"/>
    <mergeCell ref="F96:R96"/>
    <mergeCell ref="F97:I97"/>
    <mergeCell ref="L97:M97"/>
    <mergeCell ref="N97:Q97"/>
    <mergeCell ref="F99:I99"/>
    <mergeCell ref="L99:M99"/>
    <mergeCell ref="N99:Q99"/>
    <mergeCell ref="F100:R100"/>
    <mergeCell ref="F101:I101"/>
    <mergeCell ref="L101:M101"/>
    <mergeCell ref="N101:Q101"/>
    <mergeCell ref="N109:Q109"/>
    <mergeCell ref="F102:R102"/>
    <mergeCell ref="F103:I103"/>
    <mergeCell ref="L103:M103"/>
    <mergeCell ref="N103:Q103"/>
    <mergeCell ref="F104:R104"/>
    <mergeCell ref="F105:I105"/>
    <mergeCell ref="L105:M105"/>
    <mergeCell ref="N105:Q105"/>
    <mergeCell ref="F112:R112"/>
    <mergeCell ref="N75:Q75"/>
    <mergeCell ref="N76:Q76"/>
    <mergeCell ref="N77:Q77"/>
    <mergeCell ref="N78:Q78"/>
    <mergeCell ref="N83:Q83"/>
    <mergeCell ref="F106:R106"/>
    <mergeCell ref="F107:I107"/>
    <mergeCell ref="L107:M107"/>
    <mergeCell ref="N107:Q107"/>
    <mergeCell ref="N98:Q98"/>
    <mergeCell ref="H1:K1"/>
    <mergeCell ref="S2:AC2"/>
    <mergeCell ref="F110:R110"/>
    <mergeCell ref="F111:I111"/>
    <mergeCell ref="L111:M111"/>
    <mergeCell ref="N111:Q111"/>
    <mergeCell ref="F108:R108"/>
    <mergeCell ref="F109:I109"/>
    <mergeCell ref="L109:M109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557</v>
      </c>
      <c r="G1" s="147"/>
      <c r="H1" s="259" t="s">
        <v>558</v>
      </c>
      <c r="I1" s="259"/>
      <c r="J1" s="259"/>
      <c r="K1" s="259"/>
      <c r="L1" s="147" t="s">
        <v>559</v>
      </c>
      <c r="M1" s="147"/>
      <c r="N1" s="145"/>
      <c r="O1" s="146" t="s">
        <v>87</v>
      </c>
      <c r="P1" s="145"/>
      <c r="Q1" s="145"/>
      <c r="R1" s="145"/>
      <c r="S1" s="147" t="s">
        <v>560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9" t="s">
        <v>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4" t="s">
        <v>6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80</v>
      </c>
    </row>
    <row r="4" spans="2:46" s="2" customFormat="1" ht="37.5" customHeight="1">
      <c r="B4" s="10"/>
      <c r="C4" s="239" t="s">
        <v>93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50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17</v>
      </c>
      <c r="F6" s="282" t="str">
        <f>'Rekapitulace stavby'!$K$6</f>
        <v>Fáze 1_Sportovní hala v Litvínově - zateplení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11"/>
    </row>
    <row r="7" spans="2:18" s="6" customFormat="1" ht="37.5" customHeight="1">
      <c r="B7" s="21"/>
      <c r="D7" s="41" t="s">
        <v>96</v>
      </c>
      <c r="F7" s="241" t="s">
        <v>516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 t="s">
        <v>21</v>
      </c>
      <c r="M9" s="17" t="s">
        <v>22</v>
      </c>
      <c r="O9" s="15"/>
      <c r="R9" s="24"/>
    </row>
    <row r="10" spans="2:18" s="6" customFormat="1" ht="15" customHeight="1">
      <c r="B10" s="21"/>
      <c r="D10" s="17" t="s">
        <v>24</v>
      </c>
      <c r="F10" s="15" t="s">
        <v>25</v>
      </c>
      <c r="M10" s="17" t="s">
        <v>26</v>
      </c>
      <c r="O10" s="283" t="str">
        <f>'Rekapitulace stavby'!$AN$8</f>
        <v>04.09.2013</v>
      </c>
      <c r="P10" s="240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30</v>
      </c>
      <c r="M12" s="17" t="s">
        <v>31</v>
      </c>
      <c r="O12" s="242">
        <f>IF('Rekapitulace stavby'!$AN$10="","",'Rekapitulace stavby'!$AN$10)</f>
      </c>
      <c r="P12" s="240"/>
      <c r="R12" s="24"/>
    </row>
    <row r="13" spans="2:18" s="6" customFormat="1" ht="18.75" customHeight="1">
      <c r="B13" s="21"/>
      <c r="E13" s="15" t="str">
        <f>IF('Rekapitulace stavby'!$E$11="","",'Rekapitulace stavby'!$E$11)</f>
        <v> </v>
      </c>
      <c r="M13" s="17" t="s">
        <v>33</v>
      </c>
      <c r="O13" s="242">
        <f>IF('Rekapitulace stavby'!$AN$11="","",'Rekapitulace stavby'!$AN$11)</f>
      </c>
      <c r="P13" s="240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34</v>
      </c>
      <c r="M15" s="17" t="s">
        <v>31</v>
      </c>
      <c r="O15" s="242" t="str">
        <f>IF('Rekapitulace stavby'!$AN$13="","",'Rekapitulace stavby'!$AN$13)</f>
        <v>Vyplň údaj</v>
      </c>
      <c r="P15" s="240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33</v>
      </c>
      <c r="O16" s="242" t="str">
        <f>IF('Rekapitulace stavby'!$AN$14="","",'Rekapitulace stavby'!$AN$14)</f>
        <v>Vyplň údaj</v>
      </c>
      <c r="P16" s="240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36</v>
      </c>
      <c r="M18" s="17" t="s">
        <v>31</v>
      </c>
      <c r="O18" s="242"/>
      <c r="P18" s="240"/>
      <c r="R18" s="24"/>
    </row>
    <row r="19" spans="2:18" s="6" customFormat="1" ht="18.75" customHeight="1">
      <c r="B19" s="21"/>
      <c r="E19" s="15" t="s">
        <v>37</v>
      </c>
      <c r="M19" s="17" t="s">
        <v>33</v>
      </c>
      <c r="O19" s="242"/>
      <c r="P19" s="240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39</v>
      </c>
      <c r="R21" s="24"/>
    </row>
    <row r="22" spans="2:18" s="74" customFormat="1" ht="15.75" customHeight="1">
      <c r="B22" s="75"/>
      <c r="E22" s="254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R22" s="76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7" t="s">
        <v>41</v>
      </c>
      <c r="M25" s="234">
        <f>ROUNDUP($N$73,2)</f>
        <v>0</v>
      </c>
      <c r="N25" s="240"/>
      <c r="O25" s="240"/>
      <c r="P25" s="240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42</v>
      </c>
      <c r="E27" s="26" t="s">
        <v>43</v>
      </c>
      <c r="F27" s="27">
        <v>0.21</v>
      </c>
      <c r="G27" s="78" t="s">
        <v>44</v>
      </c>
      <c r="H27" s="287">
        <f>SUM($BE$73:$BE$95)</f>
        <v>0</v>
      </c>
      <c r="I27" s="240"/>
      <c r="J27" s="240"/>
      <c r="M27" s="287">
        <f>SUM($BE$73:$BE$95)*$F$27</f>
        <v>0</v>
      </c>
      <c r="N27" s="240"/>
      <c r="O27" s="240"/>
      <c r="P27" s="240"/>
      <c r="R27" s="24"/>
    </row>
    <row r="28" spans="2:18" s="6" customFormat="1" ht="15" customHeight="1">
      <c r="B28" s="21"/>
      <c r="E28" s="26" t="s">
        <v>45</v>
      </c>
      <c r="F28" s="27">
        <v>0.15</v>
      </c>
      <c r="G28" s="78" t="s">
        <v>44</v>
      </c>
      <c r="H28" s="287">
        <f>SUM($BF$73:$BF$95)</f>
        <v>0</v>
      </c>
      <c r="I28" s="240"/>
      <c r="J28" s="240"/>
      <c r="M28" s="287">
        <f>SUM($BF$73:$BF$95)*$F$28</f>
        <v>0</v>
      </c>
      <c r="N28" s="240"/>
      <c r="O28" s="240"/>
      <c r="P28" s="240"/>
      <c r="R28" s="24"/>
    </row>
    <row r="29" spans="2:18" s="6" customFormat="1" ht="15" customHeight="1" hidden="1">
      <c r="B29" s="21"/>
      <c r="E29" s="26" t="s">
        <v>46</v>
      </c>
      <c r="F29" s="27">
        <v>0.21</v>
      </c>
      <c r="G29" s="78" t="s">
        <v>44</v>
      </c>
      <c r="H29" s="287">
        <f>SUM($BG$73:$BG$95)</f>
        <v>0</v>
      </c>
      <c r="I29" s="240"/>
      <c r="J29" s="240"/>
      <c r="M29" s="287">
        <v>0</v>
      </c>
      <c r="N29" s="240"/>
      <c r="O29" s="240"/>
      <c r="P29" s="240"/>
      <c r="R29" s="24"/>
    </row>
    <row r="30" spans="2:18" s="6" customFormat="1" ht="15" customHeight="1" hidden="1">
      <c r="B30" s="21"/>
      <c r="E30" s="26" t="s">
        <v>47</v>
      </c>
      <c r="F30" s="27">
        <v>0.15</v>
      </c>
      <c r="G30" s="78" t="s">
        <v>44</v>
      </c>
      <c r="H30" s="287">
        <f>SUM($BH$73:$BH$95)</f>
        <v>0</v>
      </c>
      <c r="I30" s="240"/>
      <c r="J30" s="240"/>
      <c r="M30" s="287">
        <v>0</v>
      </c>
      <c r="N30" s="240"/>
      <c r="O30" s="240"/>
      <c r="P30" s="240"/>
      <c r="R30" s="24"/>
    </row>
    <row r="31" spans="2:18" s="6" customFormat="1" ht="15" customHeight="1" hidden="1">
      <c r="B31" s="21"/>
      <c r="E31" s="26" t="s">
        <v>48</v>
      </c>
      <c r="F31" s="27">
        <v>0</v>
      </c>
      <c r="G31" s="78" t="s">
        <v>44</v>
      </c>
      <c r="H31" s="287">
        <f>SUM($BI$73:$BI$95)</f>
        <v>0</v>
      </c>
      <c r="I31" s="240"/>
      <c r="J31" s="240"/>
      <c r="M31" s="287">
        <v>0</v>
      </c>
      <c r="N31" s="240"/>
      <c r="O31" s="240"/>
      <c r="P31" s="240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49</v>
      </c>
      <c r="E33" s="32"/>
      <c r="F33" s="32"/>
      <c r="G33" s="79" t="s">
        <v>50</v>
      </c>
      <c r="H33" s="33" t="s">
        <v>51</v>
      </c>
      <c r="I33" s="32"/>
      <c r="J33" s="32"/>
      <c r="K33" s="32"/>
      <c r="L33" s="237">
        <f>ROUNDUP(SUM($M$25:$M$31),2)</f>
        <v>0</v>
      </c>
      <c r="M33" s="231"/>
      <c r="N33" s="231"/>
      <c r="O33" s="231"/>
      <c r="P33" s="238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80"/>
    </row>
    <row r="39" spans="2:18" s="6" customFormat="1" ht="37.5" customHeight="1">
      <c r="B39" s="21"/>
      <c r="C39" s="239" t="s">
        <v>98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88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17</v>
      </c>
      <c r="F41" s="282" t="str">
        <f>$F$6</f>
        <v>Fáze 1_Sportovní hala v Litvínově - zateplení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"/>
    </row>
    <row r="42" spans="2:18" s="6" customFormat="1" ht="37.5" customHeight="1">
      <c r="B42" s="21"/>
      <c r="C42" s="41" t="s">
        <v>96</v>
      </c>
      <c r="F42" s="241" t="str">
        <f>$F$7</f>
        <v>VRN - Vedlejší rozpočtové náklady</v>
      </c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24</v>
      </c>
      <c r="F44" s="15" t="str">
        <f>$F$10</f>
        <v>U Koldomu č.p. 2049, Litvínov</v>
      </c>
      <c r="K44" s="17" t="s">
        <v>26</v>
      </c>
      <c r="M44" s="283" t="str">
        <f>IF($O$10="","",$O$10)</f>
        <v>04.09.2013</v>
      </c>
      <c r="N44" s="240"/>
      <c r="O44" s="240"/>
      <c r="P44" s="240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30</v>
      </c>
      <c r="F46" s="15" t="str">
        <f>$E$13</f>
        <v> </v>
      </c>
      <c r="K46" s="17" t="s">
        <v>36</v>
      </c>
      <c r="M46" s="242" t="str">
        <f>$E$19</f>
        <v>Ing. arch. Tomáš Adámek</v>
      </c>
      <c r="N46" s="240"/>
      <c r="O46" s="240"/>
      <c r="P46" s="240"/>
      <c r="Q46" s="240"/>
      <c r="R46" s="24"/>
    </row>
    <row r="47" spans="2:18" s="6" customFormat="1" ht="15" customHeight="1">
      <c r="B47" s="21"/>
      <c r="C47" s="17" t="s">
        <v>34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5" t="s">
        <v>99</v>
      </c>
      <c r="D49" s="286"/>
      <c r="E49" s="286"/>
      <c r="F49" s="286"/>
      <c r="G49" s="286"/>
      <c r="H49" s="30"/>
      <c r="I49" s="30"/>
      <c r="J49" s="30"/>
      <c r="K49" s="30"/>
      <c r="L49" s="30"/>
      <c r="M49" s="30"/>
      <c r="N49" s="285" t="s">
        <v>100</v>
      </c>
      <c r="O49" s="286"/>
      <c r="P49" s="286"/>
      <c r="Q49" s="286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5" t="s">
        <v>101</v>
      </c>
      <c r="N51" s="234">
        <f>ROUNDUP($N$73,2)</f>
        <v>0</v>
      </c>
      <c r="O51" s="240"/>
      <c r="P51" s="240"/>
      <c r="Q51" s="240"/>
      <c r="R51" s="24"/>
      <c r="AU51" s="6" t="s">
        <v>102</v>
      </c>
    </row>
    <row r="52" spans="2:18" s="61" customFormat="1" ht="25.5" customHeight="1">
      <c r="B52" s="81"/>
      <c r="D52" s="82" t="s">
        <v>516</v>
      </c>
      <c r="N52" s="284">
        <f>ROUNDUP($N$74,2)</f>
        <v>0</v>
      </c>
      <c r="O52" s="281"/>
      <c r="P52" s="281"/>
      <c r="Q52" s="281"/>
      <c r="R52" s="83"/>
    </row>
    <row r="53" spans="2:18" s="84" customFormat="1" ht="21" customHeight="1">
      <c r="B53" s="85"/>
      <c r="D53" s="86" t="s">
        <v>517</v>
      </c>
      <c r="N53" s="280">
        <f>ROUNDUP($N$75,2)</f>
        <v>0</v>
      </c>
      <c r="O53" s="281"/>
      <c r="P53" s="281"/>
      <c r="Q53" s="281"/>
      <c r="R53" s="87"/>
    </row>
    <row r="54" spans="2:18" s="84" customFormat="1" ht="21" customHeight="1">
      <c r="B54" s="85"/>
      <c r="D54" s="86" t="s">
        <v>518</v>
      </c>
      <c r="N54" s="280">
        <f>ROUNDUP($N$84,2)</f>
        <v>0</v>
      </c>
      <c r="O54" s="281"/>
      <c r="P54" s="281"/>
      <c r="Q54" s="281"/>
      <c r="R54" s="87"/>
    </row>
    <row r="55" spans="2:18" s="84" customFormat="1" ht="21" customHeight="1">
      <c r="B55" s="85"/>
      <c r="D55" s="86" t="s">
        <v>519</v>
      </c>
      <c r="N55" s="280">
        <f>ROUNDUP($N$93,2)</f>
        <v>0</v>
      </c>
      <c r="O55" s="281"/>
      <c r="P55" s="281"/>
      <c r="Q55" s="281"/>
      <c r="R55" s="87"/>
    </row>
    <row r="56" spans="2:18" s="6" customFormat="1" ht="22.5" customHeight="1">
      <c r="B56" s="21"/>
      <c r="R56" s="24"/>
    </row>
    <row r="57" spans="2:18" s="6" customFormat="1" ht="7.5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7"/>
    </row>
    <row r="61" spans="2:19" s="6" customFormat="1" ht="7.5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21"/>
    </row>
    <row r="62" spans="2:19" s="6" customFormat="1" ht="37.5" customHeight="1">
      <c r="B62" s="21"/>
      <c r="C62" s="239" t="s">
        <v>122</v>
      </c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1"/>
    </row>
    <row r="63" spans="2:19" s="6" customFormat="1" ht="7.5" customHeight="1">
      <c r="B63" s="21"/>
      <c r="S63" s="21"/>
    </row>
    <row r="64" spans="2:19" s="6" customFormat="1" ht="30.75" customHeight="1">
      <c r="B64" s="21"/>
      <c r="C64" s="17" t="s">
        <v>17</v>
      </c>
      <c r="F64" s="282" t="str">
        <f>$F$6</f>
        <v>Fáze 1_Sportovní hala v Litvínově - zateplení</v>
      </c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S64" s="21"/>
    </row>
    <row r="65" spans="2:19" s="6" customFormat="1" ht="37.5" customHeight="1">
      <c r="B65" s="21"/>
      <c r="C65" s="41" t="s">
        <v>96</v>
      </c>
      <c r="F65" s="241" t="str">
        <f>$F$7</f>
        <v>VRN - Vedlejší rozpočtové náklady</v>
      </c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S65" s="21"/>
    </row>
    <row r="66" spans="2:19" s="6" customFormat="1" ht="7.5" customHeight="1">
      <c r="B66" s="21"/>
      <c r="S66" s="21"/>
    </row>
    <row r="67" spans="2:19" s="6" customFormat="1" ht="18.75" customHeight="1">
      <c r="B67" s="21"/>
      <c r="C67" s="17" t="s">
        <v>24</v>
      </c>
      <c r="F67" s="15" t="str">
        <f>$F$10</f>
        <v>U Koldomu č.p. 2049, Litvínov</v>
      </c>
      <c r="K67" s="17" t="s">
        <v>26</v>
      </c>
      <c r="M67" s="283" t="str">
        <f>IF($O$10="","",$O$10)</f>
        <v>04.09.2013</v>
      </c>
      <c r="N67" s="240"/>
      <c r="O67" s="240"/>
      <c r="P67" s="240"/>
      <c r="S67" s="21"/>
    </row>
    <row r="68" spans="2:19" s="6" customFormat="1" ht="7.5" customHeight="1">
      <c r="B68" s="21"/>
      <c r="S68" s="21"/>
    </row>
    <row r="69" spans="2:19" s="6" customFormat="1" ht="15.75" customHeight="1">
      <c r="B69" s="21"/>
      <c r="C69" s="17" t="s">
        <v>30</v>
      </c>
      <c r="F69" s="15" t="str">
        <f>$E$13</f>
        <v> </v>
      </c>
      <c r="K69" s="17" t="s">
        <v>36</v>
      </c>
      <c r="M69" s="242" t="str">
        <f>$E$19</f>
        <v>Ing. arch. Tomáš Adámek</v>
      </c>
      <c r="N69" s="240"/>
      <c r="O69" s="240"/>
      <c r="P69" s="240"/>
      <c r="Q69" s="240"/>
      <c r="S69" s="21"/>
    </row>
    <row r="70" spans="2:19" s="6" customFormat="1" ht="15" customHeight="1">
      <c r="B70" s="21"/>
      <c r="C70" s="17" t="s">
        <v>34</v>
      </c>
      <c r="F70" s="15" t="str">
        <f>IF($E$16="","",$E$16)</f>
        <v>Vyplň údaj</v>
      </c>
      <c r="S70" s="21"/>
    </row>
    <row r="71" spans="2:19" s="6" customFormat="1" ht="11.25" customHeight="1">
      <c r="B71" s="21"/>
      <c r="S71" s="21"/>
    </row>
    <row r="72" spans="2:27" s="88" customFormat="1" ht="30" customHeight="1">
      <c r="B72" s="89"/>
      <c r="C72" s="90" t="s">
        <v>123</v>
      </c>
      <c r="D72" s="91" t="s">
        <v>58</v>
      </c>
      <c r="E72" s="91" t="s">
        <v>54</v>
      </c>
      <c r="F72" s="278" t="s">
        <v>124</v>
      </c>
      <c r="G72" s="279"/>
      <c r="H72" s="279"/>
      <c r="I72" s="279"/>
      <c r="J72" s="91" t="s">
        <v>125</v>
      </c>
      <c r="K72" s="91" t="s">
        <v>126</v>
      </c>
      <c r="L72" s="278" t="s">
        <v>127</v>
      </c>
      <c r="M72" s="279"/>
      <c r="N72" s="278" t="s">
        <v>128</v>
      </c>
      <c r="O72" s="279"/>
      <c r="P72" s="279"/>
      <c r="Q72" s="279"/>
      <c r="R72" s="92" t="s">
        <v>129</v>
      </c>
      <c r="S72" s="89"/>
      <c r="T72" s="50" t="s">
        <v>130</v>
      </c>
      <c r="U72" s="51" t="s">
        <v>42</v>
      </c>
      <c r="V72" s="51" t="s">
        <v>131</v>
      </c>
      <c r="W72" s="51" t="s">
        <v>132</v>
      </c>
      <c r="X72" s="51" t="s">
        <v>133</v>
      </c>
      <c r="Y72" s="51" t="s">
        <v>134</v>
      </c>
      <c r="Z72" s="51" t="s">
        <v>135</v>
      </c>
      <c r="AA72" s="52" t="s">
        <v>136</v>
      </c>
    </row>
    <row r="73" spans="2:63" s="6" customFormat="1" ht="30" customHeight="1">
      <c r="B73" s="21"/>
      <c r="C73" s="55" t="s">
        <v>101</v>
      </c>
      <c r="N73" s="263">
        <f>$BK$73</f>
        <v>0</v>
      </c>
      <c r="O73" s="240"/>
      <c r="P73" s="240"/>
      <c r="Q73" s="240"/>
      <c r="S73" s="21"/>
      <c r="T73" s="54"/>
      <c r="U73" s="45"/>
      <c r="V73" s="45"/>
      <c r="W73" s="93">
        <f>$W$74</f>
        <v>0</v>
      </c>
      <c r="X73" s="45"/>
      <c r="Y73" s="93">
        <f>$Y$74</f>
        <v>0</v>
      </c>
      <c r="Z73" s="45"/>
      <c r="AA73" s="94">
        <f>$AA$74</f>
        <v>0</v>
      </c>
      <c r="AT73" s="6" t="s">
        <v>72</v>
      </c>
      <c r="AU73" s="6" t="s">
        <v>102</v>
      </c>
      <c r="BK73" s="95">
        <f>$BK$74</f>
        <v>0</v>
      </c>
    </row>
    <row r="74" spans="2:63" s="96" customFormat="1" ht="37.5" customHeight="1">
      <c r="B74" s="97"/>
      <c r="D74" s="98" t="s">
        <v>516</v>
      </c>
      <c r="N74" s="260">
        <f>$BK$74</f>
        <v>0</v>
      </c>
      <c r="O74" s="258"/>
      <c r="P74" s="258"/>
      <c r="Q74" s="258"/>
      <c r="S74" s="97"/>
      <c r="T74" s="100"/>
      <c r="W74" s="101">
        <f>$W$75+$W$84+$W$93</f>
        <v>0</v>
      </c>
      <c r="Y74" s="101">
        <f>$Y$75+$Y$84+$Y$93</f>
        <v>0</v>
      </c>
      <c r="AA74" s="102">
        <f>$AA$75+$AA$84+$AA$93</f>
        <v>0</v>
      </c>
      <c r="AR74" s="99" t="s">
        <v>176</v>
      </c>
      <c r="AT74" s="99" t="s">
        <v>72</v>
      </c>
      <c r="AU74" s="99" t="s">
        <v>73</v>
      </c>
      <c r="AY74" s="99" t="s">
        <v>137</v>
      </c>
      <c r="BK74" s="103">
        <f>$BK$75+$BK$84+$BK$93</f>
        <v>0</v>
      </c>
    </row>
    <row r="75" spans="2:63" s="96" customFormat="1" ht="21" customHeight="1">
      <c r="B75" s="97"/>
      <c r="D75" s="104" t="s">
        <v>517</v>
      </c>
      <c r="N75" s="257">
        <f>$BK$75</f>
        <v>0</v>
      </c>
      <c r="O75" s="258"/>
      <c r="P75" s="258"/>
      <c r="Q75" s="258"/>
      <c r="S75" s="97"/>
      <c r="T75" s="100"/>
      <c r="W75" s="101">
        <f>SUM($W$76:$W$83)</f>
        <v>0</v>
      </c>
      <c r="Y75" s="101">
        <f>SUM($Y$76:$Y$83)</f>
        <v>0</v>
      </c>
      <c r="AA75" s="102">
        <f>SUM($AA$76:$AA$83)</f>
        <v>0</v>
      </c>
      <c r="AR75" s="99" t="s">
        <v>176</v>
      </c>
      <c r="AT75" s="99" t="s">
        <v>72</v>
      </c>
      <c r="AU75" s="99" t="s">
        <v>23</v>
      </c>
      <c r="AY75" s="99" t="s">
        <v>137</v>
      </c>
      <c r="BK75" s="103">
        <f>SUM($BK$76:$BK$83)</f>
        <v>0</v>
      </c>
    </row>
    <row r="76" spans="2:65" s="6" customFormat="1" ht="15.75" customHeight="1">
      <c r="B76" s="21"/>
      <c r="C76" s="105" t="s">
        <v>23</v>
      </c>
      <c r="D76" s="105" t="s">
        <v>138</v>
      </c>
      <c r="E76" s="106" t="s">
        <v>520</v>
      </c>
      <c r="F76" s="266" t="s">
        <v>521</v>
      </c>
      <c r="G76" s="267"/>
      <c r="H76" s="267"/>
      <c r="I76" s="267"/>
      <c r="J76" s="108" t="s">
        <v>522</v>
      </c>
      <c r="K76" s="109">
        <v>1</v>
      </c>
      <c r="L76" s="268"/>
      <c r="M76" s="267"/>
      <c r="N76" s="269">
        <f>ROUND($L$76*$K$76,2)</f>
        <v>0</v>
      </c>
      <c r="O76" s="267"/>
      <c r="P76" s="267"/>
      <c r="Q76" s="267"/>
      <c r="R76" s="107" t="s">
        <v>141</v>
      </c>
      <c r="S76" s="21"/>
      <c r="T76" s="110"/>
      <c r="U76" s="111" t="s">
        <v>43</v>
      </c>
      <c r="X76" s="112">
        <v>0</v>
      </c>
      <c r="Y76" s="112">
        <f>$X$76*$K$76</f>
        <v>0</v>
      </c>
      <c r="Z76" s="112">
        <v>0</v>
      </c>
      <c r="AA76" s="113">
        <f>$Z$76*$K$76</f>
        <v>0</v>
      </c>
      <c r="AR76" s="74" t="s">
        <v>523</v>
      </c>
      <c r="AT76" s="74" t="s">
        <v>138</v>
      </c>
      <c r="AU76" s="74" t="s">
        <v>80</v>
      </c>
      <c r="AY76" s="6" t="s">
        <v>137</v>
      </c>
      <c r="BE76" s="114">
        <f>IF($U$76="základní",$N$76,0)</f>
        <v>0</v>
      </c>
      <c r="BF76" s="114">
        <f>IF($U$76="snížená",$N$76,0)</f>
        <v>0</v>
      </c>
      <c r="BG76" s="114">
        <f>IF($U$76="zákl. přenesená",$N$76,0)</f>
        <v>0</v>
      </c>
      <c r="BH76" s="114">
        <f>IF($U$76="sníž. přenesená",$N$76,0)</f>
        <v>0</v>
      </c>
      <c r="BI76" s="114">
        <f>IF($U$76="nulová",$N$76,0)</f>
        <v>0</v>
      </c>
      <c r="BJ76" s="74" t="s">
        <v>23</v>
      </c>
      <c r="BK76" s="114">
        <f>ROUND($L$76*$K$76,2)</f>
        <v>0</v>
      </c>
      <c r="BL76" s="74" t="s">
        <v>523</v>
      </c>
      <c r="BM76" s="74" t="s">
        <v>524</v>
      </c>
    </row>
    <row r="77" spans="2:65" s="6" customFormat="1" ht="15.75" customHeight="1">
      <c r="B77" s="21"/>
      <c r="C77" s="108" t="s">
        <v>80</v>
      </c>
      <c r="D77" s="108" t="s">
        <v>138</v>
      </c>
      <c r="E77" s="106" t="s">
        <v>525</v>
      </c>
      <c r="F77" s="266" t="s">
        <v>526</v>
      </c>
      <c r="G77" s="267"/>
      <c r="H77" s="267"/>
      <c r="I77" s="267"/>
      <c r="J77" s="108" t="s">
        <v>522</v>
      </c>
      <c r="K77" s="109">
        <v>1</v>
      </c>
      <c r="L77" s="268"/>
      <c r="M77" s="267"/>
      <c r="N77" s="269">
        <f>ROUND($L$77*$K$77,2)</f>
        <v>0</v>
      </c>
      <c r="O77" s="267"/>
      <c r="P77" s="267"/>
      <c r="Q77" s="267"/>
      <c r="R77" s="107" t="s">
        <v>527</v>
      </c>
      <c r="S77" s="21"/>
      <c r="T77" s="110"/>
      <c r="U77" s="111" t="s">
        <v>43</v>
      </c>
      <c r="X77" s="112">
        <v>0</v>
      </c>
      <c r="Y77" s="112">
        <f>$X$77*$K$77</f>
        <v>0</v>
      </c>
      <c r="Z77" s="112">
        <v>0</v>
      </c>
      <c r="AA77" s="113">
        <f>$Z$77*$K$77</f>
        <v>0</v>
      </c>
      <c r="AR77" s="74" t="s">
        <v>523</v>
      </c>
      <c r="AT77" s="74" t="s">
        <v>138</v>
      </c>
      <c r="AU77" s="74" t="s">
        <v>80</v>
      </c>
      <c r="AY77" s="74" t="s">
        <v>137</v>
      </c>
      <c r="BE77" s="114">
        <f>IF($U$77="základní",$N$77,0)</f>
        <v>0</v>
      </c>
      <c r="BF77" s="114">
        <f>IF($U$77="snížená",$N$77,0)</f>
        <v>0</v>
      </c>
      <c r="BG77" s="114">
        <f>IF($U$77="zákl. přenesená",$N$77,0)</f>
        <v>0</v>
      </c>
      <c r="BH77" s="114">
        <f>IF($U$77="sníž. přenesená",$N$77,0)</f>
        <v>0</v>
      </c>
      <c r="BI77" s="114">
        <f>IF($U$77="nulová",$N$77,0)</f>
        <v>0</v>
      </c>
      <c r="BJ77" s="74" t="s">
        <v>23</v>
      </c>
      <c r="BK77" s="114">
        <f>ROUND($L$77*$K$77,2)</f>
        <v>0</v>
      </c>
      <c r="BL77" s="74" t="s">
        <v>523</v>
      </c>
      <c r="BM77" s="74" t="s">
        <v>528</v>
      </c>
    </row>
    <row r="78" spans="2:47" s="6" customFormat="1" ht="16.5" customHeight="1">
      <c r="B78" s="21"/>
      <c r="F78" s="270" t="s">
        <v>526</v>
      </c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1"/>
      <c r="T78" s="47"/>
      <c r="AA78" s="48"/>
      <c r="AT78" s="6" t="s">
        <v>167</v>
      </c>
      <c r="AU78" s="6" t="s">
        <v>80</v>
      </c>
    </row>
    <row r="79" spans="2:47" s="6" customFormat="1" ht="27" customHeight="1">
      <c r="B79" s="21"/>
      <c r="F79" s="277" t="s">
        <v>529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1"/>
      <c r="T79" s="47"/>
      <c r="AA79" s="48"/>
      <c r="AT79" s="6" t="s">
        <v>159</v>
      </c>
      <c r="AU79" s="6" t="s">
        <v>80</v>
      </c>
    </row>
    <row r="80" spans="2:65" s="6" customFormat="1" ht="15.75" customHeight="1">
      <c r="B80" s="21"/>
      <c r="C80" s="105" t="s">
        <v>162</v>
      </c>
      <c r="D80" s="105" t="s">
        <v>138</v>
      </c>
      <c r="E80" s="106" t="s">
        <v>530</v>
      </c>
      <c r="F80" s="266" t="s">
        <v>531</v>
      </c>
      <c r="G80" s="267"/>
      <c r="H80" s="267"/>
      <c r="I80" s="267"/>
      <c r="J80" s="108" t="s">
        <v>522</v>
      </c>
      <c r="K80" s="109">
        <v>1</v>
      </c>
      <c r="L80" s="268"/>
      <c r="M80" s="267"/>
      <c r="N80" s="269">
        <f>ROUND($L$80*$K$80,2)</f>
        <v>0</v>
      </c>
      <c r="O80" s="267"/>
      <c r="P80" s="267"/>
      <c r="Q80" s="267"/>
      <c r="R80" s="107" t="s">
        <v>527</v>
      </c>
      <c r="S80" s="21"/>
      <c r="T80" s="110"/>
      <c r="U80" s="111" t="s">
        <v>43</v>
      </c>
      <c r="X80" s="112">
        <v>0</v>
      </c>
      <c r="Y80" s="112">
        <f>$X$80*$K$80</f>
        <v>0</v>
      </c>
      <c r="Z80" s="112">
        <v>0</v>
      </c>
      <c r="AA80" s="113">
        <f>$Z$80*$K$80</f>
        <v>0</v>
      </c>
      <c r="AR80" s="74" t="s">
        <v>523</v>
      </c>
      <c r="AT80" s="74" t="s">
        <v>138</v>
      </c>
      <c r="AU80" s="74" t="s">
        <v>80</v>
      </c>
      <c r="AY80" s="6" t="s">
        <v>137</v>
      </c>
      <c r="BE80" s="114">
        <f>IF($U$80="základní",$N$80,0)</f>
        <v>0</v>
      </c>
      <c r="BF80" s="114">
        <f>IF($U$80="snížená",$N$80,0)</f>
        <v>0</v>
      </c>
      <c r="BG80" s="114">
        <f>IF($U$80="zákl. přenesená",$N$80,0)</f>
        <v>0</v>
      </c>
      <c r="BH80" s="114">
        <f>IF($U$80="sníž. přenesená",$N$80,0)</f>
        <v>0</v>
      </c>
      <c r="BI80" s="114">
        <f>IF($U$80="nulová",$N$80,0)</f>
        <v>0</v>
      </c>
      <c r="BJ80" s="74" t="s">
        <v>23</v>
      </c>
      <c r="BK80" s="114">
        <f>ROUND($L$80*$K$80,2)</f>
        <v>0</v>
      </c>
      <c r="BL80" s="74" t="s">
        <v>523</v>
      </c>
      <c r="BM80" s="74" t="s">
        <v>532</v>
      </c>
    </row>
    <row r="81" spans="2:47" s="6" customFormat="1" ht="16.5" customHeight="1">
      <c r="B81" s="21"/>
      <c r="F81" s="270" t="s">
        <v>531</v>
      </c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1"/>
      <c r="T81" s="47"/>
      <c r="AA81" s="48"/>
      <c r="AT81" s="6" t="s">
        <v>167</v>
      </c>
      <c r="AU81" s="6" t="s">
        <v>80</v>
      </c>
    </row>
    <row r="82" spans="2:65" s="6" customFormat="1" ht="15.75" customHeight="1">
      <c r="B82" s="21"/>
      <c r="C82" s="105" t="s">
        <v>142</v>
      </c>
      <c r="D82" s="105" t="s">
        <v>138</v>
      </c>
      <c r="E82" s="106" t="s">
        <v>533</v>
      </c>
      <c r="F82" s="266" t="s">
        <v>534</v>
      </c>
      <c r="G82" s="267"/>
      <c r="H82" s="267"/>
      <c r="I82" s="267"/>
      <c r="J82" s="108" t="s">
        <v>522</v>
      </c>
      <c r="K82" s="109">
        <v>1</v>
      </c>
      <c r="L82" s="268"/>
      <c r="M82" s="267"/>
      <c r="N82" s="269">
        <f>ROUND($L$82*$K$82,2)</f>
        <v>0</v>
      </c>
      <c r="O82" s="267"/>
      <c r="P82" s="267"/>
      <c r="Q82" s="267"/>
      <c r="R82" s="107" t="s">
        <v>527</v>
      </c>
      <c r="S82" s="21"/>
      <c r="T82" s="110"/>
      <c r="U82" s="111" t="s">
        <v>43</v>
      </c>
      <c r="X82" s="112">
        <v>0</v>
      </c>
      <c r="Y82" s="112">
        <f>$X$82*$K$82</f>
        <v>0</v>
      </c>
      <c r="Z82" s="112">
        <v>0</v>
      </c>
      <c r="AA82" s="113">
        <f>$Z$82*$K$82</f>
        <v>0</v>
      </c>
      <c r="AR82" s="74" t="s">
        <v>523</v>
      </c>
      <c r="AT82" s="74" t="s">
        <v>138</v>
      </c>
      <c r="AU82" s="74" t="s">
        <v>80</v>
      </c>
      <c r="AY82" s="6" t="s">
        <v>137</v>
      </c>
      <c r="BE82" s="114">
        <f>IF($U$82="základní",$N$82,0)</f>
        <v>0</v>
      </c>
      <c r="BF82" s="114">
        <f>IF($U$82="snížená",$N$82,0)</f>
        <v>0</v>
      </c>
      <c r="BG82" s="114">
        <f>IF($U$82="zákl. přenesená",$N$82,0)</f>
        <v>0</v>
      </c>
      <c r="BH82" s="114">
        <f>IF($U$82="sníž. přenesená",$N$82,0)</f>
        <v>0</v>
      </c>
      <c r="BI82" s="114">
        <f>IF($U$82="nulová",$N$82,0)</f>
        <v>0</v>
      </c>
      <c r="BJ82" s="74" t="s">
        <v>23</v>
      </c>
      <c r="BK82" s="114">
        <f>ROUND($L$82*$K$82,2)</f>
        <v>0</v>
      </c>
      <c r="BL82" s="74" t="s">
        <v>523</v>
      </c>
      <c r="BM82" s="74" t="s">
        <v>535</v>
      </c>
    </row>
    <row r="83" spans="2:47" s="6" customFormat="1" ht="16.5" customHeight="1">
      <c r="B83" s="21"/>
      <c r="F83" s="270" t="s">
        <v>534</v>
      </c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1"/>
      <c r="T83" s="47"/>
      <c r="AA83" s="48"/>
      <c r="AT83" s="6" t="s">
        <v>167</v>
      </c>
      <c r="AU83" s="6" t="s">
        <v>80</v>
      </c>
    </row>
    <row r="84" spans="2:63" s="96" customFormat="1" ht="30.75" customHeight="1">
      <c r="B84" s="97"/>
      <c r="D84" s="104" t="s">
        <v>518</v>
      </c>
      <c r="N84" s="257">
        <f>$BK$84</f>
        <v>0</v>
      </c>
      <c r="O84" s="258"/>
      <c r="P84" s="258"/>
      <c r="Q84" s="258"/>
      <c r="S84" s="97"/>
      <c r="T84" s="100"/>
      <c r="W84" s="101">
        <f>SUM($W$85:$W$92)</f>
        <v>0</v>
      </c>
      <c r="Y84" s="101">
        <f>SUM($Y$85:$Y$92)</f>
        <v>0</v>
      </c>
      <c r="AA84" s="102">
        <f>SUM($AA$85:$AA$92)</f>
        <v>0</v>
      </c>
      <c r="AR84" s="99" t="s">
        <v>176</v>
      </c>
      <c r="AT84" s="99" t="s">
        <v>72</v>
      </c>
      <c r="AU84" s="99" t="s">
        <v>23</v>
      </c>
      <c r="AY84" s="99" t="s">
        <v>137</v>
      </c>
      <c r="BK84" s="103">
        <f>SUM($BK$85:$BK$92)</f>
        <v>0</v>
      </c>
    </row>
    <row r="85" spans="2:65" s="6" customFormat="1" ht="15.75" customHeight="1">
      <c r="B85" s="21"/>
      <c r="C85" s="105" t="s">
        <v>176</v>
      </c>
      <c r="D85" s="105" t="s">
        <v>138</v>
      </c>
      <c r="E85" s="106" t="s">
        <v>536</v>
      </c>
      <c r="F85" s="266" t="s">
        <v>537</v>
      </c>
      <c r="G85" s="267"/>
      <c r="H85" s="267"/>
      <c r="I85" s="267"/>
      <c r="J85" s="108" t="s">
        <v>522</v>
      </c>
      <c r="K85" s="109">
        <v>1</v>
      </c>
      <c r="L85" s="268"/>
      <c r="M85" s="267"/>
      <c r="N85" s="269">
        <f>ROUND($L$85*$K$85,2)</f>
        <v>0</v>
      </c>
      <c r="O85" s="267"/>
      <c r="P85" s="267"/>
      <c r="Q85" s="267"/>
      <c r="R85" s="107" t="s">
        <v>141</v>
      </c>
      <c r="S85" s="21"/>
      <c r="T85" s="110"/>
      <c r="U85" s="111" t="s">
        <v>43</v>
      </c>
      <c r="X85" s="112">
        <v>0</v>
      </c>
      <c r="Y85" s="112">
        <f>$X$85*$K$85</f>
        <v>0</v>
      </c>
      <c r="Z85" s="112">
        <v>0</v>
      </c>
      <c r="AA85" s="113">
        <f>$Z$85*$K$85</f>
        <v>0</v>
      </c>
      <c r="AR85" s="74" t="s">
        <v>523</v>
      </c>
      <c r="AT85" s="74" t="s">
        <v>138</v>
      </c>
      <c r="AU85" s="74" t="s">
        <v>80</v>
      </c>
      <c r="AY85" s="6" t="s">
        <v>137</v>
      </c>
      <c r="BE85" s="114">
        <f>IF($U$85="základní",$N$85,0)</f>
        <v>0</v>
      </c>
      <c r="BF85" s="114">
        <f>IF($U$85="snížená",$N$85,0)</f>
        <v>0</v>
      </c>
      <c r="BG85" s="114">
        <f>IF($U$85="zákl. přenesená",$N$85,0)</f>
        <v>0</v>
      </c>
      <c r="BH85" s="114">
        <f>IF($U$85="sníž. přenesená",$N$85,0)</f>
        <v>0</v>
      </c>
      <c r="BI85" s="114">
        <f>IF($U$85="nulová",$N$85,0)</f>
        <v>0</v>
      </c>
      <c r="BJ85" s="74" t="s">
        <v>23</v>
      </c>
      <c r="BK85" s="114">
        <f>ROUND($L$85*$K$85,2)</f>
        <v>0</v>
      </c>
      <c r="BL85" s="74" t="s">
        <v>523</v>
      </c>
      <c r="BM85" s="74" t="s">
        <v>538</v>
      </c>
    </row>
    <row r="86" spans="2:47" s="6" customFormat="1" ht="16.5" customHeight="1">
      <c r="B86" s="21"/>
      <c r="F86" s="270" t="s">
        <v>539</v>
      </c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1"/>
      <c r="T86" s="47"/>
      <c r="AA86" s="48"/>
      <c r="AT86" s="6" t="s">
        <v>167</v>
      </c>
      <c r="AU86" s="6" t="s">
        <v>80</v>
      </c>
    </row>
    <row r="87" spans="2:47" s="6" customFormat="1" ht="27" customHeight="1">
      <c r="B87" s="21"/>
      <c r="F87" s="277" t="s">
        <v>540</v>
      </c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1"/>
      <c r="T87" s="47"/>
      <c r="AA87" s="48"/>
      <c r="AT87" s="6" t="s">
        <v>159</v>
      </c>
      <c r="AU87" s="6" t="s">
        <v>80</v>
      </c>
    </row>
    <row r="88" spans="2:65" s="6" customFormat="1" ht="15.75" customHeight="1">
      <c r="B88" s="21"/>
      <c r="C88" s="105" t="s">
        <v>182</v>
      </c>
      <c r="D88" s="105" t="s">
        <v>138</v>
      </c>
      <c r="E88" s="106" t="s">
        <v>541</v>
      </c>
      <c r="F88" s="266" t="s">
        <v>542</v>
      </c>
      <c r="G88" s="267"/>
      <c r="H88" s="267"/>
      <c r="I88" s="267"/>
      <c r="J88" s="108" t="s">
        <v>522</v>
      </c>
      <c r="K88" s="109">
        <v>1</v>
      </c>
      <c r="L88" s="268"/>
      <c r="M88" s="267"/>
      <c r="N88" s="269">
        <f>ROUND($L$88*$K$88,2)</f>
        <v>0</v>
      </c>
      <c r="O88" s="267"/>
      <c r="P88" s="267"/>
      <c r="Q88" s="267"/>
      <c r="R88" s="107" t="s">
        <v>141</v>
      </c>
      <c r="S88" s="21"/>
      <c r="T88" s="110"/>
      <c r="U88" s="111" t="s">
        <v>43</v>
      </c>
      <c r="X88" s="112">
        <v>0</v>
      </c>
      <c r="Y88" s="112">
        <f>$X$88*$K$88</f>
        <v>0</v>
      </c>
      <c r="Z88" s="112">
        <v>0</v>
      </c>
      <c r="AA88" s="113">
        <f>$Z$88*$K$88</f>
        <v>0</v>
      </c>
      <c r="AR88" s="74" t="s">
        <v>523</v>
      </c>
      <c r="AT88" s="74" t="s">
        <v>138</v>
      </c>
      <c r="AU88" s="74" t="s">
        <v>80</v>
      </c>
      <c r="AY88" s="6" t="s">
        <v>137</v>
      </c>
      <c r="BE88" s="114">
        <f>IF($U$88="základní",$N$88,0)</f>
        <v>0</v>
      </c>
      <c r="BF88" s="114">
        <f>IF($U$88="snížená",$N$88,0)</f>
        <v>0</v>
      </c>
      <c r="BG88" s="114">
        <f>IF($U$88="zákl. přenesená",$N$88,0)</f>
        <v>0</v>
      </c>
      <c r="BH88" s="114">
        <f>IF($U$88="sníž. přenesená",$N$88,0)</f>
        <v>0</v>
      </c>
      <c r="BI88" s="114">
        <f>IF($U$88="nulová",$N$88,0)</f>
        <v>0</v>
      </c>
      <c r="BJ88" s="74" t="s">
        <v>23</v>
      </c>
      <c r="BK88" s="114">
        <f>ROUND($L$88*$K$88,2)</f>
        <v>0</v>
      </c>
      <c r="BL88" s="74" t="s">
        <v>523</v>
      </c>
      <c r="BM88" s="74" t="s">
        <v>543</v>
      </c>
    </row>
    <row r="89" spans="2:47" s="6" customFormat="1" ht="16.5" customHeight="1">
      <c r="B89" s="21"/>
      <c r="F89" s="270" t="s">
        <v>544</v>
      </c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1"/>
      <c r="T89" s="47"/>
      <c r="AA89" s="48"/>
      <c r="AT89" s="6" t="s">
        <v>167</v>
      </c>
      <c r="AU89" s="6" t="s">
        <v>80</v>
      </c>
    </row>
    <row r="90" spans="2:47" s="6" customFormat="1" ht="27" customHeight="1">
      <c r="B90" s="21"/>
      <c r="F90" s="277" t="s">
        <v>545</v>
      </c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1"/>
      <c r="T90" s="47"/>
      <c r="AA90" s="48"/>
      <c r="AT90" s="6" t="s">
        <v>159</v>
      </c>
      <c r="AU90" s="6" t="s">
        <v>80</v>
      </c>
    </row>
    <row r="91" spans="2:65" s="6" customFormat="1" ht="15.75" customHeight="1">
      <c r="B91" s="21"/>
      <c r="C91" s="105" t="s">
        <v>187</v>
      </c>
      <c r="D91" s="105" t="s">
        <v>138</v>
      </c>
      <c r="E91" s="106" t="s">
        <v>546</v>
      </c>
      <c r="F91" s="266" t="s">
        <v>547</v>
      </c>
      <c r="G91" s="267"/>
      <c r="H91" s="267"/>
      <c r="I91" s="267"/>
      <c r="J91" s="108" t="s">
        <v>522</v>
      </c>
      <c r="K91" s="109">
        <v>1</v>
      </c>
      <c r="L91" s="268"/>
      <c r="M91" s="267"/>
      <c r="N91" s="269">
        <f>ROUND($L$91*$K$91,2)</f>
        <v>0</v>
      </c>
      <c r="O91" s="267"/>
      <c r="P91" s="267"/>
      <c r="Q91" s="267"/>
      <c r="R91" s="107" t="s">
        <v>141</v>
      </c>
      <c r="S91" s="21"/>
      <c r="T91" s="110"/>
      <c r="U91" s="111" t="s">
        <v>43</v>
      </c>
      <c r="X91" s="112">
        <v>0</v>
      </c>
      <c r="Y91" s="112">
        <f>$X$91*$K$91</f>
        <v>0</v>
      </c>
      <c r="Z91" s="112">
        <v>0</v>
      </c>
      <c r="AA91" s="113">
        <f>$Z$91*$K$91</f>
        <v>0</v>
      </c>
      <c r="AR91" s="74" t="s">
        <v>523</v>
      </c>
      <c r="AT91" s="74" t="s">
        <v>138</v>
      </c>
      <c r="AU91" s="74" t="s">
        <v>80</v>
      </c>
      <c r="AY91" s="6" t="s">
        <v>137</v>
      </c>
      <c r="BE91" s="114">
        <f>IF($U$91="základní",$N$91,0)</f>
        <v>0</v>
      </c>
      <c r="BF91" s="114">
        <f>IF($U$91="snížená",$N$91,0)</f>
        <v>0</v>
      </c>
      <c r="BG91" s="114">
        <f>IF($U$91="zákl. přenesená",$N$91,0)</f>
        <v>0</v>
      </c>
      <c r="BH91" s="114">
        <f>IF($U$91="sníž. přenesená",$N$91,0)</f>
        <v>0</v>
      </c>
      <c r="BI91" s="114">
        <f>IF($U$91="nulová",$N$91,0)</f>
        <v>0</v>
      </c>
      <c r="BJ91" s="74" t="s">
        <v>23</v>
      </c>
      <c r="BK91" s="114">
        <f>ROUND($L$91*$K$91,2)</f>
        <v>0</v>
      </c>
      <c r="BL91" s="74" t="s">
        <v>523</v>
      </c>
      <c r="BM91" s="74" t="s">
        <v>548</v>
      </c>
    </row>
    <row r="92" spans="2:47" s="6" customFormat="1" ht="16.5" customHeight="1">
      <c r="B92" s="21"/>
      <c r="F92" s="270" t="s">
        <v>549</v>
      </c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1"/>
      <c r="T92" s="47"/>
      <c r="AA92" s="48"/>
      <c r="AT92" s="6" t="s">
        <v>167</v>
      </c>
      <c r="AU92" s="6" t="s">
        <v>80</v>
      </c>
    </row>
    <row r="93" spans="2:63" s="96" customFormat="1" ht="30.75" customHeight="1">
      <c r="B93" s="97"/>
      <c r="D93" s="104" t="s">
        <v>519</v>
      </c>
      <c r="N93" s="257">
        <f>$BK$93</f>
        <v>0</v>
      </c>
      <c r="O93" s="258"/>
      <c r="P93" s="258"/>
      <c r="Q93" s="258"/>
      <c r="S93" s="97"/>
      <c r="T93" s="100"/>
      <c r="W93" s="101">
        <f>SUM($W$94:$W$95)</f>
        <v>0</v>
      </c>
      <c r="Y93" s="101">
        <f>SUM($Y$94:$Y$95)</f>
        <v>0</v>
      </c>
      <c r="AA93" s="102">
        <f>SUM($AA$94:$AA$95)</f>
        <v>0</v>
      </c>
      <c r="AR93" s="99" t="s">
        <v>176</v>
      </c>
      <c r="AT93" s="99" t="s">
        <v>72</v>
      </c>
      <c r="AU93" s="99" t="s">
        <v>23</v>
      </c>
      <c r="AY93" s="99" t="s">
        <v>137</v>
      </c>
      <c r="BK93" s="103">
        <f>SUM($BK$94:$BK$95)</f>
        <v>0</v>
      </c>
    </row>
    <row r="94" spans="2:65" s="6" customFormat="1" ht="15.75" customHeight="1">
      <c r="B94" s="21"/>
      <c r="C94" s="105" t="s">
        <v>194</v>
      </c>
      <c r="D94" s="105" t="s">
        <v>138</v>
      </c>
      <c r="E94" s="106" t="s">
        <v>550</v>
      </c>
      <c r="F94" s="266" t="s">
        <v>551</v>
      </c>
      <c r="G94" s="267"/>
      <c r="H94" s="267"/>
      <c r="I94" s="267"/>
      <c r="J94" s="108" t="s">
        <v>522</v>
      </c>
      <c r="K94" s="109">
        <v>1</v>
      </c>
      <c r="L94" s="268"/>
      <c r="M94" s="267"/>
      <c r="N94" s="269">
        <f>ROUND($L$94*$K$94,2)</f>
        <v>0</v>
      </c>
      <c r="O94" s="267"/>
      <c r="P94" s="267"/>
      <c r="Q94" s="267"/>
      <c r="R94" s="107" t="s">
        <v>141</v>
      </c>
      <c r="S94" s="21"/>
      <c r="T94" s="110"/>
      <c r="U94" s="111" t="s">
        <v>43</v>
      </c>
      <c r="X94" s="112">
        <v>0</v>
      </c>
      <c r="Y94" s="112">
        <f>$X$94*$K$94</f>
        <v>0</v>
      </c>
      <c r="Z94" s="112">
        <v>0</v>
      </c>
      <c r="AA94" s="113">
        <f>$Z$94*$K$94</f>
        <v>0</v>
      </c>
      <c r="AR94" s="74" t="s">
        <v>523</v>
      </c>
      <c r="AT94" s="74" t="s">
        <v>138</v>
      </c>
      <c r="AU94" s="74" t="s">
        <v>80</v>
      </c>
      <c r="AY94" s="6" t="s">
        <v>137</v>
      </c>
      <c r="BE94" s="114">
        <f>IF($U$94="základní",$N$94,0)</f>
        <v>0</v>
      </c>
      <c r="BF94" s="114">
        <f>IF($U$94="snížená",$N$94,0)</f>
        <v>0</v>
      </c>
      <c r="BG94" s="114">
        <f>IF($U$94="zákl. přenesená",$N$94,0)</f>
        <v>0</v>
      </c>
      <c r="BH94" s="114">
        <f>IF($U$94="sníž. přenesená",$N$94,0)</f>
        <v>0</v>
      </c>
      <c r="BI94" s="114">
        <f>IF($U$94="nulová",$N$94,0)</f>
        <v>0</v>
      </c>
      <c r="BJ94" s="74" t="s">
        <v>23</v>
      </c>
      <c r="BK94" s="114">
        <f>ROUND($L$94*$K$94,2)</f>
        <v>0</v>
      </c>
      <c r="BL94" s="74" t="s">
        <v>523</v>
      </c>
      <c r="BM94" s="74" t="s">
        <v>552</v>
      </c>
    </row>
    <row r="95" spans="2:47" s="6" customFormat="1" ht="16.5" customHeight="1">
      <c r="B95" s="21"/>
      <c r="F95" s="270" t="s">
        <v>553</v>
      </c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1"/>
      <c r="T95" s="139"/>
      <c r="U95" s="140"/>
      <c r="V95" s="140"/>
      <c r="W95" s="140"/>
      <c r="X95" s="140"/>
      <c r="Y95" s="140"/>
      <c r="Z95" s="140"/>
      <c r="AA95" s="141"/>
      <c r="AT95" s="6" t="s">
        <v>167</v>
      </c>
      <c r="AU95" s="6" t="s">
        <v>80</v>
      </c>
    </row>
    <row r="96" spans="2:19" s="6" customFormat="1" ht="7.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21"/>
    </row>
    <row r="298" s="2" customFormat="1" ht="14.25" customHeight="1"/>
  </sheetData>
  <sheetProtection/>
  <mergeCells count="85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C62:R62"/>
    <mergeCell ref="F64:Q64"/>
    <mergeCell ref="F65:Q65"/>
    <mergeCell ref="M67:P67"/>
    <mergeCell ref="M69:Q69"/>
    <mergeCell ref="F72:I72"/>
    <mergeCell ref="L72:M72"/>
    <mergeCell ref="N72:Q72"/>
    <mergeCell ref="F76:I76"/>
    <mergeCell ref="L76:M76"/>
    <mergeCell ref="N76:Q76"/>
    <mergeCell ref="F77:I77"/>
    <mergeCell ref="L77:M77"/>
    <mergeCell ref="N77:Q77"/>
    <mergeCell ref="F78:R78"/>
    <mergeCell ref="F79:R79"/>
    <mergeCell ref="F80:I80"/>
    <mergeCell ref="L80:M80"/>
    <mergeCell ref="N80:Q80"/>
    <mergeCell ref="F81:R81"/>
    <mergeCell ref="F82:I82"/>
    <mergeCell ref="L82:M82"/>
    <mergeCell ref="N82:Q82"/>
    <mergeCell ref="F83:R83"/>
    <mergeCell ref="F85:I85"/>
    <mergeCell ref="L85:M85"/>
    <mergeCell ref="N85:Q85"/>
    <mergeCell ref="F86:R86"/>
    <mergeCell ref="F87:R87"/>
    <mergeCell ref="F88:I88"/>
    <mergeCell ref="L88:M88"/>
    <mergeCell ref="N88:Q88"/>
    <mergeCell ref="F89:R89"/>
    <mergeCell ref="L91:M91"/>
    <mergeCell ref="N91:Q91"/>
    <mergeCell ref="F92:R92"/>
    <mergeCell ref="F94:I94"/>
    <mergeCell ref="L94:M94"/>
    <mergeCell ref="N94:Q94"/>
    <mergeCell ref="H1:K1"/>
    <mergeCell ref="S2:AC2"/>
    <mergeCell ref="F95:R95"/>
    <mergeCell ref="N73:Q73"/>
    <mergeCell ref="N74:Q74"/>
    <mergeCell ref="N75:Q75"/>
    <mergeCell ref="N84:Q84"/>
    <mergeCell ref="N93:Q93"/>
    <mergeCell ref="F90:R90"/>
    <mergeCell ref="F91:I91"/>
  </mergeCells>
  <hyperlinks>
    <hyperlink ref="F1:G1" location="C2" tooltip="Krycí list soupisu" display="1) Krycí list soupisu"/>
    <hyperlink ref="H1:K1" location="C49" tooltip="Rekapitulace" display="2) Rekapitulace"/>
    <hyperlink ref="L1:M1" location="C72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9"/>
      <c r="C2" s="150"/>
      <c r="D2" s="150"/>
      <c r="E2" s="150"/>
      <c r="F2" s="150"/>
      <c r="G2" s="150"/>
      <c r="H2" s="150"/>
      <c r="I2" s="150"/>
      <c r="J2" s="150"/>
      <c r="K2" s="151"/>
    </row>
    <row r="3" spans="2:11" s="154" customFormat="1" ht="45" customHeight="1">
      <c r="B3" s="152"/>
      <c r="C3" s="292" t="s">
        <v>561</v>
      </c>
      <c r="D3" s="292"/>
      <c r="E3" s="292"/>
      <c r="F3" s="292"/>
      <c r="G3" s="292"/>
      <c r="H3" s="292"/>
      <c r="I3" s="292"/>
      <c r="J3" s="292"/>
      <c r="K3" s="153"/>
    </row>
    <row r="4" spans="2:11" ht="25.5" customHeight="1">
      <c r="B4" s="155"/>
      <c r="C4" s="297" t="s">
        <v>562</v>
      </c>
      <c r="D4" s="297"/>
      <c r="E4" s="297"/>
      <c r="F4" s="297"/>
      <c r="G4" s="297"/>
      <c r="H4" s="297"/>
      <c r="I4" s="297"/>
      <c r="J4" s="297"/>
      <c r="K4" s="156"/>
    </row>
    <row r="5" spans="2:11" ht="5.25" customHeight="1">
      <c r="B5" s="155"/>
      <c r="C5" s="157"/>
      <c r="D5" s="157"/>
      <c r="E5" s="157"/>
      <c r="F5" s="157"/>
      <c r="G5" s="157"/>
      <c r="H5" s="157"/>
      <c r="I5" s="157"/>
      <c r="J5" s="157"/>
      <c r="K5" s="156"/>
    </row>
    <row r="6" spans="2:11" ht="15" customHeight="1">
      <c r="B6" s="155"/>
      <c r="C6" s="294" t="s">
        <v>563</v>
      </c>
      <c r="D6" s="294"/>
      <c r="E6" s="294"/>
      <c r="F6" s="294"/>
      <c r="G6" s="294"/>
      <c r="H6" s="294"/>
      <c r="I6" s="294"/>
      <c r="J6" s="294"/>
      <c r="K6" s="156"/>
    </row>
    <row r="7" spans="2:11" ht="15" customHeight="1">
      <c r="B7" s="159"/>
      <c r="C7" s="294" t="s">
        <v>564</v>
      </c>
      <c r="D7" s="294"/>
      <c r="E7" s="294"/>
      <c r="F7" s="294"/>
      <c r="G7" s="294"/>
      <c r="H7" s="294"/>
      <c r="I7" s="294"/>
      <c r="J7" s="294"/>
      <c r="K7" s="156"/>
    </row>
    <row r="8" spans="2:11" ht="12.75" customHeight="1">
      <c r="B8" s="159"/>
      <c r="C8" s="158"/>
      <c r="D8" s="158"/>
      <c r="E8" s="158"/>
      <c r="F8" s="158"/>
      <c r="G8" s="158"/>
      <c r="H8" s="158"/>
      <c r="I8" s="158"/>
      <c r="J8" s="158"/>
      <c r="K8" s="156"/>
    </row>
    <row r="9" spans="2:11" ht="15" customHeight="1">
      <c r="B9" s="159"/>
      <c r="C9" s="294" t="s">
        <v>565</v>
      </c>
      <c r="D9" s="294"/>
      <c r="E9" s="294"/>
      <c r="F9" s="294"/>
      <c r="G9" s="294"/>
      <c r="H9" s="294"/>
      <c r="I9" s="294"/>
      <c r="J9" s="294"/>
      <c r="K9" s="156"/>
    </row>
    <row r="10" spans="2:11" ht="15" customHeight="1">
      <c r="B10" s="159"/>
      <c r="C10" s="158"/>
      <c r="D10" s="294" t="s">
        <v>566</v>
      </c>
      <c r="E10" s="294"/>
      <c r="F10" s="294"/>
      <c r="G10" s="294"/>
      <c r="H10" s="294"/>
      <c r="I10" s="294"/>
      <c r="J10" s="294"/>
      <c r="K10" s="156"/>
    </row>
    <row r="11" spans="2:11" ht="15" customHeight="1">
      <c r="B11" s="159"/>
      <c r="C11" s="160"/>
      <c r="D11" s="294" t="s">
        <v>567</v>
      </c>
      <c r="E11" s="294"/>
      <c r="F11" s="294"/>
      <c r="G11" s="294"/>
      <c r="H11" s="294"/>
      <c r="I11" s="294"/>
      <c r="J11" s="294"/>
      <c r="K11" s="156"/>
    </row>
    <row r="12" spans="2:11" ht="12.75" customHeight="1">
      <c r="B12" s="159"/>
      <c r="C12" s="160"/>
      <c r="D12" s="160"/>
      <c r="E12" s="160"/>
      <c r="F12" s="160"/>
      <c r="G12" s="160"/>
      <c r="H12" s="160"/>
      <c r="I12" s="160"/>
      <c r="J12" s="160"/>
      <c r="K12" s="156"/>
    </row>
    <row r="13" spans="2:11" ht="15" customHeight="1">
      <c r="B13" s="159"/>
      <c r="C13" s="160"/>
      <c r="D13" s="294" t="s">
        <v>568</v>
      </c>
      <c r="E13" s="294"/>
      <c r="F13" s="294"/>
      <c r="G13" s="294"/>
      <c r="H13" s="294"/>
      <c r="I13" s="294"/>
      <c r="J13" s="294"/>
      <c r="K13" s="156"/>
    </row>
    <row r="14" spans="2:11" ht="15" customHeight="1">
      <c r="B14" s="159"/>
      <c r="C14" s="160"/>
      <c r="D14" s="294" t="s">
        <v>569</v>
      </c>
      <c r="E14" s="294"/>
      <c r="F14" s="294"/>
      <c r="G14" s="294"/>
      <c r="H14" s="294"/>
      <c r="I14" s="294"/>
      <c r="J14" s="294"/>
      <c r="K14" s="156"/>
    </row>
    <row r="15" spans="2:11" ht="15" customHeight="1">
      <c r="B15" s="159"/>
      <c r="C15" s="160"/>
      <c r="D15" s="294" t="s">
        <v>570</v>
      </c>
      <c r="E15" s="294"/>
      <c r="F15" s="294"/>
      <c r="G15" s="294"/>
      <c r="H15" s="294"/>
      <c r="I15" s="294"/>
      <c r="J15" s="294"/>
      <c r="K15" s="156"/>
    </row>
    <row r="16" spans="2:11" ht="15" customHeight="1">
      <c r="B16" s="159"/>
      <c r="C16" s="160"/>
      <c r="D16" s="160"/>
      <c r="E16" s="161" t="s">
        <v>78</v>
      </c>
      <c r="F16" s="294" t="s">
        <v>571</v>
      </c>
      <c r="G16" s="294"/>
      <c r="H16" s="294"/>
      <c r="I16" s="294"/>
      <c r="J16" s="294"/>
      <c r="K16" s="156"/>
    </row>
    <row r="17" spans="2:11" ht="15" customHeight="1">
      <c r="B17" s="159"/>
      <c r="C17" s="160"/>
      <c r="D17" s="160"/>
      <c r="E17" s="161" t="s">
        <v>572</v>
      </c>
      <c r="F17" s="294" t="s">
        <v>573</v>
      </c>
      <c r="G17" s="294"/>
      <c r="H17" s="294"/>
      <c r="I17" s="294"/>
      <c r="J17" s="294"/>
      <c r="K17" s="156"/>
    </row>
    <row r="18" spans="2:11" ht="15" customHeight="1">
      <c r="B18" s="159"/>
      <c r="C18" s="160"/>
      <c r="D18" s="160"/>
      <c r="E18" s="161" t="s">
        <v>574</v>
      </c>
      <c r="F18" s="294" t="s">
        <v>575</v>
      </c>
      <c r="G18" s="294"/>
      <c r="H18" s="294"/>
      <c r="I18" s="294"/>
      <c r="J18" s="294"/>
      <c r="K18" s="156"/>
    </row>
    <row r="19" spans="2:11" ht="15" customHeight="1">
      <c r="B19" s="159"/>
      <c r="C19" s="160"/>
      <c r="D19" s="160"/>
      <c r="E19" s="161" t="s">
        <v>85</v>
      </c>
      <c r="F19" s="294" t="s">
        <v>576</v>
      </c>
      <c r="G19" s="294"/>
      <c r="H19" s="294"/>
      <c r="I19" s="294"/>
      <c r="J19" s="294"/>
      <c r="K19" s="156"/>
    </row>
    <row r="20" spans="2:11" ht="15" customHeight="1">
      <c r="B20" s="159"/>
      <c r="C20" s="160"/>
      <c r="D20" s="160"/>
      <c r="E20" s="161" t="s">
        <v>577</v>
      </c>
      <c r="F20" s="294" t="s">
        <v>578</v>
      </c>
      <c r="G20" s="294"/>
      <c r="H20" s="294"/>
      <c r="I20" s="294"/>
      <c r="J20" s="294"/>
      <c r="K20" s="156"/>
    </row>
    <row r="21" spans="2:11" ht="15" customHeight="1">
      <c r="B21" s="159"/>
      <c r="C21" s="160"/>
      <c r="D21" s="160"/>
      <c r="E21" s="161" t="s">
        <v>579</v>
      </c>
      <c r="F21" s="294" t="s">
        <v>580</v>
      </c>
      <c r="G21" s="294"/>
      <c r="H21" s="294"/>
      <c r="I21" s="294"/>
      <c r="J21" s="294"/>
      <c r="K21" s="156"/>
    </row>
    <row r="22" spans="2:11" ht="12.75" customHeight="1">
      <c r="B22" s="159"/>
      <c r="C22" s="160"/>
      <c r="D22" s="160"/>
      <c r="E22" s="160"/>
      <c r="F22" s="160"/>
      <c r="G22" s="160"/>
      <c r="H22" s="160"/>
      <c r="I22" s="160"/>
      <c r="J22" s="160"/>
      <c r="K22" s="156"/>
    </row>
    <row r="23" spans="2:11" ht="15" customHeight="1">
      <c r="B23" s="159"/>
      <c r="C23" s="294" t="s">
        <v>581</v>
      </c>
      <c r="D23" s="294"/>
      <c r="E23" s="294"/>
      <c r="F23" s="294"/>
      <c r="G23" s="294"/>
      <c r="H23" s="294"/>
      <c r="I23" s="294"/>
      <c r="J23" s="294"/>
      <c r="K23" s="156"/>
    </row>
    <row r="24" spans="2:11" ht="15" customHeight="1">
      <c r="B24" s="159"/>
      <c r="C24" s="294" t="s">
        <v>582</v>
      </c>
      <c r="D24" s="294"/>
      <c r="E24" s="294"/>
      <c r="F24" s="294"/>
      <c r="G24" s="294"/>
      <c r="H24" s="294"/>
      <c r="I24" s="294"/>
      <c r="J24" s="294"/>
      <c r="K24" s="156"/>
    </row>
    <row r="25" spans="2:11" ht="15" customHeight="1">
      <c r="B25" s="159"/>
      <c r="C25" s="158"/>
      <c r="D25" s="294" t="s">
        <v>583</v>
      </c>
      <c r="E25" s="294"/>
      <c r="F25" s="294"/>
      <c r="G25" s="294"/>
      <c r="H25" s="294"/>
      <c r="I25" s="294"/>
      <c r="J25" s="294"/>
      <c r="K25" s="156"/>
    </row>
    <row r="26" spans="2:11" ht="15" customHeight="1">
      <c r="B26" s="159"/>
      <c r="C26" s="160"/>
      <c r="D26" s="294" t="s">
        <v>584</v>
      </c>
      <c r="E26" s="294"/>
      <c r="F26" s="294"/>
      <c r="G26" s="294"/>
      <c r="H26" s="294"/>
      <c r="I26" s="294"/>
      <c r="J26" s="294"/>
      <c r="K26" s="156"/>
    </row>
    <row r="27" spans="2:11" ht="12.75" customHeight="1">
      <c r="B27" s="159"/>
      <c r="C27" s="160"/>
      <c r="D27" s="160"/>
      <c r="E27" s="160"/>
      <c r="F27" s="160"/>
      <c r="G27" s="160"/>
      <c r="H27" s="160"/>
      <c r="I27" s="160"/>
      <c r="J27" s="160"/>
      <c r="K27" s="156"/>
    </row>
    <row r="28" spans="2:11" ht="15" customHeight="1">
      <c r="B28" s="159"/>
      <c r="C28" s="160"/>
      <c r="D28" s="294" t="s">
        <v>585</v>
      </c>
      <c r="E28" s="294"/>
      <c r="F28" s="294"/>
      <c r="G28" s="294"/>
      <c r="H28" s="294"/>
      <c r="I28" s="294"/>
      <c r="J28" s="294"/>
      <c r="K28" s="156"/>
    </row>
    <row r="29" spans="2:11" ht="15" customHeight="1">
      <c r="B29" s="159"/>
      <c r="C29" s="160"/>
      <c r="D29" s="294" t="s">
        <v>586</v>
      </c>
      <c r="E29" s="294"/>
      <c r="F29" s="294"/>
      <c r="G29" s="294"/>
      <c r="H29" s="294"/>
      <c r="I29" s="294"/>
      <c r="J29" s="294"/>
      <c r="K29" s="156"/>
    </row>
    <row r="30" spans="2:11" ht="12.75" customHeight="1">
      <c r="B30" s="159"/>
      <c r="C30" s="160"/>
      <c r="D30" s="160"/>
      <c r="E30" s="160"/>
      <c r="F30" s="160"/>
      <c r="G30" s="160"/>
      <c r="H30" s="160"/>
      <c r="I30" s="160"/>
      <c r="J30" s="160"/>
      <c r="K30" s="156"/>
    </row>
    <row r="31" spans="2:11" ht="15" customHeight="1">
      <c r="B31" s="159"/>
      <c r="C31" s="160"/>
      <c r="D31" s="294" t="s">
        <v>587</v>
      </c>
      <c r="E31" s="294"/>
      <c r="F31" s="294"/>
      <c r="G31" s="294"/>
      <c r="H31" s="294"/>
      <c r="I31" s="294"/>
      <c r="J31" s="294"/>
      <c r="K31" s="156"/>
    </row>
    <row r="32" spans="2:11" ht="15" customHeight="1">
      <c r="B32" s="159"/>
      <c r="C32" s="160"/>
      <c r="D32" s="294" t="s">
        <v>588</v>
      </c>
      <c r="E32" s="294"/>
      <c r="F32" s="294"/>
      <c r="G32" s="294"/>
      <c r="H32" s="294"/>
      <c r="I32" s="294"/>
      <c r="J32" s="294"/>
      <c r="K32" s="156"/>
    </row>
    <row r="33" spans="2:11" ht="15" customHeight="1">
      <c r="B33" s="159"/>
      <c r="C33" s="160"/>
      <c r="D33" s="294" t="s">
        <v>589</v>
      </c>
      <c r="E33" s="294"/>
      <c r="F33" s="294"/>
      <c r="G33" s="294"/>
      <c r="H33" s="294"/>
      <c r="I33" s="294"/>
      <c r="J33" s="294"/>
      <c r="K33" s="156"/>
    </row>
    <row r="34" spans="2:11" ht="15" customHeight="1">
      <c r="B34" s="159"/>
      <c r="C34" s="160"/>
      <c r="D34" s="158"/>
      <c r="E34" s="162" t="s">
        <v>123</v>
      </c>
      <c r="F34" s="158"/>
      <c r="G34" s="294" t="s">
        <v>590</v>
      </c>
      <c r="H34" s="294"/>
      <c r="I34" s="294"/>
      <c r="J34" s="294"/>
      <c r="K34" s="156"/>
    </row>
    <row r="35" spans="2:11" ht="15" customHeight="1">
      <c r="B35" s="159"/>
      <c r="C35" s="160"/>
      <c r="D35" s="158"/>
      <c r="E35" s="162" t="s">
        <v>591</v>
      </c>
      <c r="F35" s="158"/>
      <c r="G35" s="294" t="s">
        <v>592</v>
      </c>
      <c r="H35" s="294"/>
      <c r="I35" s="294"/>
      <c r="J35" s="294"/>
      <c r="K35" s="156"/>
    </row>
    <row r="36" spans="2:11" ht="15" customHeight="1">
      <c r="B36" s="159"/>
      <c r="C36" s="160"/>
      <c r="D36" s="158"/>
      <c r="E36" s="162" t="s">
        <v>54</v>
      </c>
      <c r="F36" s="158"/>
      <c r="G36" s="294" t="s">
        <v>593</v>
      </c>
      <c r="H36" s="294"/>
      <c r="I36" s="294"/>
      <c r="J36" s="294"/>
      <c r="K36" s="156"/>
    </row>
    <row r="37" spans="2:11" ht="15" customHeight="1">
      <c r="B37" s="159"/>
      <c r="C37" s="160"/>
      <c r="D37" s="158"/>
      <c r="E37" s="162" t="s">
        <v>124</v>
      </c>
      <c r="F37" s="158"/>
      <c r="G37" s="294" t="s">
        <v>594</v>
      </c>
      <c r="H37" s="294"/>
      <c r="I37" s="294"/>
      <c r="J37" s="294"/>
      <c r="K37" s="156"/>
    </row>
    <row r="38" spans="2:11" ht="15" customHeight="1">
      <c r="B38" s="159"/>
      <c r="C38" s="160"/>
      <c r="D38" s="158"/>
      <c r="E38" s="162" t="s">
        <v>125</v>
      </c>
      <c r="F38" s="158"/>
      <c r="G38" s="294" t="s">
        <v>595</v>
      </c>
      <c r="H38" s="294"/>
      <c r="I38" s="294"/>
      <c r="J38" s="294"/>
      <c r="K38" s="156"/>
    </row>
    <row r="39" spans="2:11" ht="15" customHeight="1">
      <c r="B39" s="159"/>
      <c r="C39" s="160"/>
      <c r="D39" s="158"/>
      <c r="E39" s="162" t="s">
        <v>126</v>
      </c>
      <c r="F39" s="158"/>
      <c r="G39" s="294" t="s">
        <v>596</v>
      </c>
      <c r="H39" s="294"/>
      <c r="I39" s="294"/>
      <c r="J39" s="294"/>
      <c r="K39" s="156"/>
    </row>
    <row r="40" spans="2:11" ht="15" customHeight="1">
      <c r="B40" s="159"/>
      <c r="C40" s="160"/>
      <c r="D40" s="158"/>
      <c r="E40" s="162" t="s">
        <v>597</v>
      </c>
      <c r="F40" s="158"/>
      <c r="G40" s="294" t="s">
        <v>598</v>
      </c>
      <c r="H40" s="294"/>
      <c r="I40" s="294"/>
      <c r="J40" s="294"/>
      <c r="K40" s="156"/>
    </row>
    <row r="41" spans="2:11" ht="15" customHeight="1">
      <c r="B41" s="159"/>
      <c r="C41" s="160"/>
      <c r="D41" s="158"/>
      <c r="E41" s="162"/>
      <c r="F41" s="158"/>
      <c r="G41" s="294" t="s">
        <v>599</v>
      </c>
      <c r="H41" s="294"/>
      <c r="I41" s="294"/>
      <c r="J41" s="294"/>
      <c r="K41" s="156"/>
    </row>
    <row r="42" spans="2:11" ht="15" customHeight="1">
      <c r="B42" s="159"/>
      <c r="C42" s="160"/>
      <c r="D42" s="158"/>
      <c r="E42" s="162" t="s">
        <v>600</v>
      </c>
      <c r="F42" s="158"/>
      <c r="G42" s="294" t="s">
        <v>601</v>
      </c>
      <c r="H42" s="294"/>
      <c r="I42" s="294"/>
      <c r="J42" s="294"/>
      <c r="K42" s="156"/>
    </row>
    <row r="43" spans="2:11" ht="15" customHeight="1">
      <c r="B43" s="159"/>
      <c r="C43" s="160"/>
      <c r="D43" s="158"/>
      <c r="E43" s="162" t="s">
        <v>129</v>
      </c>
      <c r="F43" s="158"/>
      <c r="G43" s="294" t="s">
        <v>602</v>
      </c>
      <c r="H43" s="294"/>
      <c r="I43" s="294"/>
      <c r="J43" s="294"/>
      <c r="K43" s="156"/>
    </row>
    <row r="44" spans="2:11" ht="12.75" customHeight="1">
      <c r="B44" s="159"/>
      <c r="C44" s="160"/>
      <c r="D44" s="158"/>
      <c r="E44" s="158"/>
      <c r="F44" s="158"/>
      <c r="G44" s="158"/>
      <c r="H44" s="158"/>
      <c r="I44" s="158"/>
      <c r="J44" s="158"/>
      <c r="K44" s="156"/>
    </row>
    <row r="45" spans="2:11" ht="15" customHeight="1">
      <c r="B45" s="159"/>
      <c r="C45" s="160"/>
      <c r="D45" s="294" t="s">
        <v>603</v>
      </c>
      <c r="E45" s="294"/>
      <c r="F45" s="294"/>
      <c r="G45" s="294"/>
      <c r="H45" s="294"/>
      <c r="I45" s="294"/>
      <c r="J45" s="294"/>
      <c r="K45" s="156"/>
    </row>
    <row r="46" spans="2:11" ht="15" customHeight="1">
      <c r="B46" s="159"/>
      <c r="C46" s="160"/>
      <c r="D46" s="160"/>
      <c r="E46" s="294" t="s">
        <v>604</v>
      </c>
      <c r="F46" s="294"/>
      <c r="G46" s="294"/>
      <c r="H46" s="294"/>
      <c r="I46" s="294"/>
      <c r="J46" s="294"/>
      <c r="K46" s="156"/>
    </row>
    <row r="47" spans="2:11" ht="15" customHeight="1">
      <c r="B47" s="159"/>
      <c r="C47" s="160"/>
      <c r="D47" s="160"/>
      <c r="E47" s="294" t="s">
        <v>605</v>
      </c>
      <c r="F47" s="294"/>
      <c r="G47" s="294"/>
      <c r="H47" s="294"/>
      <c r="I47" s="294"/>
      <c r="J47" s="294"/>
      <c r="K47" s="156"/>
    </row>
    <row r="48" spans="2:11" ht="15" customHeight="1">
      <c r="B48" s="159"/>
      <c r="C48" s="160"/>
      <c r="D48" s="160"/>
      <c r="E48" s="294" t="s">
        <v>606</v>
      </c>
      <c r="F48" s="294"/>
      <c r="G48" s="294"/>
      <c r="H48" s="294"/>
      <c r="I48" s="294"/>
      <c r="J48" s="294"/>
      <c r="K48" s="156"/>
    </row>
    <row r="49" spans="2:11" ht="15" customHeight="1">
      <c r="B49" s="159"/>
      <c r="C49" s="160"/>
      <c r="D49" s="294" t="s">
        <v>607</v>
      </c>
      <c r="E49" s="294"/>
      <c r="F49" s="294"/>
      <c r="G49" s="294"/>
      <c r="H49" s="294"/>
      <c r="I49" s="294"/>
      <c r="J49" s="294"/>
      <c r="K49" s="156"/>
    </row>
    <row r="50" spans="2:11" ht="25.5" customHeight="1">
      <c r="B50" s="155"/>
      <c r="C50" s="297" t="s">
        <v>608</v>
      </c>
      <c r="D50" s="297"/>
      <c r="E50" s="297"/>
      <c r="F50" s="297"/>
      <c r="G50" s="297"/>
      <c r="H50" s="297"/>
      <c r="I50" s="297"/>
      <c r="J50" s="297"/>
      <c r="K50" s="156"/>
    </row>
    <row r="51" spans="2:11" ht="5.25" customHeight="1">
      <c r="B51" s="155"/>
      <c r="C51" s="157"/>
      <c r="D51" s="157"/>
      <c r="E51" s="157"/>
      <c r="F51" s="157"/>
      <c r="G51" s="157"/>
      <c r="H51" s="157"/>
      <c r="I51" s="157"/>
      <c r="J51" s="157"/>
      <c r="K51" s="156"/>
    </row>
    <row r="52" spans="2:11" ht="15" customHeight="1">
      <c r="B52" s="155"/>
      <c r="C52" s="294" t="s">
        <v>609</v>
      </c>
      <c r="D52" s="294"/>
      <c r="E52" s="294"/>
      <c r="F52" s="294"/>
      <c r="G52" s="294"/>
      <c r="H52" s="294"/>
      <c r="I52" s="294"/>
      <c r="J52" s="294"/>
      <c r="K52" s="156"/>
    </row>
    <row r="53" spans="2:11" ht="15" customHeight="1">
      <c r="B53" s="155"/>
      <c r="C53" s="294" t="s">
        <v>610</v>
      </c>
      <c r="D53" s="294"/>
      <c r="E53" s="294"/>
      <c r="F53" s="294"/>
      <c r="G53" s="294"/>
      <c r="H53" s="294"/>
      <c r="I53" s="294"/>
      <c r="J53" s="294"/>
      <c r="K53" s="156"/>
    </row>
    <row r="54" spans="2:11" ht="12.75" customHeight="1">
      <c r="B54" s="155"/>
      <c r="C54" s="158"/>
      <c r="D54" s="158"/>
      <c r="E54" s="158"/>
      <c r="F54" s="158"/>
      <c r="G54" s="158"/>
      <c r="H54" s="158"/>
      <c r="I54" s="158"/>
      <c r="J54" s="158"/>
      <c r="K54" s="156"/>
    </row>
    <row r="55" spans="2:11" ht="15" customHeight="1">
      <c r="B55" s="155"/>
      <c r="C55" s="294" t="s">
        <v>611</v>
      </c>
      <c r="D55" s="294"/>
      <c r="E55" s="294"/>
      <c r="F55" s="294"/>
      <c r="G55" s="294"/>
      <c r="H55" s="294"/>
      <c r="I55" s="294"/>
      <c r="J55" s="294"/>
      <c r="K55" s="156"/>
    </row>
    <row r="56" spans="2:11" ht="15" customHeight="1">
      <c r="B56" s="155"/>
      <c r="C56" s="160"/>
      <c r="D56" s="294" t="s">
        <v>612</v>
      </c>
      <c r="E56" s="294"/>
      <c r="F56" s="294"/>
      <c r="G56" s="294"/>
      <c r="H56" s="294"/>
      <c r="I56" s="294"/>
      <c r="J56" s="294"/>
      <c r="K56" s="156"/>
    </row>
    <row r="57" spans="2:11" ht="15" customHeight="1">
      <c r="B57" s="155"/>
      <c r="C57" s="160"/>
      <c r="D57" s="294" t="s">
        <v>613</v>
      </c>
      <c r="E57" s="294"/>
      <c r="F57" s="294"/>
      <c r="G57" s="294"/>
      <c r="H57" s="294"/>
      <c r="I57" s="294"/>
      <c r="J57" s="294"/>
      <c r="K57" s="156"/>
    </row>
    <row r="58" spans="2:11" ht="15" customHeight="1">
      <c r="B58" s="155"/>
      <c r="C58" s="160"/>
      <c r="D58" s="294" t="s">
        <v>614</v>
      </c>
      <c r="E58" s="294"/>
      <c r="F58" s="294"/>
      <c r="G58" s="294"/>
      <c r="H58" s="294"/>
      <c r="I58" s="294"/>
      <c r="J58" s="294"/>
      <c r="K58" s="156"/>
    </row>
    <row r="59" spans="2:11" ht="15" customHeight="1">
      <c r="B59" s="155"/>
      <c r="C59" s="160"/>
      <c r="D59" s="294" t="s">
        <v>615</v>
      </c>
      <c r="E59" s="294"/>
      <c r="F59" s="294"/>
      <c r="G59" s="294"/>
      <c r="H59" s="294"/>
      <c r="I59" s="294"/>
      <c r="J59" s="294"/>
      <c r="K59" s="156"/>
    </row>
    <row r="60" spans="2:11" ht="15" customHeight="1">
      <c r="B60" s="155"/>
      <c r="C60" s="160"/>
      <c r="D60" s="296" t="s">
        <v>616</v>
      </c>
      <c r="E60" s="296"/>
      <c r="F60" s="296"/>
      <c r="G60" s="296"/>
      <c r="H60" s="296"/>
      <c r="I60" s="296"/>
      <c r="J60" s="296"/>
      <c r="K60" s="156"/>
    </row>
    <row r="61" spans="2:11" ht="15" customHeight="1">
      <c r="B61" s="155"/>
      <c r="C61" s="160"/>
      <c r="D61" s="294" t="s">
        <v>617</v>
      </c>
      <c r="E61" s="294"/>
      <c r="F61" s="294"/>
      <c r="G61" s="294"/>
      <c r="H61" s="294"/>
      <c r="I61" s="294"/>
      <c r="J61" s="294"/>
      <c r="K61" s="156"/>
    </row>
    <row r="62" spans="2:11" ht="12.75" customHeight="1">
      <c r="B62" s="155"/>
      <c r="C62" s="160"/>
      <c r="D62" s="160"/>
      <c r="E62" s="163"/>
      <c r="F62" s="160"/>
      <c r="G62" s="160"/>
      <c r="H62" s="160"/>
      <c r="I62" s="160"/>
      <c r="J62" s="160"/>
      <c r="K62" s="156"/>
    </row>
    <row r="63" spans="2:11" ht="15" customHeight="1">
      <c r="B63" s="155"/>
      <c r="C63" s="160"/>
      <c r="D63" s="294" t="s">
        <v>618</v>
      </c>
      <c r="E63" s="294"/>
      <c r="F63" s="294"/>
      <c r="G63" s="294"/>
      <c r="H63" s="294"/>
      <c r="I63" s="294"/>
      <c r="J63" s="294"/>
      <c r="K63" s="156"/>
    </row>
    <row r="64" spans="2:11" ht="15" customHeight="1">
      <c r="B64" s="155"/>
      <c r="C64" s="160"/>
      <c r="D64" s="296" t="s">
        <v>619</v>
      </c>
      <c r="E64" s="296"/>
      <c r="F64" s="296"/>
      <c r="G64" s="296"/>
      <c r="H64" s="296"/>
      <c r="I64" s="296"/>
      <c r="J64" s="296"/>
      <c r="K64" s="156"/>
    </row>
    <row r="65" spans="2:11" ht="15" customHeight="1">
      <c r="B65" s="155"/>
      <c r="C65" s="160"/>
      <c r="D65" s="294" t="s">
        <v>620</v>
      </c>
      <c r="E65" s="294"/>
      <c r="F65" s="294"/>
      <c r="G65" s="294"/>
      <c r="H65" s="294"/>
      <c r="I65" s="294"/>
      <c r="J65" s="294"/>
      <c r="K65" s="156"/>
    </row>
    <row r="66" spans="2:11" ht="15" customHeight="1">
      <c r="B66" s="155"/>
      <c r="C66" s="160"/>
      <c r="D66" s="294" t="s">
        <v>621</v>
      </c>
      <c r="E66" s="294"/>
      <c r="F66" s="294"/>
      <c r="G66" s="294"/>
      <c r="H66" s="294"/>
      <c r="I66" s="294"/>
      <c r="J66" s="294"/>
      <c r="K66" s="156"/>
    </row>
    <row r="67" spans="2:11" ht="15" customHeight="1">
      <c r="B67" s="155"/>
      <c r="C67" s="160"/>
      <c r="D67" s="294" t="s">
        <v>622</v>
      </c>
      <c r="E67" s="294"/>
      <c r="F67" s="294"/>
      <c r="G67" s="294"/>
      <c r="H67" s="294"/>
      <c r="I67" s="294"/>
      <c r="J67" s="294"/>
      <c r="K67" s="156"/>
    </row>
    <row r="68" spans="2:11" ht="15" customHeight="1">
      <c r="B68" s="155"/>
      <c r="C68" s="160"/>
      <c r="D68" s="294" t="s">
        <v>623</v>
      </c>
      <c r="E68" s="294"/>
      <c r="F68" s="294"/>
      <c r="G68" s="294"/>
      <c r="H68" s="294"/>
      <c r="I68" s="294"/>
      <c r="J68" s="294"/>
      <c r="K68" s="156"/>
    </row>
    <row r="69" spans="2:11" ht="12.75" customHeight="1">
      <c r="B69" s="164"/>
      <c r="C69" s="165"/>
      <c r="D69" s="165"/>
      <c r="E69" s="165"/>
      <c r="F69" s="165"/>
      <c r="G69" s="165"/>
      <c r="H69" s="165"/>
      <c r="I69" s="165"/>
      <c r="J69" s="165"/>
      <c r="K69" s="166"/>
    </row>
    <row r="70" spans="2:11" ht="18.75" customHeight="1">
      <c r="B70" s="167"/>
      <c r="C70" s="167"/>
      <c r="D70" s="167"/>
      <c r="E70" s="167"/>
      <c r="F70" s="167"/>
      <c r="G70" s="167"/>
      <c r="H70" s="167"/>
      <c r="I70" s="167"/>
      <c r="J70" s="167"/>
      <c r="K70" s="168"/>
    </row>
    <row r="71" spans="2:11" ht="18.75" customHeight="1">
      <c r="B71" s="168"/>
      <c r="C71" s="168"/>
      <c r="D71" s="168"/>
      <c r="E71" s="168"/>
      <c r="F71" s="168"/>
      <c r="G71" s="168"/>
      <c r="H71" s="168"/>
      <c r="I71" s="168"/>
      <c r="J71" s="168"/>
      <c r="K71" s="168"/>
    </row>
    <row r="72" spans="2:11" ht="7.5" customHeight="1">
      <c r="B72" s="169"/>
      <c r="C72" s="170"/>
      <c r="D72" s="170"/>
      <c r="E72" s="170"/>
      <c r="F72" s="170"/>
      <c r="G72" s="170"/>
      <c r="H72" s="170"/>
      <c r="I72" s="170"/>
      <c r="J72" s="170"/>
      <c r="K72" s="171"/>
    </row>
    <row r="73" spans="2:11" ht="45" customHeight="1">
      <c r="B73" s="172"/>
      <c r="C73" s="295" t="s">
        <v>560</v>
      </c>
      <c r="D73" s="295"/>
      <c r="E73" s="295"/>
      <c r="F73" s="295"/>
      <c r="G73" s="295"/>
      <c r="H73" s="295"/>
      <c r="I73" s="295"/>
      <c r="J73" s="295"/>
      <c r="K73" s="173"/>
    </row>
    <row r="74" spans="2:11" ht="17.25" customHeight="1">
      <c r="B74" s="172"/>
      <c r="C74" s="174" t="s">
        <v>624</v>
      </c>
      <c r="D74" s="174"/>
      <c r="E74" s="174"/>
      <c r="F74" s="174" t="s">
        <v>625</v>
      </c>
      <c r="G74" s="175"/>
      <c r="H74" s="174" t="s">
        <v>124</v>
      </c>
      <c r="I74" s="174" t="s">
        <v>58</v>
      </c>
      <c r="J74" s="174" t="s">
        <v>626</v>
      </c>
      <c r="K74" s="173"/>
    </row>
    <row r="75" spans="2:11" ht="17.25" customHeight="1">
      <c r="B75" s="172"/>
      <c r="C75" s="176" t="s">
        <v>627</v>
      </c>
      <c r="D75" s="176"/>
      <c r="E75" s="176"/>
      <c r="F75" s="177" t="s">
        <v>628</v>
      </c>
      <c r="G75" s="178"/>
      <c r="H75" s="176"/>
      <c r="I75" s="176"/>
      <c r="J75" s="176" t="s">
        <v>629</v>
      </c>
      <c r="K75" s="173"/>
    </row>
    <row r="76" spans="2:11" ht="5.25" customHeight="1">
      <c r="B76" s="172"/>
      <c r="C76" s="179"/>
      <c r="D76" s="179"/>
      <c r="E76" s="179"/>
      <c r="F76" s="179"/>
      <c r="G76" s="180"/>
      <c r="H76" s="179"/>
      <c r="I76" s="179"/>
      <c r="J76" s="179"/>
      <c r="K76" s="173"/>
    </row>
    <row r="77" spans="2:11" ht="15" customHeight="1">
      <c r="B77" s="172"/>
      <c r="C77" s="162" t="s">
        <v>54</v>
      </c>
      <c r="D77" s="179"/>
      <c r="E77" s="179"/>
      <c r="F77" s="181" t="s">
        <v>630</v>
      </c>
      <c r="G77" s="180"/>
      <c r="H77" s="162" t="s">
        <v>631</v>
      </c>
      <c r="I77" s="162" t="s">
        <v>632</v>
      </c>
      <c r="J77" s="162">
        <v>20</v>
      </c>
      <c r="K77" s="173"/>
    </row>
    <row r="78" spans="2:11" ht="15" customHeight="1">
      <c r="B78" s="172"/>
      <c r="C78" s="162" t="s">
        <v>633</v>
      </c>
      <c r="D78" s="162"/>
      <c r="E78" s="162"/>
      <c r="F78" s="181" t="s">
        <v>630</v>
      </c>
      <c r="G78" s="180"/>
      <c r="H78" s="162" t="s">
        <v>634</v>
      </c>
      <c r="I78" s="162" t="s">
        <v>632</v>
      </c>
      <c r="J78" s="162">
        <v>120</v>
      </c>
      <c r="K78" s="173"/>
    </row>
    <row r="79" spans="2:11" ht="15" customHeight="1">
      <c r="B79" s="182"/>
      <c r="C79" s="162" t="s">
        <v>635</v>
      </c>
      <c r="D79" s="162"/>
      <c r="E79" s="162"/>
      <c r="F79" s="181" t="s">
        <v>636</v>
      </c>
      <c r="G79" s="180"/>
      <c r="H79" s="162" t="s">
        <v>637</v>
      </c>
      <c r="I79" s="162" t="s">
        <v>632</v>
      </c>
      <c r="J79" s="162">
        <v>50</v>
      </c>
      <c r="K79" s="173"/>
    </row>
    <row r="80" spans="2:11" ht="15" customHeight="1">
      <c r="B80" s="182"/>
      <c r="C80" s="162" t="s">
        <v>638</v>
      </c>
      <c r="D80" s="162"/>
      <c r="E80" s="162"/>
      <c r="F80" s="181" t="s">
        <v>630</v>
      </c>
      <c r="G80" s="180"/>
      <c r="H80" s="162" t="s">
        <v>639</v>
      </c>
      <c r="I80" s="162" t="s">
        <v>640</v>
      </c>
      <c r="J80" s="162"/>
      <c r="K80" s="173"/>
    </row>
    <row r="81" spans="2:11" ht="15" customHeight="1">
      <c r="B81" s="182"/>
      <c r="C81" s="183" t="s">
        <v>641</v>
      </c>
      <c r="D81" s="183"/>
      <c r="E81" s="183"/>
      <c r="F81" s="184" t="s">
        <v>636</v>
      </c>
      <c r="G81" s="183"/>
      <c r="H81" s="183" t="s">
        <v>642</v>
      </c>
      <c r="I81" s="183" t="s">
        <v>632</v>
      </c>
      <c r="J81" s="183">
        <v>15</v>
      </c>
      <c r="K81" s="173"/>
    </row>
    <row r="82" spans="2:11" ht="15" customHeight="1">
      <c r="B82" s="182"/>
      <c r="C82" s="183" t="s">
        <v>643</v>
      </c>
      <c r="D82" s="183"/>
      <c r="E82" s="183"/>
      <c r="F82" s="184" t="s">
        <v>636</v>
      </c>
      <c r="G82" s="183"/>
      <c r="H82" s="183" t="s">
        <v>644</v>
      </c>
      <c r="I82" s="183" t="s">
        <v>632</v>
      </c>
      <c r="J82" s="183">
        <v>15</v>
      </c>
      <c r="K82" s="173"/>
    </row>
    <row r="83" spans="2:11" ht="15" customHeight="1">
      <c r="B83" s="182"/>
      <c r="C83" s="183" t="s">
        <v>645</v>
      </c>
      <c r="D83" s="183"/>
      <c r="E83" s="183"/>
      <c r="F83" s="184" t="s">
        <v>636</v>
      </c>
      <c r="G83" s="183"/>
      <c r="H83" s="183" t="s">
        <v>646</v>
      </c>
      <c r="I83" s="183" t="s">
        <v>632</v>
      </c>
      <c r="J83" s="183">
        <v>20</v>
      </c>
      <c r="K83" s="173"/>
    </row>
    <row r="84" spans="2:11" ht="15" customHeight="1">
      <c r="B84" s="182"/>
      <c r="C84" s="183" t="s">
        <v>647</v>
      </c>
      <c r="D84" s="183"/>
      <c r="E84" s="183"/>
      <c r="F84" s="184" t="s">
        <v>636</v>
      </c>
      <c r="G84" s="183"/>
      <c r="H84" s="183" t="s">
        <v>648</v>
      </c>
      <c r="I84" s="183" t="s">
        <v>632</v>
      </c>
      <c r="J84" s="183">
        <v>20</v>
      </c>
      <c r="K84" s="173"/>
    </row>
    <row r="85" spans="2:11" ht="15" customHeight="1">
      <c r="B85" s="182"/>
      <c r="C85" s="162" t="s">
        <v>649</v>
      </c>
      <c r="D85" s="162"/>
      <c r="E85" s="162"/>
      <c r="F85" s="181" t="s">
        <v>636</v>
      </c>
      <c r="G85" s="180"/>
      <c r="H85" s="162" t="s">
        <v>650</v>
      </c>
      <c r="I85" s="162" t="s">
        <v>632</v>
      </c>
      <c r="J85" s="162">
        <v>50</v>
      </c>
      <c r="K85" s="173"/>
    </row>
    <row r="86" spans="2:11" ht="15" customHeight="1">
      <c r="B86" s="182"/>
      <c r="C86" s="162" t="s">
        <v>651</v>
      </c>
      <c r="D86" s="162"/>
      <c r="E86" s="162"/>
      <c r="F86" s="181" t="s">
        <v>636</v>
      </c>
      <c r="G86" s="180"/>
      <c r="H86" s="162" t="s">
        <v>652</v>
      </c>
      <c r="I86" s="162" t="s">
        <v>632</v>
      </c>
      <c r="J86" s="162">
        <v>20</v>
      </c>
      <c r="K86" s="173"/>
    </row>
    <row r="87" spans="2:11" ht="15" customHeight="1">
      <c r="B87" s="182"/>
      <c r="C87" s="162" t="s">
        <v>653</v>
      </c>
      <c r="D87" s="162"/>
      <c r="E87" s="162"/>
      <c r="F87" s="181" t="s">
        <v>636</v>
      </c>
      <c r="G87" s="180"/>
      <c r="H87" s="162" t="s">
        <v>654</v>
      </c>
      <c r="I87" s="162" t="s">
        <v>632</v>
      </c>
      <c r="J87" s="162">
        <v>20</v>
      </c>
      <c r="K87" s="173"/>
    </row>
    <row r="88" spans="2:11" ht="15" customHeight="1">
      <c r="B88" s="182"/>
      <c r="C88" s="162" t="s">
        <v>655</v>
      </c>
      <c r="D88" s="162"/>
      <c r="E88" s="162"/>
      <c r="F88" s="181" t="s">
        <v>636</v>
      </c>
      <c r="G88" s="180"/>
      <c r="H88" s="162" t="s">
        <v>656</v>
      </c>
      <c r="I88" s="162" t="s">
        <v>632</v>
      </c>
      <c r="J88" s="162">
        <v>50</v>
      </c>
      <c r="K88" s="173"/>
    </row>
    <row r="89" spans="2:11" ht="15" customHeight="1">
      <c r="B89" s="182"/>
      <c r="C89" s="162" t="s">
        <v>657</v>
      </c>
      <c r="D89" s="162"/>
      <c r="E89" s="162"/>
      <c r="F89" s="181" t="s">
        <v>636</v>
      </c>
      <c r="G89" s="180"/>
      <c r="H89" s="162" t="s">
        <v>657</v>
      </c>
      <c r="I89" s="162" t="s">
        <v>632</v>
      </c>
      <c r="J89" s="162">
        <v>50</v>
      </c>
      <c r="K89" s="173"/>
    </row>
    <row r="90" spans="2:11" ht="15" customHeight="1">
      <c r="B90" s="182"/>
      <c r="C90" s="162" t="s">
        <v>130</v>
      </c>
      <c r="D90" s="162"/>
      <c r="E90" s="162"/>
      <c r="F90" s="181" t="s">
        <v>636</v>
      </c>
      <c r="G90" s="180"/>
      <c r="H90" s="162" t="s">
        <v>658</v>
      </c>
      <c r="I90" s="162" t="s">
        <v>632</v>
      </c>
      <c r="J90" s="162">
        <v>255</v>
      </c>
      <c r="K90" s="173"/>
    </row>
    <row r="91" spans="2:11" ht="15" customHeight="1">
      <c r="B91" s="182"/>
      <c r="C91" s="162" t="s">
        <v>659</v>
      </c>
      <c r="D91" s="162"/>
      <c r="E91" s="162"/>
      <c r="F91" s="181" t="s">
        <v>630</v>
      </c>
      <c r="G91" s="180"/>
      <c r="H91" s="162" t="s">
        <v>660</v>
      </c>
      <c r="I91" s="162" t="s">
        <v>661</v>
      </c>
      <c r="J91" s="162"/>
      <c r="K91" s="173"/>
    </row>
    <row r="92" spans="2:11" ht="15" customHeight="1">
      <c r="B92" s="182"/>
      <c r="C92" s="162" t="s">
        <v>662</v>
      </c>
      <c r="D92" s="162"/>
      <c r="E92" s="162"/>
      <c r="F92" s="181" t="s">
        <v>630</v>
      </c>
      <c r="G92" s="180"/>
      <c r="H92" s="162" t="s">
        <v>663</v>
      </c>
      <c r="I92" s="162" t="s">
        <v>664</v>
      </c>
      <c r="J92" s="162"/>
      <c r="K92" s="173"/>
    </row>
    <row r="93" spans="2:11" ht="15" customHeight="1">
      <c r="B93" s="182"/>
      <c r="C93" s="162" t="s">
        <v>665</v>
      </c>
      <c r="D93" s="162"/>
      <c r="E93" s="162"/>
      <c r="F93" s="181" t="s">
        <v>630</v>
      </c>
      <c r="G93" s="180"/>
      <c r="H93" s="162" t="s">
        <v>665</v>
      </c>
      <c r="I93" s="162" t="s">
        <v>664</v>
      </c>
      <c r="J93" s="162"/>
      <c r="K93" s="173"/>
    </row>
    <row r="94" spans="2:11" ht="15" customHeight="1">
      <c r="B94" s="182"/>
      <c r="C94" s="162" t="s">
        <v>41</v>
      </c>
      <c r="D94" s="162"/>
      <c r="E94" s="162"/>
      <c r="F94" s="181" t="s">
        <v>630</v>
      </c>
      <c r="G94" s="180"/>
      <c r="H94" s="162" t="s">
        <v>666</v>
      </c>
      <c r="I94" s="162" t="s">
        <v>664</v>
      </c>
      <c r="J94" s="162"/>
      <c r="K94" s="173"/>
    </row>
    <row r="95" spans="2:11" ht="15" customHeight="1">
      <c r="B95" s="182"/>
      <c r="C95" s="162" t="s">
        <v>49</v>
      </c>
      <c r="D95" s="162"/>
      <c r="E95" s="162"/>
      <c r="F95" s="181" t="s">
        <v>630</v>
      </c>
      <c r="G95" s="180"/>
      <c r="H95" s="162" t="s">
        <v>667</v>
      </c>
      <c r="I95" s="162" t="s">
        <v>664</v>
      </c>
      <c r="J95" s="162"/>
      <c r="K95" s="173"/>
    </row>
    <row r="96" spans="2:11" ht="15" customHeight="1">
      <c r="B96" s="185"/>
      <c r="C96" s="186"/>
      <c r="D96" s="186"/>
      <c r="E96" s="186"/>
      <c r="F96" s="186"/>
      <c r="G96" s="186"/>
      <c r="H96" s="186"/>
      <c r="I96" s="186"/>
      <c r="J96" s="186"/>
      <c r="K96" s="187"/>
    </row>
    <row r="97" spans="2:11" ht="18.75" customHeight="1">
      <c r="B97" s="188"/>
      <c r="C97" s="189"/>
      <c r="D97" s="189"/>
      <c r="E97" s="189"/>
      <c r="F97" s="189"/>
      <c r="G97" s="189"/>
      <c r="H97" s="189"/>
      <c r="I97" s="189"/>
      <c r="J97" s="189"/>
      <c r="K97" s="188"/>
    </row>
    <row r="98" spans="2:11" ht="18.75" customHeight="1">
      <c r="B98" s="168"/>
      <c r="C98" s="168"/>
      <c r="D98" s="168"/>
      <c r="E98" s="168"/>
      <c r="F98" s="168"/>
      <c r="G98" s="168"/>
      <c r="H98" s="168"/>
      <c r="I98" s="168"/>
      <c r="J98" s="168"/>
      <c r="K98" s="168"/>
    </row>
    <row r="99" spans="2:11" ht="7.5" customHeight="1">
      <c r="B99" s="169"/>
      <c r="C99" s="170"/>
      <c r="D99" s="170"/>
      <c r="E99" s="170"/>
      <c r="F99" s="170"/>
      <c r="G99" s="170"/>
      <c r="H99" s="170"/>
      <c r="I99" s="170"/>
      <c r="J99" s="170"/>
      <c r="K99" s="171"/>
    </row>
    <row r="100" spans="2:11" ht="45" customHeight="1">
      <c r="B100" s="172"/>
      <c r="C100" s="295" t="s">
        <v>668</v>
      </c>
      <c r="D100" s="295"/>
      <c r="E100" s="295"/>
      <c r="F100" s="295"/>
      <c r="G100" s="295"/>
      <c r="H100" s="295"/>
      <c r="I100" s="295"/>
      <c r="J100" s="295"/>
      <c r="K100" s="173"/>
    </row>
    <row r="101" spans="2:11" ht="17.25" customHeight="1">
      <c r="B101" s="172"/>
      <c r="C101" s="174" t="s">
        <v>624</v>
      </c>
      <c r="D101" s="174"/>
      <c r="E101" s="174"/>
      <c r="F101" s="174" t="s">
        <v>625</v>
      </c>
      <c r="G101" s="175"/>
      <c r="H101" s="174" t="s">
        <v>124</v>
      </c>
      <c r="I101" s="174" t="s">
        <v>58</v>
      </c>
      <c r="J101" s="174" t="s">
        <v>626</v>
      </c>
      <c r="K101" s="173"/>
    </row>
    <row r="102" spans="2:11" ht="17.25" customHeight="1">
      <c r="B102" s="172"/>
      <c r="C102" s="176" t="s">
        <v>627</v>
      </c>
      <c r="D102" s="176"/>
      <c r="E102" s="176"/>
      <c r="F102" s="177" t="s">
        <v>628</v>
      </c>
      <c r="G102" s="178"/>
      <c r="H102" s="176"/>
      <c r="I102" s="176"/>
      <c r="J102" s="176" t="s">
        <v>629</v>
      </c>
      <c r="K102" s="173"/>
    </row>
    <row r="103" spans="2:11" ht="5.25" customHeight="1">
      <c r="B103" s="172"/>
      <c r="C103" s="174"/>
      <c r="D103" s="174"/>
      <c r="E103" s="174"/>
      <c r="F103" s="174"/>
      <c r="G103" s="190"/>
      <c r="H103" s="174"/>
      <c r="I103" s="174"/>
      <c r="J103" s="174"/>
      <c r="K103" s="173"/>
    </row>
    <row r="104" spans="2:11" ht="15" customHeight="1">
      <c r="B104" s="172"/>
      <c r="C104" s="162" t="s">
        <v>54</v>
      </c>
      <c r="D104" s="179"/>
      <c r="E104" s="179"/>
      <c r="F104" s="181" t="s">
        <v>630</v>
      </c>
      <c r="G104" s="190"/>
      <c r="H104" s="162" t="s">
        <v>669</v>
      </c>
      <c r="I104" s="162" t="s">
        <v>632</v>
      </c>
      <c r="J104" s="162">
        <v>20</v>
      </c>
      <c r="K104" s="173"/>
    </row>
    <row r="105" spans="2:11" ht="15" customHeight="1">
      <c r="B105" s="172"/>
      <c r="C105" s="162" t="s">
        <v>633</v>
      </c>
      <c r="D105" s="162"/>
      <c r="E105" s="162"/>
      <c r="F105" s="181" t="s">
        <v>630</v>
      </c>
      <c r="G105" s="162"/>
      <c r="H105" s="162" t="s">
        <v>669</v>
      </c>
      <c r="I105" s="162" t="s">
        <v>632</v>
      </c>
      <c r="J105" s="162">
        <v>120</v>
      </c>
      <c r="K105" s="173"/>
    </row>
    <row r="106" spans="2:11" ht="15" customHeight="1">
      <c r="B106" s="182"/>
      <c r="C106" s="162" t="s">
        <v>635</v>
      </c>
      <c r="D106" s="162"/>
      <c r="E106" s="162"/>
      <c r="F106" s="181" t="s">
        <v>636</v>
      </c>
      <c r="G106" s="162"/>
      <c r="H106" s="162" t="s">
        <v>669</v>
      </c>
      <c r="I106" s="162" t="s">
        <v>632</v>
      </c>
      <c r="J106" s="162">
        <v>50</v>
      </c>
      <c r="K106" s="173"/>
    </row>
    <row r="107" spans="2:11" ht="15" customHeight="1">
      <c r="B107" s="182"/>
      <c r="C107" s="162" t="s">
        <v>638</v>
      </c>
      <c r="D107" s="162"/>
      <c r="E107" s="162"/>
      <c r="F107" s="181" t="s">
        <v>630</v>
      </c>
      <c r="G107" s="162"/>
      <c r="H107" s="162" t="s">
        <v>669</v>
      </c>
      <c r="I107" s="162" t="s">
        <v>640</v>
      </c>
      <c r="J107" s="162"/>
      <c r="K107" s="173"/>
    </row>
    <row r="108" spans="2:11" ht="15" customHeight="1">
      <c r="B108" s="182"/>
      <c r="C108" s="162" t="s">
        <v>649</v>
      </c>
      <c r="D108" s="162"/>
      <c r="E108" s="162"/>
      <c r="F108" s="181" t="s">
        <v>636</v>
      </c>
      <c r="G108" s="162"/>
      <c r="H108" s="162" t="s">
        <v>669</v>
      </c>
      <c r="I108" s="162" t="s">
        <v>632</v>
      </c>
      <c r="J108" s="162">
        <v>50</v>
      </c>
      <c r="K108" s="173"/>
    </row>
    <row r="109" spans="2:11" ht="15" customHeight="1">
      <c r="B109" s="182"/>
      <c r="C109" s="162" t="s">
        <v>657</v>
      </c>
      <c r="D109" s="162"/>
      <c r="E109" s="162"/>
      <c r="F109" s="181" t="s">
        <v>636</v>
      </c>
      <c r="G109" s="162"/>
      <c r="H109" s="162" t="s">
        <v>669</v>
      </c>
      <c r="I109" s="162" t="s">
        <v>632</v>
      </c>
      <c r="J109" s="162">
        <v>50</v>
      </c>
      <c r="K109" s="173"/>
    </row>
    <row r="110" spans="2:11" ht="15" customHeight="1">
      <c r="B110" s="182"/>
      <c r="C110" s="162" t="s">
        <v>655</v>
      </c>
      <c r="D110" s="162"/>
      <c r="E110" s="162"/>
      <c r="F110" s="181" t="s">
        <v>636</v>
      </c>
      <c r="G110" s="162"/>
      <c r="H110" s="162" t="s">
        <v>669</v>
      </c>
      <c r="I110" s="162" t="s">
        <v>632</v>
      </c>
      <c r="J110" s="162">
        <v>50</v>
      </c>
      <c r="K110" s="173"/>
    </row>
    <row r="111" spans="2:11" ht="15" customHeight="1">
      <c r="B111" s="182"/>
      <c r="C111" s="162" t="s">
        <v>54</v>
      </c>
      <c r="D111" s="162"/>
      <c r="E111" s="162"/>
      <c r="F111" s="181" t="s">
        <v>630</v>
      </c>
      <c r="G111" s="162"/>
      <c r="H111" s="162" t="s">
        <v>670</v>
      </c>
      <c r="I111" s="162" t="s">
        <v>632</v>
      </c>
      <c r="J111" s="162">
        <v>20</v>
      </c>
      <c r="K111" s="173"/>
    </row>
    <row r="112" spans="2:11" ht="15" customHeight="1">
      <c r="B112" s="182"/>
      <c r="C112" s="162" t="s">
        <v>671</v>
      </c>
      <c r="D112" s="162"/>
      <c r="E112" s="162"/>
      <c r="F112" s="181" t="s">
        <v>630</v>
      </c>
      <c r="G112" s="162"/>
      <c r="H112" s="162" t="s">
        <v>672</v>
      </c>
      <c r="I112" s="162" t="s">
        <v>632</v>
      </c>
      <c r="J112" s="162">
        <v>120</v>
      </c>
      <c r="K112" s="173"/>
    </row>
    <row r="113" spans="2:11" ht="15" customHeight="1">
      <c r="B113" s="182"/>
      <c r="C113" s="162" t="s">
        <v>41</v>
      </c>
      <c r="D113" s="162"/>
      <c r="E113" s="162"/>
      <c r="F113" s="181" t="s">
        <v>630</v>
      </c>
      <c r="G113" s="162"/>
      <c r="H113" s="162" t="s">
        <v>673</v>
      </c>
      <c r="I113" s="162" t="s">
        <v>664</v>
      </c>
      <c r="J113" s="162"/>
      <c r="K113" s="173"/>
    </row>
    <row r="114" spans="2:11" ht="15" customHeight="1">
      <c r="B114" s="182"/>
      <c r="C114" s="162" t="s">
        <v>49</v>
      </c>
      <c r="D114" s="162"/>
      <c r="E114" s="162"/>
      <c r="F114" s="181" t="s">
        <v>630</v>
      </c>
      <c r="G114" s="162"/>
      <c r="H114" s="162" t="s">
        <v>674</v>
      </c>
      <c r="I114" s="162" t="s">
        <v>664</v>
      </c>
      <c r="J114" s="162"/>
      <c r="K114" s="173"/>
    </row>
    <row r="115" spans="2:11" ht="15" customHeight="1">
      <c r="B115" s="182"/>
      <c r="C115" s="162" t="s">
        <v>58</v>
      </c>
      <c r="D115" s="162"/>
      <c r="E115" s="162"/>
      <c r="F115" s="181" t="s">
        <v>630</v>
      </c>
      <c r="G115" s="162"/>
      <c r="H115" s="162" t="s">
        <v>675</v>
      </c>
      <c r="I115" s="162" t="s">
        <v>676</v>
      </c>
      <c r="J115" s="162"/>
      <c r="K115" s="173"/>
    </row>
    <row r="116" spans="2:11" ht="15" customHeight="1">
      <c r="B116" s="185"/>
      <c r="C116" s="191"/>
      <c r="D116" s="191"/>
      <c r="E116" s="191"/>
      <c r="F116" s="191"/>
      <c r="G116" s="191"/>
      <c r="H116" s="191"/>
      <c r="I116" s="191"/>
      <c r="J116" s="191"/>
      <c r="K116" s="187"/>
    </row>
    <row r="117" spans="2:11" ht="18.75" customHeight="1">
      <c r="B117" s="192"/>
      <c r="C117" s="158"/>
      <c r="D117" s="158"/>
      <c r="E117" s="158"/>
      <c r="F117" s="193"/>
      <c r="G117" s="158"/>
      <c r="H117" s="158"/>
      <c r="I117" s="158"/>
      <c r="J117" s="158"/>
      <c r="K117" s="192"/>
    </row>
    <row r="118" spans="2:11" ht="18.75" customHeight="1"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</row>
    <row r="119" spans="2:11" ht="7.5" customHeight="1">
      <c r="B119" s="194"/>
      <c r="C119" s="195"/>
      <c r="D119" s="195"/>
      <c r="E119" s="195"/>
      <c r="F119" s="195"/>
      <c r="G119" s="195"/>
      <c r="H119" s="195"/>
      <c r="I119" s="195"/>
      <c r="J119" s="195"/>
      <c r="K119" s="196"/>
    </row>
    <row r="120" spans="2:11" ht="45" customHeight="1">
      <c r="B120" s="197"/>
      <c r="C120" s="292" t="s">
        <v>677</v>
      </c>
      <c r="D120" s="292"/>
      <c r="E120" s="292"/>
      <c r="F120" s="292"/>
      <c r="G120" s="292"/>
      <c r="H120" s="292"/>
      <c r="I120" s="292"/>
      <c r="J120" s="292"/>
      <c r="K120" s="198"/>
    </row>
    <row r="121" spans="2:11" ht="17.25" customHeight="1">
      <c r="B121" s="199"/>
      <c r="C121" s="174" t="s">
        <v>624</v>
      </c>
      <c r="D121" s="174"/>
      <c r="E121" s="174"/>
      <c r="F121" s="174" t="s">
        <v>625</v>
      </c>
      <c r="G121" s="175"/>
      <c r="H121" s="174" t="s">
        <v>124</v>
      </c>
      <c r="I121" s="174" t="s">
        <v>58</v>
      </c>
      <c r="J121" s="174" t="s">
        <v>626</v>
      </c>
      <c r="K121" s="200"/>
    </row>
    <row r="122" spans="2:11" ht="17.25" customHeight="1">
      <c r="B122" s="199"/>
      <c r="C122" s="176" t="s">
        <v>627</v>
      </c>
      <c r="D122" s="176"/>
      <c r="E122" s="176"/>
      <c r="F122" s="177" t="s">
        <v>628</v>
      </c>
      <c r="G122" s="178"/>
      <c r="H122" s="176"/>
      <c r="I122" s="176"/>
      <c r="J122" s="176" t="s">
        <v>629</v>
      </c>
      <c r="K122" s="200"/>
    </row>
    <row r="123" spans="2:11" ht="5.25" customHeight="1">
      <c r="B123" s="201"/>
      <c r="C123" s="179"/>
      <c r="D123" s="179"/>
      <c r="E123" s="179"/>
      <c r="F123" s="179"/>
      <c r="G123" s="162"/>
      <c r="H123" s="179"/>
      <c r="I123" s="179"/>
      <c r="J123" s="179"/>
      <c r="K123" s="202"/>
    </row>
    <row r="124" spans="2:11" ht="15" customHeight="1">
      <c r="B124" s="201"/>
      <c r="C124" s="162" t="s">
        <v>633</v>
      </c>
      <c r="D124" s="179"/>
      <c r="E124" s="179"/>
      <c r="F124" s="181" t="s">
        <v>630</v>
      </c>
      <c r="G124" s="162"/>
      <c r="H124" s="162" t="s">
        <v>669</v>
      </c>
      <c r="I124" s="162" t="s">
        <v>632</v>
      </c>
      <c r="J124" s="162">
        <v>120</v>
      </c>
      <c r="K124" s="203"/>
    </row>
    <row r="125" spans="2:11" ht="15" customHeight="1">
      <c r="B125" s="201"/>
      <c r="C125" s="162" t="s">
        <v>678</v>
      </c>
      <c r="D125" s="162"/>
      <c r="E125" s="162"/>
      <c r="F125" s="181" t="s">
        <v>630</v>
      </c>
      <c r="G125" s="162"/>
      <c r="H125" s="162" t="s">
        <v>679</v>
      </c>
      <c r="I125" s="162" t="s">
        <v>632</v>
      </c>
      <c r="J125" s="162" t="s">
        <v>680</v>
      </c>
      <c r="K125" s="203"/>
    </row>
    <row r="126" spans="2:11" ht="15" customHeight="1">
      <c r="B126" s="201"/>
      <c r="C126" s="162" t="s">
        <v>579</v>
      </c>
      <c r="D126" s="162"/>
      <c r="E126" s="162"/>
      <c r="F126" s="181" t="s">
        <v>630</v>
      </c>
      <c r="G126" s="162"/>
      <c r="H126" s="162" t="s">
        <v>681</v>
      </c>
      <c r="I126" s="162" t="s">
        <v>632</v>
      </c>
      <c r="J126" s="162" t="s">
        <v>680</v>
      </c>
      <c r="K126" s="203"/>
    </row>
    <row r="127" spans="2:11" ht="15" customHeight="1">
      <c r="B127" s="201"/>
      <c r="C127" s="162" t="s">
        <v>641</v>
      </c>
      <c r="D127" s="162"/>
      <c r="E127" s="162"/>
      <c r="F127" s="181" t="s">
        <v>636</v>
      </c>
      <c r="G127" s="162"/>
      <c r="H127" s="162" t="s">
        <v>642</v>
      </c>
      <c r="I127" s="162" t="s">
        <v>632</v>
      </c>
      <c r="J127" s="162">
        <v>15</v>
      </c>
      <c r="K127" s="203"/>
    </row>
    <row r="128" spans="2:11" ht="15" customHeight="1">
      <c r="B128" s="201"/>
      <c r="C128" s="183" t="s">
        <v>643</v>
      </c>
      <c r="D128" s="183"/>
      <c r="E128" s="183"/>
      <c r="F128" s="184" t="s">
        <v>636</v>
      </c>
      <c r="G128" s="183"/>
      <c r="H128" s="183" t="s">
        <v>644</v>
      </c>
      <c r="I128" s="183" t="s">
        <v>632</v>
      </c>
      <c r="J128" s="183">
        <v>15</v>
      </c>
      <c r="K128" s="203"/>
    </row>
    <row r="129" spans="2:11" ht="15" customHeight="1">
      <c r="B129" s="201"/>
      <c r="C129" s="183" t="s">
        <v>645</v>
      </c>
      <c r="D129" s="183"/>
      <c r="E129" s="183"/>
      <c r="F129" s="184" t="s">
        <v>636</v>
      </c>
      <c r="G129" s="183"/>
      <c r="H129" s="183" t="s">
        <v>646</v>
      </c>
      <c r="I129" s="183" t="s">
        <v>632</v>
      </c>
      <c r="J129" s="183">
        <v>20</v>
      </c>
      <c r="K129" s="203"/>
    </row>
    <row r="130" spans="2:11" ht="15" customHeight="1">
      <c r="B130" s="201"/>
      <c r="C130" s="183" t="s">
        <v>647</v>
      </c>
      <c r="D130" s="183"/>
      <c r="E130" s="183"/>
      <c r="F130" s="184" t="s">
        <v>636</v>
      </c>
      <c r="G130" s="183"/>
      <c r="H130" s="183" t="s">
        <v>648</v>
      </c>
      <c r="I130" s="183" t="s">
        <v>632</v>
      </c>
      <c r="J130" s="183">
        <v>20</v>
      </c>
      <c r="K130" s="203"/>
    </row>
    <row r="131" spans="2:11" ht="15" customHeight="1">
      <c r="B131" s="201"/>
      <c r="C131" s="162" t="s">
        <v>635</v>
      </c>
      <c r="D131" s="162"/>
      <c r="E131" s="162"/>
      <c r="F131" s="181" t="s">
        <v>636</v>
      </c>
      <c r="G131" s="162"/>
      <c r="H131" s="162" t="s">
        <v>669</v>
      </c>
      <c r="I131" s="162" t="s">
        <v>632</v>
      </c>
      <c r="J131" s="162">
        <v>50</v>
      </c>
      <c r="K131" s="203"/>
    </row>
    <row r="132" spans="2:11" ht="15" customHeight="1">
      <c r="B132" s="201"/>
      <c r="C132" s="162" t="s">
        <v>649</v>
      </c>
      <c r="D132" s="162"/>
      <c r="E132" s="162"/>
      <c r="F132" s="181" t="s">
        <v>636</v>
      </c>
      <c r="G132" s="162"/>
      <c r="H132" s="162" t="s">
        <v>669</v>
      </c>
      <c r="I132" s="162" t="s">
        <v>632</v>
      </c>
      <c r="J132" s="162">
        <v>50</v>
      </c>
      <c r="K132" s="203"/>
    </row>
    <row r="133" spans="2:11" ht="15" customHeight="1">
      <c r="B133" s="201"/>
      <c r="C133" s="162" t="s">
        <v>655</v>
      </c>
      <c r="D133" s="162"/>
      <c r="E133" s="162"/>
      <c r="F133" s="181" t="s">
        <v>636</v>
      </c>
      <c r="G133" s="162"/>
      <c r="H133" s="162" t="s">
        <v>669</v>
      </c>
      <c r="I133" s="162" t="s">
        <v>632</v>
      </c>
      <c r="J133" s="162">
        <v>50</v>
      </c>
      <c r="K133" s="203"/>
    </row>
    <row r="134" spans="2:11" ht="15" customHeight="1">
      <c r="B134" s="201"/>
      <c r="C134" s="162" t="s">
        <v>657</v>
      </c>
      <c r="D134" s="162"/>
      <c r="E134" s="162"/>
      <c r="F134" s="181" t="s">
        <v>636</v>
      </c>
      <c r="G134" s="162"/>
      <c r="H134" s="162" t="s">
        <v>669</v>
      </c>
      <c r="I134" s="162" t="s">
        <v>632</v>
      </c>
      <c r="J134" s="162">
        <v>50</v>
      </c>
      <c r="K134" s="203"/>
    </row>
    <row r="135" spans="2:11" ht="15" customHeight="1">
      <c r="B135" s="201"/>
      <c r="C135" s="162" t="s">
        <v>130</v>
      </c>
      <c r="D135" s="162"/>
      <c r="E135" s="162"/>
      <c r="F135" s="181" t="s">
        <v>636</v>
      </c>
      <c r="G135" s="162"/>
      <c r="H135" s="162" t="s">
        <v>682</v>
      </c>
      <c r="I135" s="162" t="s">
        <v>632</v>
      </c>
      <c r="J135" s="162">
        <v>255</v>
      </c>
      <c r="K135" s="203"/>
    </row>
    <row r="136" spans="2:11" ht="15" customHeight="1">
      <c r="B136" s="201"/>
      <c r="C136" s="162" t="s">
        <v>659</v>
      </c>
      <c r="D136" s="162"/>
      <c r="E136" s="162"/>
      <c r="F136" s="181" t="s">
        <v>630</v>
      </c>
      <c r="G136" s="162"/>
      <c r="H136" s="162" t="s">
        <v>683</v>
      </c>
      <c r="I136" s="162" t="s">
        <v>661</v>
      </c>
      <c r="J136" s="162"/>
      <c r="K136" s="203"/>
    </row>
    <row r="137" spans="2:11" ht="15" customHeight="1">
      <c r="B137" s="201"/>
      <c r="C137" s="162" t="s">
        <v>662</v>
      </c>
      <c r="D137" s="162"/>
      <c r="E137" s="162"/>
      <c r="F137" s="181" t="s">
        <v>630</v>
      </c>
      <c r="G137" s="162"/>
      <c r="H137" s="162" t="s">
        <v>684</v>
      </c>
      <c r="I137" s="162" t="s">
        <v>664</v>
      </c>
      <c r="J137" s="162"/>
      <c r="K137" s="203"/>
    </row>
    <row r="138" spans="2:11" ht="15" customHeight="1">
      <c r="B138" s="201"/>
      <c r="C138" s="162" t="s">
        <v>665</v>
      </c>
      <c r="D138" s="162"/>
      <c r="E138" s="162"/>
      <c r="F138" s="181" t="s">
        <v>630</v>
      </c>
      <c r="G138" s="162"/>
      <c r="H138" s="162" t="s">
        <v>665</v>
      </c>
      <c r="I138" s="162" t="s">
        <v>664</v>
      </c>
      <c r="J138" s="162"/>
      <c r="K138" s="203"/>
    </row>
    <row r="139" spans="2:11" ht="15" customHeight="1">
      <c r="B139" s="201"/>
      <c r="C139" s="162" t="s">
        <v>41</v>
      </c>
      <c r="D139" s="162"/>
      <c r="E139" s="162"/>
      <c r="F139" s="181" t="s">
        <v>630</v>
      </c>
      <c r="G139" s="162"/>
      <c r="H139" s="162" t="s">
        <v>685</v>
      </c>
      <c r="I139" s="162" t="s">
        <v>664</v>
      </c>
      <c r="J139" s="162"/>
      <c r="K139" s="203"/>
    </row>
    <row r="140" spans="2:11" ht="15" customHeight="1">
      <c r="B140" s="201"/>
      <c r="C140" s="162" t="s">
        <v>686</v>
      </c>
      <c r="D140" s="162"/>
      <c r="E140" s="162"/>
      <c r="F140" s="181" t="s">
        <v>630</v>
      </c>
      <c r="G140" s="162"/>
      <c r="H140" s="162" t="s">
        <v>687</v>
      </c>
      <c r="I140" s="162" t="s">
        <v>664</v>
      </c>
      <c r="J140" s="162"/>
      <c r="K140" s="203"/>
    </row>
    <row r="141" spans="2:11" ht="15" customHeight="1">
      <c r="B141" s="204"/>
      <c r="C141" s="205"/>
      <c r="D141" s="205"/>
      <c r="E141" s="205"/>
      <c r="F141" s="205"/>
      <c r="G141" s="205"/>
      <c r="H141" s="205"/>
      <c r="I141" s="205"/>
      <c r="J141" s="205"/>
      <c r="K141" s="206"/>
    </row>
    <row r="142" spans="2:11" ht="18.75" customHeight="1">
      <c r="B142" s="158"/>
      <c r="C142" s="158"/>
      <c r="D142" s="158"/>
      <c r="E142" s="158"/>
      <c r="F142" s="193"/>
      <c r="G142" s="158"/>
      <c r="H142" s="158"/>
      <c r="I142" s="158"/>
      <c r="J142" s="158"/>
      <c r="K142" s="158"/>
    </row>
    <row r="143" spans="2:11" ht="18.75" customHeight="1"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</row>
    <row r="144" spans="2:11" ht="7.5" customHeight="1">
      <c r="B144" s="169"/>
      <c r="C144" s="170"/>
      <c r="D144" s="170"/>
      <c r="E144" s="170"/>
      <c r="F144" s="170"/>
      <c r="G144" s="170"/>
      <c r="H144" s="170"/>
      <c r="I144" s="170"/>
      <c r="J144" s="170"/>
      <c r="K144" s="171"/>
    </row>
    <row r="145" spans="2:11" ht="45" customHeight="1">
      <c r="B145" s="172"/>
      <c r="C145" s="295" t="s">
        <v>688</v>
      </c>
      <c r="D145" s="295"/>
      <c r="E145" s="295"/>
      <c r="F145" s="295"/>
      <c r="G145" s="295"/>
      <c r="H145" s="295"/>
      <c r="I145" s="295"/>
      <c r="J145" s="295"/>
      <c r="K145" s="173"/>
    </row>
    <row r="146" spans="2:11" ht="17.25" customHeight="1">
      <c r="B146" s="172"/>
      <c r="C146" s="174" t="s">
        <v>624</v>
      </c>
      <c r="D146" s="174"/>
      <c r="E146" s="174"/>
      <c r="F146" s="174" t="s">
        <v>625</v>
      </c>
      <c r="G146" s="175"/>
      <c r="H146" s="174" t="s">
        <v>124</v>
      </c>
      <c r="I146" s="174" t="s">
        <v>58</v>
      </c>
      <c r="J146" s="174" t="s">
        <v>626</v>
      </c>
      <c r="K146" s="173"/>
    </row>
    <row r="147" spans="2:11" ht="17.25" customHeight="1">
      <c r="B147" s="172"/>
      <c r="C147" s="176" t="s">
        <v>627</v>
      </c>
      <c r="D147" s="176"/>
      <c r="E147" s="176"/>
      <c r="F147" s="177" t="s">
        <v>628</v>
      </c>
      <c r="G147" s="178"/>
      <c r="H147" s="176"/>
      <c r="I147" s="176"/>
      <c r="J147" s="176" t="s">
        <v>629</v>
      </c>
      <c r="K147" s="173"/>
    </row>
    <row r="148" spans="2:11" ht="5.25" customHeight="1">
      <c r="B148" s="182"/>
      <c r="C148" s="179"/>
      <c r="D148" s="179"/>
      <c r="E148" s="179"/>
      <c r="F148" s="179"/>
      <c r="G148" s="180"/>
      <c r="H148" s="179"/>
      <c r="I148" s="179"/>
      <c r="J148" s="179"/>
      <c r="K148" s="203"/>
    </row>
    <row r="149" spans="2:11" ht="15" customHeight="1">
      <c r="B149" s="182"/>
      <c r="C149" s="207" t="s">
        <v>633</v>
      </c>
      <c r="D149" s="162"/>
      <c r="E149" s="162"/>
      <c r="F149" s="208" t="s">
        <v>630</v>
      </c>
      <c r="G149" s="162"/>
      <c r="H149" s="207" t="s">
        <v>669</v>
      </c>
      <c r="I149" s="207" t="s">
        <v>632</v>
      </c>
      <c r="J149" s="207">
        <v>120</v>
      </c>
      <c r="K149" s="203"/>
    </row>
    <row r="150" spans="2:11" ht="15" customHeight="1">
      <c r="B150" s="182"/>
      <c r="C150" s="207" t="s">
        <v>678</v>
      </c>
      <c r="D150" s="162"/>
      <c r="E150" s="162"/>
      <c r="F150" s="208" t="s">
        <v>630</v>
      </c>
      <c r="G150" s="162"/>
      <c r="H150" s="207" t="s">
        <v>689</v>
      </c>
      <c r="I150" s="207" t="s">
        <v>632</v>
      </c>
      <c r="J150" s="207" t="s">
        <v>680</v>
      </c>
      <c r="K150" s="203"/>
    </row>
    <row r="151" spans="2:11" ht="15" customHeight="1">
      <c r="B151" s="182"/>
      <c r="C151" s="207" t="s">
        <v>579</v>
      </c>
      <c r="D151" s="162"/>
      <c r="E151" s="162"/>
      <c r="F151" s="208" t="s">
        <v>630</v>
      </c>
      <c r="G151" s="162"/>
      <c r="H151" s="207" t="s">
        <v>690</v>
      </c>
      <c r="I151" s="207" t="s">
        <v>632</v>
      </c>
      <c r="J151" s="207" t="s">
        <v>680</v>
      </c>
      <c r="K151" s="203"/>
    </row>
    <row r="152" spans="2:11" ht="15" customHeight="1">
      <c r="B152" s="182"/>
      <c r="C152" s="207" t="s">
        <v>635</v>
      </c>
      <c r="D152" s="162"/>
      <c r="E152" s="162"/>
      <c r="F152" s="208" t="s">
        <v>636</v>
      </c>
      <c r="G152" s="162"/>
      <c r="H152" s="207" t="s">
        <v>669</v>
      </c>
      <c r="I152" s="207" t="s">
        <v>632</v>
      </c>
      <c r="J152" s="207">
        <v>50</v>
      </c>
      <c r="K152" s="203"/>
    </row>
    <row r="153" spans="2:11" ht="15" customHeight="1">
      <c r="B153" s="182"/>
      <c r="C153" s="207" t="s">
        <v>638</v>
      </c>
      <c r="D153" s="162"/>
      <c r="E153" s="162"/>
      <c r="F153" s="208" t="s">
        <v>630</v>
      </c>
      <c r="G153" s="162"/>
      <c r="H153" s="207" t="s">
        <v>669</v>
      </c>
      <c r="I153" s="207" t="s">
        <v>640</v>
      </c>
      <c r="J153" s="207"/>
      <c r="K153" s="203"/>
    </row>
    <row r="154" spans="2:11" ht="15" customHeight="1">
      <c r="B154" s="182"/>
      <c r="C154" s="207" t="s">
        <v>649</v>
      </c>
      <c r="D154" s="162"/>
      <c r="E154" s="162"/>
      <c r="F154" s="208" t="s">
        <v>636</v>
      </c>
      <c r="G154" s="162"/>
      <c r="H154" s="207" t="s">
        <v>669</v>
      </c>
      <c r="I154" s="207" t="s">
        <v>632</v>
      </c>
      <c r="J154" s="207">
        <v>50</v>
      </c>
      <c r="K154" s="203"/>
    </row>
    <row r="155" spans="2:11" ht="15" customHeight="1">
      <c r="B155" s="182"/>
      <c r="C155" s="207" t="s">
        <v>657</v>
      </c>
      <c r="D155" s="162"/>
      <c r="E155" s="162"/>
      <c r="F155" s="208" t="s">
        <v>636</v>
      </c>
      <c r="G155" s="162"/>
      <c r="H155" s="207" t="s">
        <v>669</v>
      </c>
      <c r="I155" s="207" t="s">
        <v>632</v>
      </c>
      <c r="J155" s="207">
        <v>50</v>
      </c>
      <c r="K155" s="203"/>
    </row>
    <row r="156" spans="2:11" ht="15" customHeight="1">
      <c r="B156" s="182"/>
      <c r="C156" s="207" t="s">
        <v>655</v>
      </c>
      <c r="D156" s="162"/>
      <c r="E156" s="162"/>
      <c r="F156" s="208" t="s">
        <v>636</v>
      </c>
      <c r="G156" s="162"/>
      <c r="H156" s="207" t="s">
        <v>669</v>
      </c>
      <c r="I156" s="207" t="s">
        <v>632</v>
      </c>
      <c r="J156" s="207">
        <v>50</v>
      </c>
      <c r="K156" s="203"/>
    </row>
    <row r="157" spans="2:11" ht="15" customHeight="1">
      <c r="B157" s="182"/>
      <c r="C157" s="207" t="s">
        <v>99</v>
      </c>
      <c r="D157" s="162"/>
      <c r="E157" s="162"/>
      <c r="F157" s="208" t="s">
        <v>630</v>
      </c>
      <c r="G157" s="162"/>
      <c r="H157" s="207" t="s">
        <v>691</v>
      </c>
      <c r="I157" s="207" t="s">
        <v>632</v>
      </c>
      <c r="J157" s="207" t="s">
        <v>692</v>
      </c>
      <c r="K157" s="203"/>
    </row>
    <row r="158" spans="2:11" ht="15" customHeight="1">
      <c r="B158" s="182"/>
      <c r="C158" s="207" t="s">
        <v>693</v>
      </c>
      <c r="D158" s="162"/>
      <c r="E158" s="162"/>
      <c r="F158" s="208" t="s">
        <v>630</v>
      </c>
      <c r="G158" s="162"/>
      <c r="H158" s="207" t="s">
        <v>694</v>
      </c>
      <c r="I158" s="207" t="s">
        <v>664</v>
      </c>
      <c r="J158" s="207"/>
      <c r="K158" s="203"/>
    </row>
    <row r="159" spans="2:11" ht="15" customHeight="1">
      <c r="B159" s="209"/>
      <c r="C159" s="191"/>
      <c r="D159" s="191"/>
      <c r="E159" s="191"/>
      <c r="F159" s="191"/>
      <c r="G159" s="191"/>
      <c r="H159" s="191"/>
      <c r="I159" s="191"/>
      <c r="J159" s="191"/>
      <c r="K159" s="210"/>
    </row>
    <row r="160" spans="2:11" ht="18.75" customHeight="1">
      <c r="B160" s="158"/>
      <c r="C160" s="162"/>
      <c r="D160" s="162"/>
      <c r="E160" s="162"/>
      <c r="F160" s="181"/>
      <c r="G160" s="162"/>
      <c r="H160" s="162"/>
      <c r="I160" s="162"/>
      <c r="J160" s="162"/>
      <c r="K160" s="158"/>
    </row>
    <row r="161" spans="2:11" ht="18.75" customHeight="1"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</row>
    <row r="162" spans="2:11" ht="7.5" customHeight="1">
      <c r="B162" s="149"/>
      <c r="C162" s="150"/>
      <c r="D162" s="150"/>
      <c r="E162" s="150"/>
      <c r="F162" s="150"/>
      <c r="G162" s="150"/>
      <c r="H162" s="150"/>
      <c r="I162" s="150"/>
      <c r="J162" s="150"/>
      <c r="K162" s="151"/>
    </row>
    <row r="163" spans="2:11" ht="45" customHeight="1">
      <c r="B163" s="152"/>
      <c r="C163" s="292" t="s">
        <v>695</v>
      </c>
      <c r="D163" s="292"/>
      <c r="E163" s="292"/>
      <c r="F163" s="292"/>
      <c r="G163" s="292"/>
      <c r="H163" s="292"/>
      <c r="I163" s="292"/>
      <c r="J163" s="292"/>
      <c r="K163" s="153"/>
    </row>
    <row r="164" spans="2:11" ht="17.25" customHeight="1">
      <c r="B164" s="152"/>
      <c r="C164" s="174" t="s">
        <v>624</v>
      </c>
      <c r="D164" s="174"/>
      <c r="E164" s="174"/>
      <c r="F164" s="174" t="s">
        <v>625</v>
      </c>
      <c r="G164" s="211"/>
      <c r="H164" s="212" t="s">
        <v>124</v>
      </c>
      <c r="I164" s="212" t="s">
        <v>58</v>
      </c>
      <c r="J164" s="174" t="s">
        <v>626</v>
      </c>
      <c r="K164" s="153"/>
    </row>
    <row r="165" spans="2:11" ht="17.25" customHeight="1">
      <c r="B165" s="155"/>
      <c r="C165" s="176" t="s">
        <v>627</v>
      </c>
      <c r="D165" s="176"/>
      <c r="E165" s="176"/>
      <c r="F165" s="177" t="s">
        <v>628</v>
      </c>
      <c r="G165" s="213"/>
      <c r="H165" s="214"/>
      <c r="I165" s="214"/>
      <c r="J165" s="176" t="s">
        <v>629</v>
      </c>
      <c r="K165" s="156"/>
    </row>
    <row r="166" spans="2:11" ht="5.25" customHeight="1">
      <c r="B166" s="182"/>
      <c r="C166" s="179"/>
      <c r="D166" s="179"/>
      <c r="E166" s="179"/>
      <c r="F166" s="179"/>
      <c r="G166" s="180"/>
      <c r="H166" s="179"/>
      <c r="I166" s="179"/>
      <c r="J166" s="179"/>
      <c r="K166" s="203"/>
    </row>
    <row r="167" spans="2:11" ht="15" customHeight="1">
      <c r="B167" s="182"/>
      <c r="C167" s="162" t="s">
        <v>633</v>
      </c>
      <c r="D167" s="162"/>
      <c r="E167" s="162"/>
      <c r="F167" s="181" t="s">
        <v>630</v>
      </c>
      <c r="G167" s="162"/>
      <c r="H167" s="162" t="s">
        <v>669</v>
      </c>
      <c r="I167" s="162" t="s">
        <v>632</v>
      </c>
      <c r="J167" s="162">
        <v>120</v>
      </c>
      <c r="K167" s="203"/>
    </row>
    <row r="168" spans="2:11" ht="15" customHeight="1">
      <c r="B168" s="182"/>
      <c r="C168" s="162" t="s">
        <v>678</v>
      </c>
      <c r="D168" s="162"/>
      <c r="E168" s="162"/>
      <c r="F168" s="181" t="s">
        <v>630</v>
      </c>
      <c r="G168" s="162"/>
      <c r="H168" s="162" t="s">
        <v>679</v>
      </c>
      <c r="I168" s="162" t="s">
        <v>632</v>
      </c>
      <c r="J168" s="162" t="s">
        <v>680</v>
      </c>
      <c r="K168" s="203"/>
    </row>
    <row r="169" spans="2:11" ht="15" customHeight="1">
      <c r="B169" s="182"/>
      <c r="C169" s="162" t="s">
        <v>579</v>
      </c>
      <c r="D169" s="162"/>
      <c r="E169" s="162"/>
      <c r="F169" s="181" t="s">
        <v>630</v>
      </c>
      <c r="G169" s="162"/>
      <c r="H169" s="162" t="s">
        <v>696</v>
      </c>
      <c r="I169" s="162" t="s">
        <v>632</v>
      </c>
      <c r="J169" s="162" t="s">
        <v>680</v>
      </c>
      <c r="K169" s="203"/>
    </row>
    <row r="170" spans="2:11" ht="15" customHeight="1">
      <c r="B170" s="182"/>
      <c r="C170" s="162" t="s">
        <v>635</v>
      </c>
      <c r="D170" s="162"/>
      <c r="E170" s="162"/>
      <c r="F170" s="181" t="s">
        <v>636</v>
      </c>
      <c r="G170" s="162"/>
      <c r="H170" s="162" t="s">
        <v>696</v>
      </c>
      <c r="I170" s="162" t="s">
        <v>632</v>
      </c>
      <c r="J170" s="162">
        <v>50</v>
      </c>
      <c r="K170" s="203"/>
    </row>
    <row r="171" spans="2:11" ht="15" customHeight="1">
      <c r="B171" s="182"/>
      <c r="C171" s="162" t="s">
        <v>638</v>
      </c>
      <c r="D171" s="162"/>
      <c r="E171" s="162"/>
      <c r="F171" s="181" t="s">
        <v>630</v>
      </c>
      <c r="G171" s="162"/>
      <c r="H171" s="162" t="s">
        <v>696</v>
      </c>
      <c r="I171" s="162" t="s">
        <v>640</v>
      </c>
      <c r="J171" s="162"/>
      <c r="K171" s="203"/>
    </row>
    <row r="172" spans="2:11" ht="15" customHeight="1">
      <c r="B172" s="182"/>
      <c r="C172" s="162" t="s">
        <v>649</v>
      </c>
      <c r="D172" s="162"/>
      <c r="E172" s="162"/>
      <c r="F172" s="181" t="s">
        <v>636</v>
      </c>
      <c r="G172" s="162"/>
      <c r="H172" s="162" t="s">
        <v>696</v>
      </c>
      <c r="I172" s="162" t="s">
        <v>632</v>
      </c>
      <c r="J172" s="162">
        <v>50</v>
      </c>
      <c r="K172" s="203"/>
    </row>
    <row r="173" spans="2:11" ht="15" customHeight="1">
      <c r="B173" s="182"/>
      <c r="C173" s="162" t="s">
        <v>657</v>
      </c>
      <c r="D173" s="162"/>
      <c r="E173" s="162"/>
      <c r="F173" s="181" t="s">
        <v>636</v>
      </c>
      <c r="G173" s="162"/>
      <c r="H173" s="162" t="s">
        <v>696</v>
      </c>
      <c r="I173" s="162" t="s">
        <v>632</v>
      </c>
      <c r="J173" s="162">
        <v>50</v>
      </c>
      <c r="K173" s="203"/>
    </row>
    <row r="174" spans="2:11" ht="15" customHeight="1">
      <c r="B174" s="182"/>
      <c r="C174" s="162" t="s">
        <v>655</v>
      </c>
      <c r="D174" s="162"/>
      <c r="E174" s="162"/>
      <c r="F174" s="181" t="s">
        <v>636</v>
      </c>
      <c r="G174" s="162"/>
      <c r="H174" s="162" t="s">
        <v>696</v>
      </c>
      <c r="I174" s="162" t="s">
        <v>632</v>
      </c>
      <c r="J174" s="162">
        <v>50</v>
      </c>
      <c r="K174" s="203"/>
    </row>
    <row r="175" spans="2:11" ht="15" customHeight="1">
      <c r="B175" s="182"/>
      <c r="C175" s="162" t="s">
        <v>123</v>
      </c>
      <c r="D175" s="162"/>
      <c r="E175" s="162"/>
      <c r="F175" s="181" t="s">
        <v>630</v>
      </c>
      <c r="G175" s="162"/>
      <c r="H175" s="162" t="s">
        <v>697</v>
      </c>
      <c r="I175" s="162" t="s">
        <v>698</v>
      </c>
      <c r="J175" s="162"/>
      <c r="K175" s="203"/>
    </row>
    <row r="176" spans="2:11" ht="15" customHeight="1">
      <c r="B176" s="182"/>
      <c r="C176" s="162" t="s">
        <v>58</v>
      </c>
      <c r="D176" s="162"/>
      <c r="E176" s="162"/>
      <c r="F176" s="181" t="s">
        <v>630</v>
      </c>
      <c r="G176" s="162"/>
      <c r="H176" s="162" t="s">
        <v>699</v>
      </c>
      <c r="I176" s="162" t="s">
        <v>700</v>
      </c>
      <c r="J176" s="162">
        <v>1</v>
      </c>
      <c r="K176" s="203"/>
    </row>
    <row r="177" spans="2:11" ht="15" customHeight="1">
      <c r="B177" s="182"/>
      <c r="C177" s="162" t="s">
        <v>54</v>
      </c>
      <c r="D177" s="162"/>
      <c r="E177" s="162"/>
      <c r="F177" s="181" t="s">
        <v>630</v>
      </c>
      <c r="G177" s="162"/>
      <c r="H177" s="162" t="s">
        <v>701</v>
      </c>
      <c r="I177" s="162" t="s">
        <v>632</v>
      </c>
      <c r="J177" s="162">
        <v>20</v>
      </c>
      <c r="K177" s="203"/>
    </row>
    <row r="178" spans="2:11" ht="15" customHeight="1">
      <c r="B178" s="182"/>
      <c r="C178" s="162" t="s">
        <v>124</v>
      </c>
      <c r="D178" s="162"/>
      <c r="E178" s="162"/>
      <c r="F178" s="181" t="s">
        <v>630</v>
      </c>
      <c r="G178" s="162"/>
      <c r="H178" s="162" t="s">
        <v>702</v>
      </c>
      <c r="I178" s="162" t="s">
        <v>632</v>
      </c>
      <c r="J178" s="162">
        <v>255</v>
      </c>
      <c r="K178" s="203"/>
    </row>
    <row r="179" spans="2:11" ht="15" customHeight="1">
      <c r="B179" s="182"/>
      <c r="C179" s="162" t="s">
        <v>125</v>
      </c>
      <c r="D179" s="162"/>
      <c r="E179" s="162"/>
      <c r="F179" s="181" t="s">
        <v>630</v>
      </c>
      <c r="G179" s="162"/>
      <c r="H179" s="162" t="s">
        <v>595</v>
      </c>
      <c r="I179" s="162" t="s">
        <v>632</v>
      </c>
      <c r="J179" s="162">
        <v>10</v>
      </c>
      <c r="K179" s="203"/>
    </row>
    <row r="180" spans="2:11" ht="15" customHeight="1">
      <c r="B180" s="182"/>
      <c r="C180" s="162" t="s">
        <v>126</v>
      </c>
      <c r="D180" s="162"/>
      <c r="E180" s="162"/>
      <c r="F180" s="181" t="s">
        <v>630</v>
      </c>
      <c r="G180" s="162"/>
      <c r="H180" s="162" t="s">
        <v>703</v>
      </c>
      <c r="I180" s="162" t="s">
        <v>664</v>
      </c>
      <c r="J180" s="162"/>
      <c r="K180" s="203"/>
    </row>
    <row r="181" spans="2:11" ht="15" customHeight="1">
      <c r="B181" s="182"/>
      <c r="C181" s="162" t="s">
        <v>704</v>
      </c>
      <c r="D181" s="162"/>
      <c r="E181" s="162"/>
      <c r="F181" s="181" t="s">
        <v>630</v>
      </c>
      <c r="G181" s="162"/>
      <c r="H181" s="162" t="s">
        <v>705</v>
      </c>
      <c r="I181" s="162" t="s">
        <v>664</v>
      </c>
      <c r="J181" s="162"/>
      <c r="K181" s="203"/>
    </row>
    <row r="182" spans="2:11" ht="15" customHeight="1">
      <c r="B182" s="182"/>
      <c r="C182" s="162" t="s">
        <v>693</v>
      </c>
      <c r="D182" s="162"/>
      <c r="E182" s="162"/>
      <c r="F182" s="181" t="s">
        <v>630</v>
      </c>
      <c r="G182" s="162"/>
      <c r="H182" s="162" t="s">
        <v>706</v>
      </c>
      <c r="I182" s="162" t="s">
        <v>664</v>
      </c>
      <c r="J182" s="162"/>
      <c r="K182" s="203"/>
    </row>
    <row r="183" spans="2:11" ht="15" customHeight="1">
      <c r="B183" s="182"/>
      <c r="C183" s="162" t="s">
        <v>129</v>
      </c>
      <c r="D183" s="162"/>
      <c r="E183" s="162"/>
      <c r="F183" s="181" t="s">
        <v>636</v>
      </c>
      <c r="G183" s="162"/>
      <c r="H183" s="162" t="s">
        <v>707</v>
      </c>
      <c r="I183" s="162" t="s">
        <v>632</v>
      </c>
      <c r="J183" s="162">
        <v>50</v>
      </c>
      <c r="K183" s="203"/>
    </row>
    <row r="184" spans="2:11" ht="15" customHeight="1">
      <c r="B184" s="209"/>
      <c r="C184" s="191"/>
      <c r="D184" s="191"/>
      <c r="E184" s="191"/>
      <c r="F184" s="191"/>
      <c r="G184" s="191"/>
      <c r="H184" s="191"/>
      <c r="I184" s="191"/>
      <c r="J184" s="191"/>
      <c r="K184" s="210"/>
    </row>
    <row r="185" spans="2:11" ht="18.75" customHeight="1">
      <c r="B185" s="158"/>
      <c r="C185" s="162"/>
      <c r="D185" s="162"/>
      <c r="E185" s="162"/>
      <c r="F185" s="181"/>
      <c r="G185" s="162"/>
      <c r="H185" s="162"/>
      <c r="I185" s="162"/>
      <c r="J185" s="162"/>
      <c r="K185" s="158"/>
    </row>
    <row r="186" spans="2:11" ht="18.75" customHeight="1"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</row>
    <row r="187" spans="2:11" ht="13.5">
      <c r="B187" s="149"/>
      <c r="C187" s="150"/>
      <c r="D187" s="150"/>
      <c r="E187" s="150"/>
      <c r="F187" s="150"/>
      <c r="G187" s="150"/>
      <c r="H187" s="150"/>
      <c r="I187" s="150"/>
      <c r="J187" s="150"/>
      <c r="K187" s="151"/>
    </row>
    <row r="188" spans="2:11" ht="21">
      <c r="B188" s="152"/>
      <c r="C188" s="292" t="s">
        <v>708</v>
      </c>
      <c r="D188" s="292"/>
      <c r="E188" s="292"/>
      <c r="F188" s="292"/>
      <c r="G188" s="292"/>
      <c r="H188" s="292"/>
      <c r="I188" s="292"/>
      <c r="J188" s="292"/>
      <c r="K188" s="153"/>
    </row>
    <row r="189" spans="2:11" ht="25.5" customHeight="1">
      <c r="B189" s="152"/>
      <c r="C189" s="215" t="s">
        <v>709</v>
      </c>
      <c r="D189" s="215"/>
      <c r="E189" s="215"/>
      <c r="F189" s="215" t="s">
        <v>710</v>
      </c>
      <c r="G189" s="216"/>
      <c r="H189" s="293" t="s">
        <v>711</v>
      </c>
      <c r="I189" s="293"/>
      <c r="J189" s="293"/>
      <c r="K189" s="153"/>
    </row>
    <row r="190" spans="2:11" ht="5.25" customHeight="1">
      <c r="B190" s="182"/>
      <c r="C190" s="179"/>
      <c r="D190" s="179"/>
      <c r="E190" s="179"/>
      <c r="F190" s="179"/>
      <c r="G190" s="162"/>
      <c r="H190" s="179"/>
      <c r="I190" s="179"/>
      <c r="J190" s="179"/>
      <c r="K190" s="203"/>
    </row>
    <row r="191" spans="2:11" ht="15" customHeight="1">
      <c r="B191" s="182"/>
      <c r="C191" s="162" t="s">
        <v>712</v>
      </c>
      <c r="D191" s="162"/>
      <c r="E191" s="162"/>
      <c r="F191" s="181" t="s">
        <v>43</v>
      </c>
      <c r="G191" s="162"/>
      <c r="H191" s="291" t="s">
        <v>713</v>
      </c>
      <c r="I191" s="291"/>
      <c r="J191" s="291"/>
      <c r="K191" s="203"/>
    </row>
    <row r="192" spans="2:11" ht="15" customHeight="1">
      <c r="B192" s="182"/>
      <c r="C192" s="188"/>
      <c r="D192" s="162"/>
      <c r="E192" s="162"/>
      <c r="F192" s="181" t="s">
        <v>45</v>
      </c>
      <c r="G192" s="162"/>
      <c r="H192" s="291" t="s">
        <v>714</v>
      </c>
      <c r="I192" s="291"/>
      <c r="J192" s="291"/>
      <c r="K192" s="203"/>
    </row>
    <row r="193" spans="2:11" ht="15" customHeight="1">
      <c r="B193" s="182"/>
      <c r="C193" s="188"/>
      <c r="D193" s="162"/>
      <c r="E193" s="162"/>
      <c r="F193" s="181" t="s">
        <v>48</v>
      </c>
      <c r="G193" s="162"/>
      <c r="H193" s="291" t="s">
        <v>715</v>
      </c>
      <c r="I193" s="291"/>
      <c r="J193" s="291"/>
      <c r="K193" s="203"/>
    </row>
    <row r="194" spans="2:11" ht="15" customHeight="1">
      <c r="B194" s="182"/>
      <c r="C194" s="162"/>
      <c r="D194" s="162"/>
      <c r="E194" s="162"/>
      <c r="F194" s="181" t="s">
        <v>46</v>
      </c>
      <c r="G194" s="162"/>
      <c r="H194" s="291" t="s">
        <v>716</v>
      </c>
      <c r="I194" s="291"/>
      <c r="J194" s="291"/>
      <c r="K194" s="203"/>
    </row>
    <row r="195" spans="2:11" ht="15" customHeight="1">
      <c r="B195" s="182"/>
      <c r="C195" s="162"/>
      <c r="D195" s="162"/>
      <c r="E195" s="162"/>
      <c r="F195" s="181" t="s">
        <v>47</v>
      </c>
      <c r="G195" s="162"/>
      <c r="H195" s="291" t="s">
        <v>717</v>
      </c>
      <c r="I195" s="291"/>
      <c r="J195" s="291"/>
      <c r="K195" s="203"/>
    </row>
    <row r="196" spans="2:11" ht="15" customHeight="1">
      <c r="B196" s="182"/>
      <c r="C196" s="162"/>
      <c r="D196" s="162"/>
      <c r="E196" s="162"/>
      <c r="F196" s="181"/>
      <c r="G196" s="162"/>
      <c r="H196" s="162"/>
      <c r="I196" s="162"/>
      <c r="J196" s="162"/>
      <c r="K196" s="203"/>
    </row>
    <row r="197" spans="2:11" ht="15" customHeight="1">
      <c r="B197" s="182"/>
      <c r="C197" s="162" t="s">
        <v>676</v>
      </c>
      <c r="D197" s="162"/>
      <c r="E197" s="162"/>
      <c r="F197" s="181" t="s">
        <v>78</v>
      </c>
      <c r="G197" s="162"/>
      <c r="H197" s="291" t="s">
        <v>718</v>
      </c>
      <c r="I197" s="291"/>
      <c r="J197" s="291"/>
      <c r="K197" s="203"/>
    </row>
    <row r="198" spans="2:11" ht="15" customHeight="1">
      <c r="B198" s="182"/>
      <c r="C198" s="188"/>
      <c r="D198" s="162"/>
      <c r="E198" s="162"/>
      <c r="F198" s="181" t="s">
        <v>574</v>
      </c>
      <c r="G198" s="162"/>
      <c r="H198" s="291" t="s">
        <v>575</v>
      </c>
      <c r="I198" s="291"/>
      <c r="J198" s="291"/>
      <c r="K198" s="203"/>
    </row>
    <row r="199" spans="2:11" ht="15" customHeight="1">
      <c r="B199" s="182"/>
      <c r="C199" s="162"/>
      <c r="D199" s="162"/>
      <c r="E199" s="162"/>
      <c r="F199" s="181" t="s">
        <v>572</v>
      </c>
      <c r="G199" s="162"/>
      <c r="H199" s="291" t="s">
        <v>719</v>
      </c>
      <c r="I199" s="291"/>
      <c r="J199" s="291"/>
      <c r="K199" s="203"/>
    </row>
    <row r="200" spans="2:11" ht="15" customHeight="1">
      <c r="B200" s="217"/>
      <c r="C200" s="188"/>
      <c r="D200" s="188"/>
      <c r="E200" s="188"/>
      <c r="F200" s="181" t="s">
        <v>85</v>
      </c>
      <c r="G200" s="167"/>
      <c r="H200" s="290" t="s">
        <v>576</v>
      </c>
      <c r="I200" s="290"/>
      <c r="J200" s="290"/>
      <c r="K200" s="218"/>
    </row>
    <row r="201" spans="2:11" ht="15" customHeight="1">
      <c r="B201" s="217"/>
      <c r="C201" s="188"/>
      <c r="D201" s="188"/>
      <c r="E201" s="188"/>
      <c r="F201" s="181" t="s">
        <v>577</v>
      </c>
      <c r="G201" s="167"/>
      <c r="H201" s="290" t="s">
        <v>720</v>
      </c>
      <c r="I201" s="290"/>
      <c r="J201" s="290"/>
      <c r="K201" s="218"/>
    </row>
    <row r="202" spans="2:11" ht="15" customHeight="1">
      <c r="B202" s="217"/>
      <c r="C202" s="188"/>
      <c r="D202" s="188"/>
      <c r="E202" s="188"/>
      <c r="F202" s="219"/>
      <c r="G202" s="167"/>
      <c r="H202" s="220"/>
      <c r="I202" s="220"/>
      <c r="J202" s="220"/>
      <c r="K202" s="218"/>
    </row>
    <row r="203" spans="2:11" ht="15" customHeight="1">
      <c r="B203" s="217"/>
      <c r="C203" s="162" t="s">
        <v>700</v>
      </c>
      <c r="D203" s="188"/>
      <c r="E203" s="188"/>
      <c r="F203" s="181">
        <v>1</v>
      </c>
      <c r="G203" s="167"/>
      <c r="H203" s="290" t="s">
        <v>721</v>
      </c>
      <c r="I203" s="290"/>
      <c r="J203" s="290"/>
      <c r="K203" s="218"/>
    </row>
    <row r="204" spans="2:11" ht="15" customHeight="1">
      <c r="B204" s="217"/>
      <c r="C204" s="188"/>
      <c r="D204" s="188"/>
      <c r="E204" s="188"/>
      <c r="F204" s="181">
        <v>2</v>
      </c>
      <c r="G204" s="167"/>
      <c r="H204" s="290" t="s">
        <v>722</v>
      </c>
      <c r="I204" s="290"/>
      <c r="J204" s="290"/>
      <c r="K204" s="218"/>
    </row>
    <row r="205" spans="2:11" ht="15" customHeight="1">
      <c r="B205" s="217"/>
      <c r="C205" s="188"/>
      <c r="D205" s="188"/>
      <c r="E205" s="188"/>
      <c r="F205" s="181">
        <v>3</v>
      </c>
      <c r="G205" s="167"/>
      <c r="H205" s="290" t="s">
        <v>723</v>
      </c>
      <c r="I205" s="290"/>
      <c r="J205" s="290"/>
      <c r="K205" s="218"/>
    </row>
    <row r="206" spans="2:11" ht="15" customHeight="1">
      <c r="B206" s="217"/>
      <c r="C206" s="188"/>
      <c r="D206" s="188"/>
      <c r="E206" s="188"/>
      <c r="F206" s="181">
        <v>4</v>
      </c>
      <c r="G206" s="167"/>
      <c r="H206" s="290" t="s">
        <v>724</v>
      </c>
      <c r="I206" s="290"/>
      <c r="J206" s="290"/>
      <c r="K206" s="218"/>
    </row>
    <row r="207" spans="2:11" ht="12.75" customHeight="1">
      <c r="B207" s="221"/>
      <c r="C207" s="222"/>
      <c r="D207" s="222"/>
      <c r="E207" s="222"/>
      <c r="F207" s="222"/>
      <c r="G207" s="222"/>
      <c r="H207" s="222"/>
      <c r="I207" s="222"/>
      <c r="J207" s="222"/>
      <c r="K207" s="22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Otcovsky</cp:lastModifiedBy>
  <cp:lastPrinted>2014-06-30T09:01:01Z</cp:lastPrinted>
  <dcterms:modified xsi:type="dcterms:W3CDTF">2014-06-30T09:01:06Z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