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kapitulace stavby" sheetId="1" r:id="rId1"/>
    <sheet name="2019-001-a - Stavební a k...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'2019-001-a - Stavební a k...'!$C$3:$J$149</definedName>
    <definedName name="_xlnm._FilterDatabase" localSheetId="1" hidden="1">'2019-001-a - Stavební a k...'!$C$88:$K$148</definedName>
    <definedName name="_xlnm.Print_Area" localSheetId="0">'Rekapitulace stavby'!$B$41:$AP$55</definedName>
    <definedName name="PRINT_AREA_0" localSheetId="0">'Rekapitulace stavby'!$D$4:#REF!</definedName>
    <definedName name="PRINT_TITLES_0" localSheetId="0">'Rekapitulace stavby'!$52:$52</definedName>
    <definedName name="PRINT_TITLES_0_0" localSheetId="0">'Rekapitulace stavby'!$52:$52</definedName>
    <definedName name="PRINT_TITLES_0_0_0" localSheetId="0">'Rekapitulace stavby'!$52:$52</definedName>
    <definedName name="PRINT_TITLES_0_0_0_0" localSheetId="0">'Rekapitulace stavby'!$52:$52</definedName>
    <definedName name="PRINT_TITLES_0_0_0_0_0" localSheetId="0">'Rekapitulace stavby'!$52:$52</definedName>
    <definedName name="PRINT_TITLES_0_0_0_0_0_0" localSheetId="0">'Rekapitulace stavby'!$52:$52</definedName>
    <definedName name="PRINT_TITLES_0_0_0_0_0_0_0" localSheetId="0">'Rekapitulace stavby'!$52:$52</definedName>
    <definedName name="PRINT_TITLES_0_0_0_0_0_0_0_0" localSheetId="0">'Rekapitulace stavby'!$52:$52</definedName>
    <definedName name="PRINT_TITLES_0_0_0_0_0_0_0_0_0" localSheetId="0">'Rekapitulace stavby'!$52:$52</definedName>
    <definedName name="PRINT_TITLES_0_0_0_0_0_0_0_0_0_0" localSheetId="0">'Rekapitulace stavby'!$52:$52</definedName>
    <definedName name="PRINT_TITLES_0_0_0_0_0_0_0_0_0_0_0" localSheetId="0">'Rekapitulace stavby'!$52:$52</definedName>
    <definedName name="PRINT_TITLES_0_0_0_0_0_0_0_0_0_0_0_0" localSheetId="0">'Rekapitulace stavby'!$52:$52</definedName>
    <definedName name="PRINT_TITLES_0_0_0_0_0_0_0_0_0_0_0_0_0" localSheetId="0">'Rekapitulace stavby'!$52:$52</definedName>
    <definedName name="PRINT_TITLES_0_0_0_0_0_0_0_0_0_0_0_0_0_0" localSheetId="0">'Rekapitulace stavby'!$52:$52</definedName>
    <definedName name="PRINT_TITLES_0_0_0_0_0_0_0_0_0_0_0_0_0_0_0" localSheetId="0">'Rekapitulace stavby'!$52:$52</definedName>
    <definedName name="PRINT_TITLES_0_0_0_0_0_0_0_0_0_0_0_0_0_0_0_0" localSheetId="0">'Rekapitulace stavby'!$52:$52</definedName>
    <definedName name="PRINT_TITLES_0_0_0_0_0_0_0_0_0_0_0_0_0_0_0_0_0" localSheetId="0">'Rekapitulace stavby'!$52:$52</definedName>
    <definedName name="PRINT_TITLES_0_0_0_0_0_0_0_0_0_0_0_0_0_0_0_0_0_0" localSheetId="0">'Rekapitulace stavby'!$52:$52</definedName>
    <definedName name="PRINT_TITLES_0_0_0_0_0_0_0_0_0_0_0_0_0_0_0_0_0_0_0" localSheetId="0">'Rekapitulace stavby'!$52:$52</definedName>
    <definedName name="PRINT_AREA_0" localSheetId="1">'2019-001-a - Stavební a k...'!$B$3:#REF!:#REF!</definedName>
    <definedName name="PRINT_AREA_0_0" localSheetId="1">'2019-001-a - Stavební a k...'!$C$4:#REF!:#REF!</definedName>
    <definedName name="PRINT_TITLES_0" localSheetId="1">'2019-001-a - Stavební a k...'!$88:$88</definedName>
    <definedName name="PRINT_TITLES_0_0" localSheetId="1">'2019-001-a - Stavební a k...'!$88:$88</definedName>
    <definedName name="PRINT_TITLES_0_0_0" localSheetId="1">'2019-001-a - Stavební a k...'!$88:$88</definedName>
    <definedName name="PRINT_TITLES_0_0_0_0" localSheetId="1">'2019-001-a - Stavební a k...'!$88:$88</definedName>
    <definedName name="PRINT_TITLES_0_0_0_0_0" localSheetId="1">'2019-001-a - Stavební a k...'!$88:$88</definedName>
    <definedName name="PRINT_TITLES_0_0_0_0_0_0" localSheetId="1">'2019-001-a - Stavební a k...'!$88:$88</definedName>
    <definedName name="PRINT_TITLES_0_0_0_0_0_0_0" localSheetId="1">'2019-001-a - Stavební a k...'!$88:$88</definedName>
    <definedName name="PRINT_TITLES_0_0_0_0_0_0_0_0" localSheetId="1">'2019-001-a - Stavební a k...'!$88:$88</definedName>
    <definedName name="PRINT_TITLES_0_0_0_0_0_0_0_0_0" localSheetId="1">'2019-001-a - Stavební a k...'!$88:$88</definedName>
    <definedName name="PRINT_TITLES_0_0_0_0_0_0_0_0_0_0" localSheetId="1">'2019-001-a - Stavební a k...'!$88:$88</definedName>
    <definedName name="PRINT_TITLES_0_0_0_0_0_0_0_0_0_0_0" localSheetId="1">'2019-001-a - Stavební a k...'!$88:$88</definedName>
    <definedName name="PRINT_TITLES_0_0_0_0_0_0_0_0_0_0_0_0" localSheetId="1">'2019-001-a - Stavební a k...'!$88:$88</definedName>
    <definedName name="PRINT_TITLES_0_0_0_0_0_0_0_0_0_0_0_0_0" localSheetId="1">'2019-001-a - Stavební a k...'!$88:$88</definedName>
    <definedName name="PRINT_TITLES_0_0_0_0_0_0_0_0_0_0_0_0_0_0" localSheetId="1">'2019-001-a - Stavební a k...'!$88:$88</definedName>
    <definedName name="PRINT_TITLES_0_0_0_0_0_0_0_0_0_0_0_0_0_0_0" localSheetId="1">'2019-001-a - Stavební a k...'!$88:$88</definedName>
    <definedName name="PRINT_TITLES_0_0_0_0_0_0_0_0_0_0_0_0_0_0_0_0" localSheetId="1">'2019-001-a - Stavební a k...'!$88:$88</definedName>
    <definedName name="PRINT_TITLES_0_0_0_0_0_0_0_0_0_0_0_0_0_0_0_0_0" localSheetId="1">'2019-001-a - Stavební a k...'!$88:$88</definedName>
    <definedName name="PRINT_TITLES_0_0_0_0_0_0_0_0_0_0_0_0_0_0_0_0_0_0" localSheetId="1">'2019-001-a - Stavební a k...'!$88:$88</definedName>
    <definedName name="PRINT_TITLES_0_0_0_0_0_0_0_0_0_0_0_0_0_0_0_0_0_0_0" localSheetId="1">'2019-001-a - Stavební a k...'!$88:$88</definedName>
    <definedName name="_xlnm.Print_Titles" localSheetId="0">'Rekapitulace stavby'!$52:$52</definedName>
    <definedName name="_xlnm.Print_Titles" localSheetId="1">'2019-001-a - Stavební a k...'!$88:$88</definedName>
  </definedNames>
  <calcPr calcId="145621"/>
  <extLst/>
</workbook>
</file>

<file path=xl/sharedStrings.xml><?xml version="1.0" encoding="utf-8"?>
<sst xmlns="http://schemas.openxmlformats.org/spreadsheetml/2006/main" count="805" uniqueCount="239">
  <si>
    <t>Export Komplet</t>
  </si>
  <si>
    <t>2.0</t>
  </si>
  <si>
    <t>False</t>
  </si>
  <si>
    <t>{97b6b781-ed3f-41d3-ae08-9d21f9321ada}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</si>
  <si>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</si>
  <si>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</si>
  <si>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</si>
  <si>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</si>
  <si>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</si>
  <si>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</si>
  <si>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</si>
  <si>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</si>
  <si>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2019/001</t>
  </si>
  <si>
    <t>Stavba:</t>
  </si>
  <si>
    <t>Stavební úpravy ZŠ Janov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</si>
  <si>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</si>
  <si>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</si>
  <si>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</si>
  <si>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</si>
  <si>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</si>
  <si>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</si>
  <si>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</si>
  <si>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</si>
  <si>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</si>
  <si>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</si>
  <si>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</si>
  <si>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</si>
  <si>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</si>
  <si>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</si>
  <si>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</si>
  <si>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</si>
  <si>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</si>
  <si>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</si>
  <si>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</si>
  <si>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</si>
  <si>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</si>
  <si>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</si>
  <si>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</si>
  <si>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</si>
  <si>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</si>
  <si>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</si>
  <si>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</si>
  <si>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</si>
  <si>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</si>
  <si>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</si>
  <si>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</si>
  <si>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</si>
  <si>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</si>
  <si>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
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
náklady [CZK]</t>
  </si>
  <si>
    <t>DPH [CZK]</t>
  </si>
  <si>
    <t>Normohodiny [h]</t>
  </si>
  <si>
    <t>DPH základní [CZK]</t>
  </si>
  <si>
    <t>DPH snížená [CZK]</t>
  </si>
  <si>
    <t>DPH základní přenesená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
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
[CZK]</t>
  </si>
  <si>
    <t>DPH snížená přenesená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
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
[CZK]</t>
  </si>
  <si>
    <t>Základna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d_
DPH základní</t>
  </si>
  <si>
    <t>Základna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d_
DPH snížená</t>
  </si>
  <si>
    <t>Základna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d_
DPH zákl. přenesená</t>
  </si>
  <si>
    <t>Základna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d_
DPH sníž. přenesená</t>
  </si>
  <si>
    <t>Základna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
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</si>
  <si>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</si>
  <si>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</si>
  <si>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</si>
  <si>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</si>
  <si>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</si>
  <si>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</si>
  <si>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</si>
  <si>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2019/001/a</t>
  </si>
  <si>
    <t>Stavební a konstrukční část</t>
  </si>
  <si>
    <t>STA</t>
  </si>
  <si>
    <t>1</t>
  </si>
  <si>
    <t>{fd12c310-5504-4498-bde4-5935724ea19e}</t>
  </si>
  <si>
    <t>2</t>
  </si>
  <si>
    <t>KRYCÍ LIST SOUPISU PRACÍ -  NEDODĚLKY</t>
  </si>
  <si>
    <t>Objekt:</t>
  </si>
  <si>
    <t>2019/001/a - Stavební a konstrukční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</si>
  <si>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</si>
  <si>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</si>
  <si>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</si>
  <si>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</si>
  <si>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</si>
  <si>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</si>
  <si>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</si>
  <si>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</si>
  <si>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</si>
  <si>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</si>
  <si>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</si>
  <si>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</si>
  <si>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</si>
  <si>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</si>
  <si>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</si>
  <si>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</si>
  <si>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</si>
  <si>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</si>
  <si>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</si>
  <si>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</si>
  <si>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</si>
  <si>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</si>
  <si>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</si>
  <si>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</si>
  <si>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</si>
  <si>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</si>
  <si>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</si>
  <si>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</si>
  <si>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</si>
  <si>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</si>
  <si>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</si>
  <si>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</si>
  <si>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</si>
  <si>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</si>
  <si>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612335301</t>
  </si>
  <si>
    <t>Zednické začištění vnějšího parapetu</t>
  </si>
  <si>
    <t>m2</t>
  </si>
  <si>
    <t>CS ÚRS 2019 01</t>
  </si>
  <si>
    <t>4</t>
  </si>
  <si>
    <t>1182630768</t>
  </si>
  <si>
    <t>VV</t>
  </si>
  <si>
    <t>18*0,2</t>
  </si>
  <si>
    <t>613135001</t>
  </si>
  <si>
    <t>Vyrovnání podkladu vnitřních pilířů nebo sloupů maltou vápenocementovou tl do 15 mm</t>
  </si>
  <si>
    <t>-894891797</t>
  </si>
  <si>
    <t>vyspravení poškozených hran správkovou maltou tl. 15 mm</t>
  </si>
  <si>
    <t>40,7*0,4</t>
  </si>
  <si>
    <t>9</t>
  </si>
  <si>
    <t>Ostatní konstrukce a práce, bourání</t>
  </si>
  <si>
    <t>949101112</t>
  </si>
  <si>
    <t>Lešení pomocné pro objekty pozemních staveb s lešeňovou podlahou v do 3,5 m zatížení do 150 kg/m2</t>
  </si>
  <si>
    <t>-1095330879</t>
  </si>
  <si>
    <t>952901111</t>
  </si>
  <si>
    <t>Vyčištění budov bytové a občanské výstavby při výšce podlaží do 4 m</t>
  </si>
  <si>
    <t>-836434247</t>
  </si>
  <si>
    <t>967041112</t>
  </si>
  <si>
    <t>Odsekání vrchní vrstvy betonu průvlaků</t>
  </si>
  <si>
    <t>813187833</t>
  </si>
  <si>
    <t>997</t>
  </si>
  <si>
    <t>Přesun sutě</t>
  </si>
  <si>
    <t>997013111</t>
  </si>
  <si>
    <t>Vnitrostaveništní doprava suti a vybouraných hmot pro budovy v do 6 m s použitím mechanizace</t>
  </si>
  <si>
    <t>t</t>
  </si>
  <si>
    <t>-2087938639</t>
  </si>
  <si>
    <t>997013211</t>
  </si>
  <si>
    <t>Vnitrostaveništní doprava suti a vybouraných hmot pro budovy v do 6 m ručně</t>
  </si>
  <si>
    <t>-554774284</t>
  </si>
  <si>
    <t>997013501</t>
  </si>
  <si>
    <t>Odvoz suti a vybouraných hmot na skládku nebo meziskládku do 1 km se složením</t>
  </si>
  <si>
    <t>447382791</t>
  </si>
  <si>
    <t>997013509</t>
  </si>
  <si>
    <t>Příplatek k odvozu suti a vybouraných hmot na skládku ZKD 1 km přes 1 km</t>
  </si>
  <si>
    <t>1717680195</t>
  </si>
  <si>
    <t>2,59*20</t>
  </si>
  <si>
    <t>997013801</t>
  </si>
  <si>
    <t>Poplatek za uložení na skládce (skládkovné) stavebního odpadu betonového kód odpadu 170 101</t>
  </si>
  <si>
    <t>1977429755</t>
  </si>
  <si>
    <t>997013811</t>
  </si>
  <si>
    <t>Poplatek za uložení na skládce (skládkovné) stavebního odpadu dřevěného kód odpadu 170 201</t>
  </si>
  <si>
    <t>1631591873</t>
  </si>
  <si>
    <t>998</t>
  </si>
  <si>
    <t>Přesun hmot</t>
  </si>
  <si>
    <t>998011001</t>
  </si>
  <si>
    <t>Přesun hmot pro budovy zděné v do 6 m</t>
  </si>
  <si>
    <t>-121893428</t>
  </si>
  <si>
    <t>PSV</t>
  </si>
  <si>
    <t>Práce a dodávky PSV</t>
  </si>
  <si>
    <t>762</t>
  </si>
  <si>
    <t>Konstrukce tesařské</t>
  </si>
  <si>
    <t>762431815</t>
  </si>
  <si>
    <t>Demontáž obložení stěn z desek dřevoštěpkových tl do 15 mm na sraz přibíjených</t>
  </si>
  <si>
    <t>16</t>
  </si>
  <si>
    <t>-1821568666</t>
  </si>
  <si>
    <t>Demontáž stávajícího opláštění ostění z OSB desek</t>
  </si>
  <si>
    <t>62*0,2</t>
  </si>
  <si>
    <t>Součet</t>
  </si>
  <si>
    <t>764</t>
  </si>
  <si>
    <t>Konstrukce klempířské</t>
  </si>
  <si>
    <t>764002851</t>
  </si>
  <si>
    <t>Demontáž oplechování parapetů do suti</t>
  </si>
  <si>
    <t>m</t>
  </si>
  <si>
    <t>1968988461</t>
  </si>
  <si>
    <t xml:space="preserve">schodišťové stěny pavilonu B, D, E </t>
  </si>
  <si>
    <t>18</t>
  </si>
  <si>
    <t>764226404</t>
  </si>
  <si>
    <t>Oplechování parapetů rovných mechanicky kotvené z Al plechu rš 330 mm</t>
  </si>
  <si>
    <t>677655962</t>
  </si>
  <si>
    <t>764226465</t>
  </si>
  <si>
    <t>Příplatek za zvýšenou pracnost oplechování rohů parapetů rovných z Al plechu rš do 400 mm</t>
  </si>
  <si>
    <t>kus</t>
  </si>
  <si>
    <t>-240216036</t>
  </si>
  <si>
    <t>998764101</t>
  </si>
  <si>
    <t>Přesun hmot tonážní pro konstrukce klempířské v objektech v do 6 m</t>
  </si>
  <si>
    <t>1179312278</t>
  </si>
  <si>
    <t>766</t>
  </si>
  <si>
    <t>Konstrukce truhlářské</t>
  </si>
  <si>
    <t>766441821</t>
  </si>
  <si>
    <t>Demontáž parapetních desek dřevěných nebo plastových šířky do 30 cm délky přes 1,0 m</t>
  </si>
  <si>
    <t>-1835377197</t>
  </si>
  <si>
    <t>pásová okna pavilonu D</t>
  </si>
  <si>
    <t>81</t>
  </si>
  <si>
    <t>7664418R1</t>
  </si>
  <si>
    <t>Demontáž krycí lišty parapetu</t>
  </si>
  <si>
    <t>776175050</t>
  </si>
  <si>
    <t>7666919R2</t>
  </si>
  <si>
    <t>Utěsnění spáry PU pěnou</t>
  </si>
  <si>
    <t>-76883236</t>
  </si>
  <si>
    <t>766694114</t>
  </si>
  <si>
    <t>Montáž parapetních desek dřevěných nebo plastových šířky do 30 cm délky přes 2,6 m</t>
  </si>
  <si>
    <t>-1903192053</t>
  </si>
  <si>
    <t>998766101</t>
  </si>
  <si>
    <t>Přesun hmot tonážní pro konstrukce truhlářské v objektech v do 6 m</t>
  </si>
  <si>
    <t>-215539137</t>
  </si>
  <si>
    <t>767</t>
  </si>
  <si>
    <t>Konstrukce zámečnické</t>
  </si>
  <si>
    <t>767626101</t>
  </si>
  <si>
    <t>Montáž oken  - těsnící páska exteriér</t>
  </si>
  <si>
    <t>-1236235744</t>
  </si>
  <si>
    <t>těsnicí pásky z exteriéru – schodiště</t>
  </si>
  <si>
    <t>493,1</t>
  </si>
  <si>
    <t>767626102</t>
  </si>
  <si>
    <t>Montáž oken - těsnící páska interiér</t>
  </si>
  <si>
    <t>1624461443</t>
  </si>
  <si>
    <t>těsnicí pásky z interiéru – pásová okna</t>
  </si>
  <si>
    <t>444</t>
  </si>
  <si>
    <t>7676159R3</t>
  </si>
  <si>
    <t>Oprava oken - Demontáž krycí lišty</t>
  </si>
  <si>
    <t>237648702</t>
  </si>
  <si>
    <t>7676159R4</t>
  </si>
  <si>
    <t>Oprava oken - vyškrábnutí PU pěny z mezery mezi profily</t>
  </si>
  <si>
    <t>-2103307779</t>
  </si>
  <si>
    <t>7676159R5</t>
  </si>
  <si>
    <t>Oprava oken - zatmelení spáry  PU tmelem</t>
  </si>
  <si>
    <t>-253115204</t>
  </si>
  <si>
    <t>7676159R6</t>
  </si>
  <si>
    <t>Oprava oken - vyplnění mezery profily PU pěnou</t>
  </si>
  <si>
    <t>-644930039</t>
  </si>
  <si>
    <t>7676159R7</t>
  </si>
  <si>
    <t>Oprava oken - zpětná montáž krycí lišty</t>
  </si>
  <si>
    <t>1365031722</t>
  </si>
  <si>
    <t>7676159R8</t>
  </si>
  <si>
    <t>Oprava oken - krycí lišta interiér</t>
  </si>
  <si>
    <t>-1735193900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</si>
</sst>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#,##0.00"/>
    <numFmt numFmtId="167" formatCode="#,##0.00%"/>
    <numFmt numFmtId="168" formatCode="DD\.MM\.YYYY"/>
    <numFmt numFmtId="169" formatCode="#,##0.00000"/>
    <numFmt numFmtId="170" formatCode="@"/>
    <numFmt numFmtId="171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4"/>
      <name val="Arial CE"/>
      <family val="0"/>
    </font>
    <font>
      <sz val="8"/>
      <color rgb="FF969696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8"/>
      <color rgb="FF969696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2"/>
      <color rgb="FF969696"/>
      <name val="Arial CE"/>
      <family val="0"/>
    </font>
    <font>
      <sz val="9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name val="Arial CE"/>
      <family val="0"/>
    </font>
    <font>
      <sz val="18"/>
      <color rgb="FF0000FF"/>
      <name val="Wingdings 2"/>
      <family val="0"/>
    </font>
    <font>
      <u val="single"/>
      <sz val="11"/>
      <color rgb="FF0000FF"/>
      <name val="Calibri"/>
      <family val="0"/>
    </font>
    <font>
      <sz val="11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b/>
      <sz val="12"/>
      <color rgb="FF800000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960000"/>
      <name val="Arial CE"/>
      <family val="0"/>
    </font>
    <font>
      <sz val="8"/>
      <color rgb="FF003366"/>
      <name val="Arial CE"/>
      <family val="0"/>
    </font>
    <font>
      <sz val="8"/>
      <color rgb="FFFF0000"/>
      <name val="Arial CE"/>
      <family val="0"/>
    </font>
    <font>
      <sz val="8"/>
      <color rgb="FF505050"/>
      <name val="Arial CE"/>
      <family val="0"/>
    </font>
    <font>
      <sz val="7"/>
      <color rgb="FF969696"/>
      <name val="Arial CE"/>
      <family val="0"/>
    </font>
    <font>
      <sz val="8"/>
      <color rgb="FF800080"/>
      <name val="Arial CE"/>
      <family val="0"/>
    </font>
    <font>
      <sz val="8"/>
      <color rgb="FFCE181E"/>
      <name val="Arial CE"/>
      <family val="0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7" fillId="0" borderId="0" applyBorder="0" applyProtection="0">
      <alignment/>
    </xf>
  </cellStyleXfs>
  <cellXfs count="207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2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top"/>
      <protection hidden="1"/>
    </xf>
    <xf numFmtId="164" fontId="0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top"/>
      <protection hidden="1"/>
    </xf>
    <xf numFmtId="164" fontId="6" fillId="0" borderId="0" xfId="0" applyFont="1" applyBorder="1" applyAlignment="1" applyProtection="1">
      <alignment horizontal="left" vertical="top" wrapText="1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5" fontId="0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horizontal="left" vertical="center" wrapText="1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7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6" fontId="7" fillId="0" borderId="5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righ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5" fillId="0" borderId="3" xfId="0" applyFont="1" applyBorder="1" applyAlignment="1" applyProtection="1">
      <alignment vertical="center"/>
      <protection hidden="1"/>
    </xf>
    <xf numFmtId="167" fontId="5" fillId="0" borderId="0" xfId="0" applyFont="1" applyBorder="1" applyAlignment="1" applyProtection="1">
      <alignment horizontal="right" vertical="center"/>
      <protection hidden="1"/>
    </xf>
    <xf numFmtId="166" fontId="8" fillId="0" borderId="0" xfId="0" applyFont="1" applyBorder="1" applyAlignment="1" applyProtection="1">
      <alignment vertical="center"/>
      <protection hidden="1"/>
    </xf>
    <xf numFmtId="164" fontId="0" fillId="3" borderId="0" xfId="0" applyFont="1" applyAlignment="1" applyProtection="1">
      <alignment vertical="center"/>
      <protection hidden="1"/>
    </xf>
    <xf numFmtId="164" fontId="9" fillId="3" borderId="6" xfId="0" applyFont="1" applyBorder="1" applyAlignment="1" applyProtection="1">
      <alignment horizontal="left" vertical="center"/>
      <protection hidden="1"/>
    </xf>
    <xf numFmtId="164" fontId="0" fillId="3" borderId="7" xfId="0" applyFont="1" applyBorder="1" applyAlignment="1" applyProtection="1">
      <alignment vertical="center"/>
      <protection hidden="1"/>
    </xf>
    <xf numFmtId="164" fontId="9" fillId="3" borderId="7" xfId="0" applyFont="1" applyBorder="1" applyAlignment="1" applyProtection="1">
      <alignment horizontal="center" vertical="center"/>
      <protection hidden="1"/>
    </xf>
    <xf numFmtId="164" fontId="9" fillId="3" borderId="7" xfId="0" applyFont="1" applyBorder="1" applyAlignment="1" applyProtection="1">
      <alignment horizontal="left" vertical="center"/>
      <protection hidden="1"/>
    </xf>
    <xf numFmtId="166" fontId="9" fillId="3" borderId="8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4" fontId="10" fillId="0" borderId="0" xfId="0" applyFont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 wrapText="1"/>
      <protection hidden="1"/>
    </xf>
    <xf numFmtId="164" fontId="11" fillId="0" borderId="11" xfId="0" applyFont="1" applyBorder="1" applyAlignment="1" applyProtection="1">
      <alignment horizontal="center"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12" fillId="4" borderId="6" xfId="0" applyFont="1" applyBorder="1" applyAlignment="1" applyProtection="1">
      <alignment horizontal="center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2" fillId="4" borderId="7" xfId="0" applyFont="1" applyBorder="1" applyAlignment="1" applyProtection="1">
      <alignment horizontal="center" vertical="center"/>
      <protection hidden="1"/>
    </xf>
    <xf numFmtId="164" fontId="12" fillId="4" borderId="7" xfId="0" applyFont="1" applyBorder="1" applyAlignment="1" applyProtection="1">
      <alignment horizontal="right" vertical="center"/>
      <protection hidden="1"/>
    </xf>
    <xf numFmtId="164" fontId="12" fillId="4" borderId="8" xfId="0" applyFont="1" applyBorder="1" applyAlignment="1" applyProtection="1">
      <alignment horizontal="center" vertical="center"/>
      <protection hidden="1"/>
    </xf>
    <xf numFmtId="164" fontId="12" fillId="4" borderId="0" xfId="0" applyFont="1" applyAlignment="1" applyProtection="1">
      <alignment horizontal="center" vertical="center"/>
      <protection hidden="1"/>
    </xf>
    <xf numFmtId="164" fontId="13" fillId="0" borderId="15" xfId="0" applyFont="1" applyBorder="1" applyAlignment="1" applyProtection="1">
      <alignment horizontal="center" vertical="center" wrapText="1"/>
      <protection hidden="1"/>
    </xf>
    <xf numFmtId="164" fontId="13" fillId="0" borderId="16" xfId="0" applyFont="1" applyBorder="1" applyAlignment="1" applyProtection="1">
      <alignment horizontal="center" vertical="center" wrapText="1"/>
      <protection hidden="1"/>
    </xf>
    <xf numFmtId="164" fontId="13" fillId="0" borderId="17" xfId="0" applyFont="1" applyBorder="1" applyAlignment="1" applyProtection="1">
      <alignment horizontal="center" vertical="center" wrapText="1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Border="1" applyAlignment="1" applyProtection="1">
      <alignment horizontal="right" vertical="center"/>
      <protection hidden="1"/>
    </xf>
    <xf numFmtId="166" fontId="14" fillId="0" borderId="0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6" fontId="11" fillId="0" borderId="18" xfId="0" applyFont="1" applyBorder="1" applyAlignment="1" applyProtection="1">
      <alignment vertical="center"/>
      <protection hidden="1"/>
    </xf>
    <xf numFmtId="166" fontId="11" fillId="0" borderId="0" xfId="0" applyFont="1" applyBorder="1" applyAlignment="1" applyProtection="1">
      <alignment vertical="center"/>
      <protection hidden="1"/>
    </xf>
    <xf numFmtId="169" fontId="11" fillId="0" borderId="0" xfId="0" applyFont="1" applyBorder="1" applyAlignment="1" applyProtection="1">
      <alignment vertical="center"/>
      <protection hidden="1"/>
    </xf>
    <xf numFmtId="166" fontId="11" fillId="0" borderId="14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horizontal="center" vertical="center"/>
      <protection hidden="1"/>
    </xf>
    <xf numFmtId="164" fontId="18" fillId="0" borderId="3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horizontal="left" vertical="center" wrapText="1"/>
      <protection hidden="1"/>
    </xf>
    <xf numFmtId="164" fontId="20" fillId="0" borderId="0" xfId="0" applyFont="1" applyAlignment="1" applyProtection="1">
      <alignment vertical="center"/>
      <protection hidden="1"/>
    </xf>
    <xf numFmtId="166" fontId="20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horizontal="center" vertical="center"/>
      <protection hidden="1"/>
    </xf>
    <xf numFmtId="166" fontId="21" fillId="0" borderId="19" xfId="0" applyFont="1" applyBorder="1" applyAlignment="1" applyProtection="1">
      <alignment vertical="center"/>
      <protection hidden="1"/>
    </xf>
    <xf numFmtId="166" fontId="21" fillId="0" borderId="20" xfId="0" applyFont="1" applyBorder="1" applyAlignment="1" applyProtection="1">
      <alignment vertical="center"/>
      <protection hidden="1"/>
    </xf>
    <xf numFmtId="169" fontId="21" fillId="0" borderId="20" xfId="0" applyFont="1" applyBorder="1" applyAlignment="1" applyProtection="1">
      <alignment vertical="center"/>
      <protection hidden="1"/>
    </xf>
    <xf numFmtId="166" fontId="21" fillId="0" borderId="21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" fillId="2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8" fontId="0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0" xfId="0" applyFont="1" applyBorder="1" applyAlignment="1" applyProtection="1">
      <alignment vertical="center" wrapText="1"/>
      <protection hidden="1"/>
    </xf>
    <xf numFmtId="164" fontId="0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6" fontId="5" fillId="0" borderId="0" xfId="0" applyFont="1" applyAlignment="1" applyProtection="1">
      <alignment vertical="center"/>
      <protection hidden="1"/>
    </xf>
    <xf numFmtId="167" fontId="5" fillId="0" borderId="0" xfId="0" applyFont="1" applyAlignment="1" applyProtection="1">
      <alignment horizontal="righ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9" fillId="4" borderId="6" xfId="0" applyFont="1" applyBorder="1" applyAlignment="1" applyProtection="1">
      <alignment horizontal="left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9" fillId="4" borderId="7" xfId="0" applyFont="1" applyBorder="1" applyAlignment="1" applyProtection="1">
      <alignment horizontal="right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6" fontId="9" fillId="4" borderId="0" xfId="0" applyFont="1" applyBorder="1" applyAlignment="1" applyProtection="1">
      <alignment vertical="center"/>
      <protection hidden="1"/>
    </xf>
    <xf numFmtId="164" fontId="0" fillId="4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left" vertical="center" wrapText="1"/>
      <protection hidden="1"/>
    </xf>
    <xf numFmtId="164" fontId="12" fillId="4" borderId="0" xfId="0" applyFont="1" applyAlignment="1" applyProtection="1">
      <alignment horizontal="lef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2" fillId="4" borderId="0" xfId="0" applyFont="1" applyAlignment="1" applyProtection="1">
      <alignment horizontal="righ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3" fillId="0" borderId="20" xfId="0" applyFont="1" applyBorder="1" applyAlignment="1" applyProtection="1">
      <alignment horizontal="left" vertical="center"/>
      <protection hidden="1"/>
    </xf>
    <xf numFmtId="164" fontId="23" fillId="0" borderId="20" xfId="0" applyFont="1" applyBorder="1" applyAlignment="1" applyProtection="1">
      <alignment vertical="center"/>
      <protection hidden="1"/>
    </xf>
    <xf numFmtId="164" fontId="23" fillId="0" borderId="20" xfId="0" applyFont="1" applyBorder="1" applyAlignment="1" applyProtection="1">
      <alignment vertical="center"/>
      <protection hidden="1"/>
    </xf>
    <xf numFmtId="166" fontId="23" fillId="0" borderId="0" xfId="0" applyFont="1" applyBorder="1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24" fillId="0" borderId="20" xfId="0" applyFont="1" applyBorder="1" applyAlignment="1" applyProtection="1">
      <alignment horizontal="left" vertical="center"/>
      <protection hidden="1"/>
    </xf>
    <xf numFmtId="164" fontId="24" fillId="0" borderId="20" xfId="0" applyFont="1" applyBorder="1" applyAlignment="1" applyProtection="1">
      <alignment vertical="center"/>
      <protection hidden="1"/>
    </xf>
    <xf numFmtId="164" fontId="24" fillId="0" borderId="20" xfId="0" applyFont="1" applyBorder="1" applyAlignment="1" applyProtection="1">
      <alignment vertical="center"/>
      <protection hidden="1"/>
    </xf>
    <xf numFmtId="166" fontId="2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2" fillId="4" borderId="15" xfId="0" applyFont="1" applyBorder="1" applyAlignment="1" applyProtection="1">
      <alignment horizontal="center" vertical="center" wrapText="1"/>
      <protection hidden="1"/>
    </xf>
    <xf numFmtId="164" fontId="12" fillId="4" borderId="16" xfId="0" applyFont="1" applyBorder="1" applyAlignment="1" applyProtection="1">
      <alignment horizontal="center" vertical="center" wrapText="1"/>
      <protection hidden="1"/>
    </xf>
    <xf numFmtId="164" fontId="12" fillId="4" borderId="16" xfId="0" applyFont="1" applyBorder="1" applyAlignment="1" applyProtection="1">
      <alignment horizontal="center" vertical="center" wrapText="1"/>
      <protection hidden="1"/>
    </xf>
    <xf numFmtId="164" fontId="12" fillId="4" borderId="0" xfId="0" applyFont="1" applyBorder="1" applyAlignment="1" applyProtection="1">
      <alignment horizontal="center" vertical="center" wrapText="1"/>
      <protection hidden="1"/>
    </xf>
    <xf numFmtId="164" fontId="12" fillId="4" borderId="0" xfId="0" applyFont="1" applyAlignment="1" applyProtection="1">
      <alignment horizontal="center" vertical="center" wrapText="1"/>
      <protection hidden="1"/>
    </xf>
    <xf numFmtId="164" fontId="13" fillId="0" borderId="15" xfId="0" applyFont="1" applyBorder="1" applyAlignment="1" applyProtection="1">
      <alignment horizontal="center" vertical="center" wrapText="1"/>
      <protection hidden="1"/>
    </xf>
    <xf numFmtId="164" fontId="13" fillId="0" borderId="16" xfId="0" applyFont="1" applyBorder="1" applyAlignment="1" applyProtection="1">
      <alignment horizontal="center" vertical="center" wrapText="1"/>
      <protection hidden="1"/>
    </xf>
    <xf numFmtId="164" fontId="13" fillId="0" borderId="17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14" fillId="0" borderId="0" xfId="0" applyFont="1" applyAlignment="1" applyProtection="1">
      <alignment horizontal="left" vertical="center"/>
      <protection hidden="1"/>
    </xf>
    <xf numFmtId="166" fontId="14" fillId="0" borderId="0" xfId="0" applyFont="1" applyAlignment="1" applyProtection="1">
      <alignment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9" fontId="25" fillId="0" borderId="12" xfId="0" applyFont="1" applyBorder="1" applyAlignment="1" applyProtection="1">
      <alignment/>
      <protection hidden="1"/>
    </xf>
    <xf numFmtId="169" fontId="25" fillId="0" borderId="13" xfId="0" applyFont="1" applyBorder="1" applyAlignment="1" applyProtection="1">
      <alignment/>
      <protection hidden="1"/>
    </xf>
    <xf numFmtId="166" fontId="1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right"/>
      <protection hidden="1"/>
    </xf>
    <xf numFmtId="164" fontId="26" fillId="0" borderId="0" xfId="0" applyFont="1" applyBorder="1" applyAlignment="1" applyProtection="1">
      <alignment/>
      <protection hidden="1"/>
    </xf>
    <xf numFmtId="164" fontId="26" fillId="0" borderId="0" xfId="0" applyFont="1" applyAlignment="1" applyProtection="1">
      <alignment/>
      <protection hidden="1"/>
    </xf>
    <xf numFmtId="164" fontId="26" fillId="0" borderId="0" xfId="0" applyFont="1" applyAlignment="1" applyProtection="1">
      <alignment horizontal="left"/>
      <protection hidden="1"/>
    </xf>
    <xf numFmtId="164" fontId="23" fillId="0" borderId="0" xfId="0" applyFont="1" applyAlignment="1" applyProtection="1">
      <alignment horizontal="left"/>
      <protection hidden="1"/>
    </xf>
    <xf numFmtId="164" fontId="26" fillId="0" borderId="0" xfId="0" applyFont="1" applyAlignment="1" applyProtection="1">
      <alignment/>
      <protection hidden="1"/>
    </xf>
    <xf numFmtId="166" fontId="23" fillId="0" borderId="0" xfId="0" applyFont="1" applyAlignment="1" applyProtection="1">
      <alignment/>
      <protection hidden="1"/>
    </xf>
    <xf numFmtId="164" fontId="26" fillId="0" borderId="18" xfId="0" applyFont="1" applyBorder="1" applyAlignment="1" applyProtection="1">
      <alignment/>
      <protection hidden="1"/>
    </xf>
    <xf numFmtId="169" fontId="26" fillId="0" borderId="0" xfId="0" applyFont="1" applyBorder="1" applyAlignment="1" applyProtection="1">
      <alignment/>
      <protection hidden="1"/>
    </xf>
    <xf numFmtId="169" fontId="26" fillId="0" borderId="14" xfId="0" applyFont="1" applyBorder="1" applyAlignment="1" applyProtection="1">
      <alignment/>
      <protection hidden="1"/>
    </xf>
    <xf numFmtId="164" fontId="26" fillId="0" borderId="0" xfId="0" applyFont="1" applyAlignment="1" applyProtection="1">
      <alignment horizontal="center"/>
      <protection hidden="1"/>
    </xf>
    <xf numFmtId="166" fontId="26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left"/>
      <protection hidden="1"/>
    </xf>
    <xf numFmtId="166" fontId="24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horizontal="center" vertical="center"/>
      <protection hidden="1"/>
    </xf>
    <xf numFmtId="170" fontId="0" fillId="0" borderId="22" xfId="0" applyFont="1" applyBorder="1" applyAlignment="1" applyProtection="1">
      <alignment horizontal="left" vertical="center" wrapText="1"/>
      <protection hidden="1"/>
    </xf>
    <xf numFmtId="164" fontId="0" fillId="0" borderId="22" xfId="0" applyFont="1" applyBorder="1" applyAlignment="1" applyProtection="1">
      <alignment horizontal="left" vertical="center" wrapText="1"/>
      <protection hidden="1"/>
    </xf>
    <xf numFmtId="164" fontId="0" fillId="0" borderId="22" xfId="0" applyFont="1" applyBorder="1" applyAlignment="1" applyProtection="1">
      <alignment horizontal="center" vertical="center" wrapText="1"/>
      <protection hidden="1"/>
    </xf>
    <xf numFmtId="171" fontId="0" fillId="0" borderId="22" xfId="0" applyFont="1" applyBorder="1" applyAlignment="1" applyProtection="1">
      <alignment vertical="center"/>
      <protection hidden="1"/>
    </xf>
    <xf numFmtId="166" fontId="0" fillId="5" borderId="22" xfId="0" applyFont="1" applyBorder="1" applyAlignment="1" applyProtection="1">
      <alignment vertical="center"/>
      <protection hidden="1"/>
    </xf>
    <xf numFmtId="166" fontId="0" fillId="0" borderId="0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5" fillId="0" borderId="1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9" fontId="5" fillId="0" borderId="0" xfId="0" applyFont="1" applyBorder="1" applyAlignment="1" applyProtection="1">
      <alignment vertical="center"/>
      <protection hidden="1"/>
    </xf>
    <xf numFmtId="169" fontId="5" fillId="0" borderId="14" xfId="0" applyFont="1" applyBorder="1" applyAlignment="1" applyProtection="1">
      <alignment vertical="center"/>
      <protection hidden="1"/>
    </xf>
    <xf numFmtId="166" fontId="0" fillId="0" borderId="0" xfId="0" applyFont="1" applyAlignment="1" applyProtection="1">
      <alignment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9" fillId="0" borderId="0" xfId="0" applyFont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left" vertical="center" wrapText="1"/>
      <protection hidden="1"/>
    </xf>
    <xf numFmtId="171" fontId="28" fillId="0" borderId="0" xfId="0" applyFont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18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8" fillId="0" borderId="14" xfId="0" applyFont="1" applyBorder="1" applyAlignment="1" applyProtection="1">
      <alignment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 horizontal="left" vertical="center"/>
      <protection hidden="1"/>
    </xf>
    <xf numFmtId="164" fontId="30" fillId="0" borderId="0" xfId="0" applyFont="1" applyAlignment="1" applyProtection="1">
      <alignment horizontal="left" vertical="center" wrapText="1"/>
      <protection hidden="1"/>
    </xf>
    <xf numFmtId="164" fontId="30" fillId="0" borderId="0" xfId="0" applyFont="1" applyAlignment="1" applyProtection="1">
      <alignment vertical="center"/>
      <protection hidden="1"/>
    </xf>
    <xf numFmtId="164" fontId="30" fillId="0" borderId="18" xfId="0" applyFont="1" applyBorder="1" applyAlignment="1" applyProtection="1">
      <alignment vertical="center"/>
      <protection hidden="1"/>
    </xf>
    <xf numFmtId="164" fontId="30" fillId="0" borderId="14" xfId="0" applyFont="1" applyBorder="1" applyAlignment="1" applyProtection="1">
      <alignment vertical="center"/>
      <protection hidden="1"/>
    </xf>
    <xf numFmtId="164" fontId="13" fillId="0" borderId="18" xfId="0" applyFont="1" applyBorder="1" applyAlignment="1" applyProtection="1">
      <alignment horizontal="left" vertical="center"/>
      <protection hidden="1"/>
    </xf>
    <xf numFmtId="164" fontId="12" fillId="0" borderId="0" xfId="0" applyFont="1" applyAlignment="1" applyProtection="1">
      <alignment horizontal="left" vertical="center"/>
      <protection hidden="1"/>
    </xf>
    <xf numFmtId="164" fontId="27" fillId="0" borderId="0" xfId="0" applyFont="1" applyAlignment="1" applyProtection="1">
      <alignment horizontal="right" vertical="center"/>
      <protection hidden="1"/>
    </xf>
    <xf numFmtId="171" fontId="0" fillId="0" borderId="0" xfId="0" applyFont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27" fillId="0" borderId="0" xfId="0" applyFont="1" applyAlignment="1" applyProtection="1">
      <alignment horizontal="left" vertical="center"/>
      <protection hidden="1"/>
    </xf>
    <xf numFmtId="164" fontId="27" fillId="0" borderId="0" xfId="0" applyFont="1" applyAlignment="1" applyProtection="1">
      <alignment horizontal="left" vertical="center" wrapText="1"/>
      <protection hidden="1"/>
    </xf>
    <xf numFmtId="171" fontId="27" fillId="0" borderId="0" xfId="0" applyFont="1" applyAlignment="1" applyProtection="1">
      <alignment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7" fillId="0" borderId="18" xfId="0" applyFont="1" applyBorder="1" applyAlignment="1" applyProtection="1">
      <alignment vertical="center"/>
      <protection hidden="1"/>
    </xf>
    <xf numFmtId="164" fontId="27" fillId="0" borderId="14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505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114300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$AP$35;'Rekapitulace%20stavby'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$AO$36;'Rekapitulace%20stavby'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$J$40;'2019-001-a%20-%20Stavebn&#237;%20a%20k...'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$J$71;'2019-001-a%20-%20Stavebn&#237;%20a%20k...'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$J$39;'2019-001-a%20-%20Stavebn&#237;%20a%20k...'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$J$70;'2019-001-a%20-%20Stavebn&#237;%20a%20k...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'2019-001-a%20-%20Stavebn&#237;%20a%20k!!!'!C2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zoomScale="65" zoomScaleNormal="65" workbookViewId="0" topLeftCell="B1">
      <selection activeCell="BE22" sqref="BE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58" max="70" width="8.421875" style="0" customWidth="1"/>
    <col min="71" max="91" width="9.28125" style="0" hidden="1" customWidth="1"/>
    <col min="92" max="1025" width="8.421875" style="0" customWidth="1"/>
  </cols>
  <sheetData>
    <row r="1" spans="1:74" ht="12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44:72" ht="36.95" customHeight="1">
      <c r="AR2" s="2" t="s">
        <v>4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95" customHeight="1">
      <c r="B4" s="6"/>
      <c r="D4" s="7" t="s">
        <v>8</v>
      </c>
      <c r="AR4" s="6"/>
      <c r="AS4" s="8" t="s">
        <v>9</v>
      </c>
      <c r="BS4" s="3" t="s">
        <v>10</v>
      </c>
    </row>
    <row r="5" spans="2:71" ht="12" customHeight="1">
      <c r="B5" s="6"/>
      <c r="D5" s="9" t="s">
        <v>11</v>
      </c>
      <c r="K5" s="10" t="s">
        <v>12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R5" s="6"/>
      <c r="BS5" s="3" t="s">
        <v>5</v>
      </c>
    </row>
    <row r="6" spans="2:71" ht="36.95" customHeight="1">
      <c r="B6" s="6"/>
      <c r="D6" s="11" t="s">
        <v>13</v>
      </c>
      <c r="K6" s="12" t="s">
        <v>14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R6" s="6"/>
      <c r="BS6" s="3" t="s">
        <v>5</v>
      </c>
    </row>
    <row r="7" spans="2:71" ht="12" customHeight="1">
      <c r="B7" s="6"/>
      <c r="D7" s="13" t="s">
        <v>15</v>
      </c>
      <c r="K7" s="3"/>
      <c r="AK7" s="13" t="s">
        <v>16</v>
      </c>
      <c r="AN7" s="3"/>
      <c r="AR7" s="6"/>
      <c r="BS7" s="3" t="s">
        <v>5</v>
      </c>
    </row>
    <row r="8" spans="2:71" ht="12" customHeight="1">
      <c r="B8" s="6"/>
      <c r="D8" s="13" t="s">
        <v>17</v>
      </c>
      <c r="K8" s="3" t="s">
        <v>18</v>
      </c>
      <c r="AK8" s="13" t="s">
        <v>19</v>
      </c>
      <c r="AN8" s="14">
        <v>43637</v>
      </c>
      <c r="AR8" s="6"/>
      <c r="BS8" s="3" t="s">
        <v>5</v>
      </c>
    </row>
    <row r="9" spans="2:71" ht="14.4" customHeight="1">
      <c r="B9" s="6"/>
      <c r="AR9" s="6"/>
      <c r="BS9" s="3" t="s">
        <v>5</v>
      </c>
    </row>
    <row r="10" spans="2:71" ht="12" customHeight="1">
      <c r="B10" s="6"/>
      <c r="D10" s="13" t="s">
        <v>20</v>
      </c>
      <c r="AK10" s="13" t="s">
        <v>21</v>
      </c>
      <c r="AN10" s="3"/>
      <c r="AR10" s="6"/>
      <c r="BS10" s="3" t="s">
        <v>5</v>
      </c>
    </row>
    <row r="11" spans="2:71" ht="18.5" customHeight="1">
      <c r="B11" s="6"/>
      <c r="E11" s="3" t="s">
        <v>18</v>
      </c>
      <c r="AK11" s="13" t="s">
        <v>22</v>
      </c>
      <c r="AN11" s="3"/>
      <c r="AR11" s="6"/>
      <c r="BS11" s="3" t="s">
        <v>5</v>
      </c>
    </row>
    <row r="12" spans="2:71" ht="6.95" customHeight="1">
      <c r="B12" s="6"/>
      <c r="AR12" s="6"/>
      <c r="BS12" s="3" t="s">
        <v>5</v>
      </c>
    </row>
    <row r="13" spans="2:71" ht="12" customHeight="1">
      <c r="B13" s="6"/>
      <c r="D13" s="13" t="s">
        <v>23</v>
      </c>
      <c r="AK13" s="13" t="s">
        <v>21</v>
      </c>
      <c r="AN13" s="3"/>
      <c r="AR13" s="6"/>
      <c r="BS13" s="3" t="s">
        <v>5</v>
      </c>
    </row>
    <row r="14" spans="2:71" ht="12.8">
      <c r="B14" s="6"/>
      <c r="E14" s="3" t="s">
        <v>18</v>
      </c>
      <c r="AK14" s="13" t="s">
        <v>22</v>
      </c>
      <c r="AN14" s="3"/>
      <c r="AR14" s="6"/>
      <c r="BS14" s="3" t="s">
        <v>5</v>
      </c>
    </row>
    <row r="15" spans="2:71" ht="6.95" customHeight="1">
      <c r="B15" s="6"/>
      <c r="AR15" s="6"/>
      <c r="BS15" s="3" t="s">
        <v>2</v>
      </c>
    </row>
    <row r="16" spans="2:71" ht="12" customHeight="1">
      <c r="B16" s="6"/>
      <c r="D16" s="13" t="s">
        <v>24</v>
      </c>
      <c r="AK16" s="13" t="s">
        <v>21</v>
      </c>
      <c r="AN16" s="3"/>
      <c r="AR16" s="6"/>
      <c r="BS16" s="3" t="s">
        <v>2</v>
      </c>
    </row>
    <row r="17" spans="2:71" ht="18.5" customHeight="1">
      <c r="B17" s="6"/>
      <c r="E17" s="3" t="s">
        <v>18</v>
      </c>
      <c r="AK17" s="13" t="s">
        <v>22</v>
      </c>
      <c r="AN17" s="3"/>
      <c r="AR17" s="6"/>
      <c r="BS17" s="3" t="s">
        <v>25</v>
      </c>
    </row>
    <row r="18" spans="2:71" ht="6.95" customHeight="1">
      <c r="B18" s="6"/>
      <c r="AR18" s="6"/>
      <c r="BS18" s="3" t="s">
        <v>5</v>
      </c>
    </row>
    <row r="19" spans="2:71" ht="12" customHeight="1">
      <c r="B19" s="6"/>
      <c r="D19" s="13" t="s">
        <v>26</v>
      </c>
      <c r="AK19" s="13" t="s">
        <v>21</v>
      </c>
      <c r="AN19" s="3"/>
      <c r="AR19" s="6"/>
      <c r="BS19" s="3" t="s">
        <v>5</v>
      </c>
    </row>
    <row r="20" spans="2:71" ht="18.5" customHeight="1">
      <c r="B20" s="6"/>
      <c r="E20" s="3"/>
      <c r="AK20" s="13" t="s">
        <v>22</v>
      </c>
      <c r="AN20" s="3"/>
      <c r="AR20" s="6"/>
      <c r="BS20" s="3" t="s">
        <v>25</v>
      </c>
    </row>
    <row r="21" spans="2:44" ht="6.95" customHeight="1">
      <c r="B21" s="6"/>
      <c r="AR21" s="6"/>
    </row>
    <row r="22" spans="2:44" ht="12" customHeight="1">
      <c r="B22" s="6"/>
      <c r="D22" s="13" t="s">
        <v>27</v>
      </c>
      <c r="AR22" s="6"/>
    </row>
    <row r="23" spans="2:44" ht="16.5" customHeight="1">
      <c r="B23" s="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R23" s="6"/>
    </row>
    <row r="24" spans="2:44" ht="6.95" customHeight="1">
      <c r="B24" s="6"/>
      <c r="AR24" s="6"/>
    </row>
    <row r="25" spans="2:44" ht="6.95" customHeight="1">
      <c r="B25" s="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6"/>
    </row>
    <row r="26" spans="2:44" s="17" customFormat="1" ht="25.9" customHeight="1">
      <c r="B26" s="18"/>
      <c r="D26" s="19" t="s">
        <v>28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>
        <f>ROUND(AG54,2)</f>
        <v>0</v>
      </c>
      <c r="AL26" s="21"/>
      <c r="AM26" s="21"/>
      <c r="AN26" s="21"/>
      <c r="AO26" s="21"/>
      <c r="AR26" s="18"/>
    </row>
    <row r="27" spans="2:44" s="17" customFormat="1" ht="6.95" customHeight="1">
      <c r="B27" s="18"/>
      <c r="AR27" s="18"/>
    </row>
    <row r="28" spans="2:44" s="17" customFormat="1" ht="12.8">
      <c r="B28" s="18"/>
      <c r="L28" s="22" t="s">
        <v>29</v>
      </c>
      <c r="M28" s="22"/>
      <c r="N28" s="22"/>
      <c r="O28" s="22"/>
      <c r="P28" s="22"/>
      <c r="W28" s="22" t="s">
        <v>30</v>
      </c>
      <c r="X28" s="22"/>
      <c r="Y28" s="22"/>
      <c r="Z28" s="22"/>
      <c r="AA28" s="22"/>
      <c r="AB28" s="22"/>
      <c r="AC28" s="22"/>
      <c r="AD28" s="22"/>
      <c r="AE28" s="22"/>
      <c r="AK28" s="22" t="s">
        <v>31</v>
      </c>
      <c r="AL28" s="22"/>
      <c r="AM28" s="22"/>
      <c r="AN28" s="22"/>
      <c r="AO28" s="22"/>
      <c r="AR28" s="18"/>
    </row>
    <row r="29" spans="2:44" s="23" customFormat="1" ht="14.4" customHeight="1">
      <c r="B29" s="24"/>
      <c r="D29" s="13" t="s">
        <v>32</v>
      </c>
      <c r="F29" s="13" t="s">
        <v>33</v>
      </c>
      <c r="L29" s="25">
        <v>0.21</v>
      </c>
      <c r="M29" s="25"/>
      <c r="N29" s="25"/>
      <c r="O29" s="25"/>
      <c r="P29" s="25"/>
      <c r="W29" s="26">
        <f>ROUND(AZ54,2)</f>
        <v>0</v>
      </c>
      <c r="X29" s="26"/>
      <c r="Y29" s="26"/>
      <c r="Z29" s="26"/>
      <c r="AA29" s="26"/>
      <c r="AB29" s="26"/>
      <c r="AC29" s="26"/>
      <c r="AD29" s="26"/>
      <c r="AE29" s="26"/>
      <c r="AK29" s="26">
        <f>ROUND(AV54,2)</f>
        <v>0</v>
      </c>
      <c r="AL29" s="26"/>
      <c r="AM29" s="26"/>
      <c r="AN29" s="26"/>
      <c r="AO29" s="26"/>
      <c r="AR29" s="24"/>
    </row>
    <row r="30" spans="2:44" s="23" customFormat="1" ht="14.4" customHeight="1">
      <c r="B30" s="24"/>
      <c r="F30" s="13" t="s">
        <v>34</v>
      </c>
      <c r="L30" s="25">
        <v>0.15</v>
      </c>
      <c r="M30" s="25"/>
      <c r="N30" s="25"/>
      <c r="O30" s="25"/>
      <c r="P30" s="25"/>
      <c r="W30" s="26">
        <f>ROUND(BA54,2)</f>
        <v>0</v>
      </c>
      <c r="X30" s="26"/>
      <c r="Y30" s="26"/>
      <c r="Z30" s="26"/>
      <c r="AA30" s="26"/>
      <c r="AB30" s="26"/>
      <c r="AC30" s="26"/>
      <c r="AD30" s="26"/>
      <c r="AE30" s="26"/>
      <c r="AK30" s="26">
        <f>ROUND(AW54,2)</f>
        <v>0</v>
      </c>
      <c r="AL30" s="26"/>
      <c r="AM30" s="26"/>
      <c r="AN30" s="26"/>
      <c r="AO30" s="26"/>
      <c r="AR30" s="24"/>
    </row>
    <row r="31" spans="2:44" s="23" customFormat="1" ht="14.4" customHeight="1" hidden="1">
      <c r="B31" s="24"/>
      <c r="F31" s="13" t="s">
        <v>35</v>
      </c>
      <c r="L31" s="25">
        <v>0.21</v>
      </c>
      <c r="M31" s="25"/>
      <c r="N31" s="25"/>
      <c r="O31" s="25"/>
      <c r="P31" s="25"/>
      <c r="W31" s="26">
        <f>ROUND(BB54,2)</f>
        <v>0</v>
      </c>
      <c r="X31" s="26"/>
      <c r="Y31" s="26"/>
      <c r="Z31" s="26"/>
      <c r="AA31" s="26"/>
      <c r="AB31" s="26"/>
      <c r="AC31" s="26"/>
      <c r="AD31" s="26"/>
      <c r="AE31" s="26"/>
      <c r="AK31" s="26">
        <v>0</v>
      </c>
      <c r="AL31" s="26"/>
      <c r="AM31" s="26"/>
      <c r="AN31" s="26"/>
      <c r="AO31" s="26"/>
      <c r="AR31" s="24"/>
    </row>
    <row r="32" spans="2:44" s="23" customFormat="1" ht="14.4" customHeight="1" hidden="1">
      <c r="B32" s="24"/>
      <c r="F32" s="13" t="s">
        <v>36</v>
      </c>
      <c r="L32" s="25">
        <v>0.15</v>
      </c>
      <c r="M32" s="25"/>
      <c r="N32" s="25"/>
      <c r="O32" s="25"/>
      <c r="P32" s="25"/>
      <c r="W32" s="26">
        <f>ROUND(BC54,2)</f>
        <v>0</v>
      </c>
      <c r="X32" s="26"/>
      <c r="Y32" s="26"/>
      <c r="Z32" s="26"/>
      <c r="AA32" s="26"/>
      <c r="AB32" s="26"/>
      <c r="AC32" s="26"/>
      <c r="AD32" s="26"/>
      <c r="AE32" s="26"/>
      <c r="AK32" s="26">
        <v>0</v>
      </c>
      <c r="AL32" s="26"/>
      <c r="AM32" s="26"/>
      <c r="AN32" s="26"/>
      <c r="AO32" s="26"/>
      <c r="AR32" s="24"/>
    </row>
    <row r="33" spans="2:44" s="23" customFormat="1" ht="14.4" customHeight="1" hidden="1">
      <c r="B33" s="24"/>
      <c r="F33" s="13" t="s">
        <v>37</v>
      </c>
      <c r="L33" s="25">
        <v>0</v>
      </c>
      <c r="M33" s="25"/>
      <c r="N33" s="25"/>
      <c r="O33" s="25"/>
      <c r="P33" s="25"/>
      <c r="W33" s="26">
        <f>ROUND(BD54,2)</f>
        <v>0</v>
      </c>
      <c r="X33" s="26"/>
      <c r="Y33" s="26"/>
      <c r="Z33" s="26"/>
      <c r="AA33" s="26"/>
      <c r="AB33" s="26"/>
      <c r="AC33" s="26"/>
      <c r="AD33" s="26"/>
      <c r="AE33" s="26"/>
      <c r="AK33" s="26">
        <v>0</v>
      </c>
      <c r="AL33" s="26"/>
      <c r="AM33" s="26"/>
      <c r="AN33" s="26"/>
      <c r="AO33" s="26"/>
      <c r="AR33" s="24"/>
    </row>
    <row r="34" spans="2:44" s="17" customFormat="1" ht="6.95" customHeight="1">
      <c r="B34" s="18"/>
      <c r="AR34" s="18"/>
    </row>
    <row r="35" spans="2:44" s="17" customFormat="1" ht="25.9" customHeight="1">
      <c r="B35" s="18"/>
      <c r="C35" s="27"/>
      <c r="D35" s="28" t="s">
        <v>38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 t="s">
        <v>39</v>
      </c>
      <c r="U35" s="29"/>
      <c r="V35" s="29"/>
      <c r="W35" s="29"/>
      <c r="X35" s="31" t="s">
        <v>40</v>
      </c>
      <c r="Y35" s="31"/>
      <c r="Z35" s="31"/>
      <c r="AA35" s="31"/>
      <c r="AB35" s="31"/>
      <c r="AC35" s="29"/>
      <c r="AD35" s="29"/>
      <c r="AE35" s="29"/>
      <c r="AF35" s="29"/>
      <c r="AG35" s="29"/>
      <c r="AH35" s="29"/>
      <c r="AI35" s="29"/>
      <c r="AJ35" s="29"/>
      <c r="AK35" s="32">
        <f>SUM(AK26:AK33)</f>
        <v>0</v>
      </c>
      <c r="AL35" s="32"/>
      <c r="AM35" s="32"/>
      <c r="AN35" s="32"/>
      <c r="AO35" s="32"/>
      <c r="AP35" s="27"/>
      <c r="AQ35" s="27"/>
      <c r="AR35" s="18"/>
    </row>
    <row r="36" spans="2:44" s="17" customFormat="1" ht="6.95" customHeight="1">
      <c r="B36" s="18"/>
      <c r="AR36" s="18"/>
    </row>
    <row r="37" spans="2:44" s="17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18"/>
    </row>
    <row r="41" spans="2:44" s="17" customFormat="1" ht="6.9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18"/>
    </row>
    <row r="42" spans="2:44" s="17" customFormat="1" ht="24.95" customHeight="1">
      <c r="B42" s="18"/>
      <c r="C42" s="7" t="s">
        <v>41</v>
      </c>
      <c r="AR42" s="18"/>
    </row>
    <row r="43" spans="2:44" s="17" customFormat="1" ht="6.95" customHeight="1">
      <c r="B43" s="18"/>
      <c r="AR43" s="18"/>
    </row>
    <row r="44" spans="2:44" s="17" customFormat="1" ht="12" customHeight="1">
      <c r="B44" s="18"/>
      <c r="C44" s="13" t="s">
        <v>11</v>
      </c>
      <c r="L44" s="17" t="str">
        <f>K5</f>
        <v>2019/001</v>
      </c>
      <c r="AR44" s="18"/>
    </row>
    <row r="45" spans="2:44" s="37" customFormat="1" ht="36.95" customHeight="1">
      <c r="B45" s="38"/>
      <c r="C45" s="39" t="s">
        <v>13</v>
      </c>
      <c r="L45" s="40" t="str">
        <f>K6</f>
        <v>Stavební úpravy ZŠ Janov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R45" s="38"/>
    </row>
    <row r="46" spans="2:44" s="17" customFormat="1" ht="6.95" customHeight="1">
      <c r="B46" s="18"/>
      <c r="AR46" s="18"/>
    </row>
    <row r="47" spans="2:44" s="17" customFormat="1" ht="12" customHeight="1">
      <c r="B47" s="18"/>
      <c r="C47" s="13" t="s">
        <v>17</v>
      </c>
      <c r="L47" s="41" t="str">
        <f>IF(K8="","",K8)</f>
        <v/>
      </c>
      <c r="AI47" s="13" t="s">
        <v>19</v>
      </c>
      <c r="AM47" s="42">
        <f>AN8</f>
        <v>43637</v>
      </c>
      <c r="AN47" s="42"/>
      <c r="AR47" s="18"/>
    </row>
    <row r="48" spans="2:44" s="17" customFormat="1" ht="6.95" customHeight="1">
      <c r="B48" s="18"/>
      <c r="AR48" s="18"/>
    </row>
    <row r="49" spans="2:56" s="17" customFormat="1" ht="13.65" customHeight="1">
      <c r="B49" s="18"/>
      <c r="C49" s="13" t="s">
        <v>20</v>
      </c>
      <c r="L49" s="17" t="str">
        <f>IF(E11="","",E11)</f>
        <v/>
      </c>
      <c r="AI49" s="13" t="s">
        <v>24</v>
      </c>
      <c r="AM49" s="43" t="str">
        <f>IF(E17="","",E17)</f>
        <v/>
      </c>
      <c r="AN49" s="43"/>
      <c r="AO49" s="43"/>
      <c r="AP49" s="43"/>
      <c r="AR49" s="18"/>
      <c r="AS49" s="44" t="s">
        <v>42</v>
      </c>
      <c r="AT49" s="44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56" s="17" customFormat="1" ht="13.65" customHeight="1">
      <c r="B50" s="18"/>
      <c r="C50" s="13" t="s">
        <v>23</v>
      </c>
      <c r="L50" s="17" t="str">
        <f>IF(E14="","",E14)</f>
        <v/>
      </c>
      <c r="AI50" s="13" t="s">
        <v>26</v>
      </c>
      <c r="AM50" s="43" t="str">
        <f>IF(E20="","",E20)</f>
        <v/>
      </c>
      <c r="AN50" s="43"/>
      <c r="AO50" s="43"/>
      <c r="AP50" s="43"/>
      <c r="AR50" s="18"/>
      <c r="AS50" s="44"/>
      <c r="AT50" s="44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56" s="17" customFormat="1" ht="10.8" customHeight="1">
      <c r="B51" s="18"/>
      <c r="AR51" s="18"/>
      <c r="AS51" s="44"/>
      <c r="AT51" s="44"/>
      <c r="AU51" s="47"/>
      <c r="AV51" s="47"/>
      <c r="AW51" s="47"/>
      <c r="AX51" s="47"/>
      <c r="AY51" s="47"/>
      <c r="AZ51" s="47"/>
      <c r="BA51" s="47"/>
      <c r="BB51" s="47"/>
      <c r="BC51" s="47"/>
      <c r="BD51" s="48"/>
    </row>
    <row r="52" spans="2:56" s="17" customFormat="1" ht="29.3" customHeight="1">
      <c r="B52" s="18"/>
      <c r="C52" s="49" t="s">
        <v>43</v>
      </c>
      <c r="D52" s="49"/>
      <c r="E52" s="49"/>
      <c r="F52" s="49"/>
      <c r="G52" s="49"/>
      <c r="H52" s="50"/>
      <c r="I52" s="51" t="s">
        <v>44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 t="s">
        <v>45</v>
      </c>
      <c r="AH52" s="52"/>
      <c r="AI52" s="52"/>
      <c r="AJ52" s="52"/>
      <c r="AK52" s="52"/>
      <c r="AL52" s="52"/>
      <c r="AM52" s="52"/>
      <c r="AN52" s="53" t="s">
        <v>46</v>
      </c>
      <c r="AO52" s="53"/>
      <c r="AP52" s="53"/>
      <c r="AQ52" s="54" t="s">
        <v>47</v>
      </c>
      <c r="AR52" s="18"/>
      <c r="AS52" s="55" t="s">
        <v>48</v>
      </c>
      <c r="AT52" s="56" t="s">
        <v>49</v>
      </c>
      <c r="AU52" s="56" t="s">
        <v>50</v>
      </c>
      <c r="AV52" s="56" t="s">
        <v>51</v>
      </c>
      <c r="AW52" s="56" t="s">
        <v>52</v>
      </c>
      <c r="AX52" s="56" t="s">
        <v>53</v>
      </c>
      <c r="AY52" s="56" t="s">
        <v>54</v>
      </c>
      <c r="AZ52" s="56" t="s">
        <v>55</v>
      </c>
      <c r="BA52" s="56" t="s">
        <v>56</v>
      </c>
      <c r="BB52" s="56" t="s">
        <v>57</v>
      </c>
      <c r="BC52" s="56" t="s">
        <v>58</v>
      </c>
      <c r="BD52" s="57" t="s">
        <v>59</v>
      </c>
    </row>
    <row r="53" spans="2:56" s="17" customFormat="1" ht="10.8" customHeight="1">
      <c r="B53" s="18"/>
      <c r="AR53" s="18"/>
      <c r="AS53" s="58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/>
    </row>
    <row r="54" spans="2:90" s="59" customFormat="1" ht="32.4" customHeight="1">
      <c r="B54" s="60"/>
      <c r="C54" s="61" t="s">
        <v>60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3">
        <f>ROUND(AG55,2)</f>
        <v>0</v>
      </c>
      <c r="AH54" s="63"/>
      <c r="AI54" s="63"/>
      <c r="AJ54" s="63"/>
      <c r="AK54" s="63"/>
      <c r="AL54" s="63"/>
      <c r="AM54" s="63"/>
      <c r="AN54" s="64">
        <f>SUM(AG54,AT54)</f>
        <v>0</v>
      </c>
      <c r="AO54" s="64"/>
      <c r="AP54" s="64"/>
      <c r="AQ54" s="65"/>
      <c r="AR54" s="60"/>
      <c r="AS54" s="66">
        <f>ROUND(AS55,2)</f>
        <v>0</v>
      </c>
      <c r="AT54" s="67">
        <f>ROUND(SUM(AV54:AW54),2)</f>
        <v>0</v>
      </c>
      <c r="AU54" s="68">
        <f>ROUND(AU55,5)</f>
        <v>806.89226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ROUND(AZ55,2)</f>
        <v>0</v>
      </c>
      <c r="BA54" s="67">
        <f>ROUND(BA55,2)</f>
        <v>0</v>
      </c>
      <c r="BB54" s="67">
        <f>ROUND(BB55,2)</f>
        <v>0</v>
      </c>
      <c r="BC54" s="67">
        <f>ROUND(BC55,2)</f>
        <v>0</v>
      </c>
      <c r="BD54" s="69">
        <f>ROUND(BD55,2)</f>
        <v>0</v>
      </c>
      <c r="BS54" s="70" t="s">
        <v>61</v>
      </c>
      <c r="BT54" s="70" t="s">
        <v>62</v>
      </c>
      <c r="BU54" s="71" t="s">
        <v>63</v>
      </c>
      <c r="BV54" s="70" t="s">
        <v>64</v>
      </c>
      <c r="BW54" s="70" t="s">
        <v>3</v>
      </c>
      <c r="BX54" s="70" t="s">
        <v>65</v>
      </c>
      <c r="CL54" s="70"/>
    </row>
    <row r="55" spans="1:91" s="83" customFormat="1" ht="27" customHeight="1">
      <c r="A55" s="72" t="s">
        <v>66</v>
      </c>
      <c r="B55" s="73"/>
      <c r="C55" s="74"/>
      <c r="D55" s="75" t="s">
        <v>67</v>
      </c>
      <c r="E55" s="75"/>
      <c r="F55" s="75"/>
      <c r="G55" s="75"/>
      <c r="H55" s="75"/>
      <c r="I55" s="76"/>
      <c r="J55" s="75" t="s">
        <v>68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7">
        <f>'2019-001-a - Stavební a k...'!J30</f>
        <v>0</v>
      </c>
      <c r="AH55" s="77"/>
      <c r="AI55" s="77"/>
      <c r="AJ55" s="77"/>
      <c r="AK55" s="77"/>
      <c r="AL55" s="77"/>
      <c r="AM55" s="77"/>
      <c r="AN55" s="77">
        <f>SUM(AG55,AT55)</f>
        <v>0</v>
      </c>
      <c r="AO55" s="77"/>
      <c r="AP55" s="77"/>
      <c r="AQ55" s="78" t="s">
        <v>69</v>
      </c>
      <c r="AR55" s="73"/>
      <c r="AS55" s="79">
        <v>0</v>
      </c>
      <c r="AT55" s="80">
        <f>ROUND(SUM(AV55:AW55),2)</f>
        <v>0</v>
      </c>
      <c r="AU55" s="81">
        <f>'2019-001-a - Stavební a k...'!P89</f>
        <v>806.89225729</v>
      </c>
      <c r="AV55" s="80">
        <f>'2019-001-a - Stavební a k...'!J33</f>
        <v>0</v>
      </c>
      <c r="AW55" s="80">
        <f>'2019-001-a - Stavební a k...'!J34</f>
        <v>0</v>
      </c>
      <c r="AX55" s="80">
        <f>'2019-001-a - Stavební a k...'!J35</f>
        <v>0</v>
      </c>
      <c r="AY55" s="80">
        <f>'2019-001-a - Stavební a k...'!J36</f>
        <v>0</v>
      </c>
      <c r="AZ55" s="80">
        <f>'2019-001-a - Stavební a k...'!F33</f>
        <v>0</v>
      </c>
      <c r="BA55" s="80">
        <f>'2019-001-a - Stavební a k...'!F34</f>
        <v>0</v>
      </c>
      <c r="BB55" s="80">
        <f>'2019-001-a - Stavební a k...'!F35</f>
        <v>0</v>
      </c>
      <c r="BC55" s="80">
        <f>'2019-001-a - Stavební a k...'!F36</f>
        <v>0</v>
      </c>
      <c r="BD55" s="82">
        <f>'2019-001-a - Stavební a k...'!F37</f>
        <v>0</v>
      </c>
      <c r="BT55" s="84" t="s">
        <v>70</v>
      </c>
      <c r="BV55" s="84" t="s">
        <v>64</v>
      </c>
      <c r="BW55" s="84" t="s">
        <v>71</v>
      </c>
      <c r="BX55" s="84" t="s">
        <v>3</v>
      </c>
      <c r="CL55" s="84"/>
      <c r="CM55" s="84" t="s">
        <v>72</v>
      </c>
    </row>
    <row r="56" spans="2:44" s="17" customFormat="1" ht="30" customHeight="1">
      <c r="B56" s="18"/>
      <c r="AR56" s="18"/>
    </row>
    <row r="57" spans="2:44" s="17" customFormat="1" ht="6.95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18"/>
    </row>
  </sheetData>
  <mergeCells count="40">
    <mergeCell ref="AR2:BE2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</mergeCells>
  <hyperlinks>
    <hyperlink ref="A55" r:id="rId1" display="/"/>
  </hyperlinks>
  <printOptions/>
  <pageMargins left="0" right="0" top="0" bottom="0.39375" header="0.511805555555555" footer="0"/>
  <pageSetup fitToHeight="100" fitToWidth="1" horizontalDpi="300" verticalDpi="300" orientation="landscape" paperSize="9" copies="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148"/>
  <sheetViews>
    <sheetView tabSelected="1" zoomScale="65" zoomScaleNormal="65" workbookViewId="0" topLeftCell="D74">
      <selection activeCell="I94" sqref="I94"/>
    </sheetView>
  </sheetViews>
  <sheetFormatPr defaultColWidth="9.140625" defaultRowHeight="12"/>
  <cols>
    <col min="1" max="1" width="13.140625" style="85" customWidth="1"/>
    <col min="2" max="2" width="1.7109375" style="85" customWidth="1"/>
    <col min="3" max="3" width="4.140625" style="85" customWidth="1"/>
    <col min="4" max="4" width="4.28125" style="85" customWidth="1"/>
    <col min="5" max="5" width="17.140625" style="85" customWidth="1"/>
    <col min="6" max="6" width="100.8515625" style="85" customWidth="1"/>
    <col min="7" max="7" width="8.7109375" style="85" customWidth="1"/>
    <col min="8" max="8" width="11.140625" style="85" customWidth="1"/>
    <col min="9" max="9" width="14.140625" style="0" customWidth="1"/>
    <col min="10" max="10" width="23.421875" style="85" customWidth="1"/>
    <col min="11" max="11" width="15.421875" style="85" hidden="1" customWidth="1"/>
    <col min="12" max="12" width="9.28125" style="85" hidden="1" customWidth="1"/>
    <col min="13" max="13" width="10.8515625" style="85" hidden="1" customWidth="1"/>
    <col min="14" max="14" width="9.28125" style="85" hidden="1" customWidth="1"/>
    <col min="15" max="20" width="14.140625" style="85" hidden="1" customWidth="1"/>
    <col min="21" max="21" width="16.28125" style="85" hidden="1" customWidth="1"/>
    <col min="22" max="22" width="12.28125" style="85" hidden="1" customWidth="1"/>
    <col min="23" max="23" width="16.28125" style="85" customWidth="1"/>
    <col min="24" max="24" width="12.28125" style="85" customWidth="1"/>
    <col min="25" max="25" width="15.00390625" style="85" customWidth="1"/>
    <col min="26" max="26" width="11.00390625" style="85" customWidth="1"/>
    <col min="27" max="27" width="15.00390625" style="85" customWidth="1"/>
    <col min="28" max="28" width="16.28125" style="85" customWidth="1"/>
    <col min="29" max="29" width="11.00390625" style="85" customWidth="1"/>
    <col min="30" max="30" width="15.00390625" style="85" customWidth="1"/>
    <col min="31" max="31" width="16.28125" style="85" customWidth="1"/>
    <col min="32" max="43" width="8.421875" style="85" customWidth="1"/>
    <col min="44" max="65" width="9.28125" style="85" hidden="1" customWidth="1"/>
    <col min="66" max="1025" width="8.421875" style="85" customWidth="1"/>
  </cols>
  <sheetData>
    <row r="1" ht="12"/>
    <row r="2" spans="12:46" ht="36.95" customHeight="1">
      <c r="L2" s="86" t="s">
        <v>4</v>
      </c>
      <c r="M2" s="86"/>
      <c r="N2" s="86"/>
      <c r="O2" s="86"/>
      <c r="P2" s="86"/>
      <c r="Q2" s="86"/>
      <c r="R2" s="86"/>
      <c r="S2" s="86"/>
      <c r="T2" s="86"/>
      <c r="U2" s="86"/>
      <c r="V2" s="86"/>
      <c r="AT2" s="87" t="s">
        <v>71</v>
      </c>
    </row>
    <row r="3" spans="2:46" ht="6.95" customHeight="1">
      <c r="B3" s="88"/>
      <c r="C3" s="88"/>
      <c r="D3" s="88"/>
      <c r="E3" s="88"/>
      <c r="F3" s="88"/>
      <c r="G3" s="88"/>
      <c r="H3" s="88"/>
      <c r="I3" s="89"/>
      <c r="J3" s="88"/>
      <c r="K3" s="88"/>
      <c r="L3" s="88"/>
      <c r="AT3" s="87" t="s">
        <v>72</v>
      </c>
    </row>
    <row r="4" spans="2:46" ht="24.95" customHeight="1">
      <c r="B4" s="88"/>
      <c r="D4" s="90" t="s">
        <v>73</v>
      </c>
      <c r="L4" s="88"/>
      <c r="M4" s="91" t="s">
        <v>9</v>
      </c>
      <c r="AT4" s="87" t="s">
        <v>2</v>
      </c>
    </row>
    <row r="5" spans="2:12" ht="6.95" customHeight="1">
      <c r="B5" s="88"/>
      <c r="L5" s="88"/>
    </row>
    <row r="6" spans="2:12" ht="12" customHeight="1">
      <c r="B6" s="88"/>
      <c r="D6" s="92" t="s">
        <v>13</v>
      </c>
      <c r="L6" s="88"/>
    </row>
    <row r="7" spans="2:12" ht="16.5" customHeight="1">
      <c r="B7" s="88"/>
      <c r="E7" s="93" t="str">
        <f>'Rekapitulace stavby'!K6</f>
        <v>Stavební úpravy ZŠ Janov</v>
      </c>
      <c r="F7" s="93"/>
      <c r="G7" s="93"/>
      <c r="H7" s="93"/>
      <c r="L7" s="88"/>
    </row>
    <row r="8" spans="2:12" s="94" customFormat="1" ht="12" customHeight="1">
      <c r="B8" s="95"/>
      <c r="D8" s="92" t="s">
        <v>74</v>
      </c>
      <c r="I8" s="17"/>
      <c r="L8" s="95"/>
    </row>
    <row r="9" spans="2:12" s="94" customFormat="1" ht="36.95" customHeight="1">
      <c r="B9" s="95"/>
      <c r="E9" s="96" t="s">
        <v>75</v>
      </c>
      <c r="F9" s="96"/>
      <c r="G9" s="96"/>
      <c r="H9" s="96"/>
      <c r="I9" s="17"/>
      <c r="L9" s="95"/>
    </row>
    <row r="10" spans="2:12" s="94" customFormat="1" ht="12.8">
      <c r="B10" s="95"/>
      <c r="I10" s="17"/>
      <c r="L10" s="95"/>
    </row>
    <row r="11" spans="2:12" s="94" customFormat="1" ht="12" customHeight="1">
      <c r="B11" s="95"/>
      <c r="D11" s="92" t="s">
        <v>15</v>
      </c>
      <c r="F11" s="87"/>
      <c r="I11" s="13" t="s">
        <v>16</v>
      </c>
      <c r="J11" s="87"/>
      <c r="L11" s="95"/>
    </row>
    <row r="12" spans="2:12" s="94" customFormat="1" ht="12" customHeight="1">
      <c r="B12" s="95"/>
      <c r="D12" s="92" t="s">
        <v>17</v>
      </c>
      <c r="F12" s="87" t="s">
        <v>18</v>
      </c>
      <c r="I12" s="13" t="s">
        <v>19</v>
      </c>
      <c r="J12" s="97">
        <f>'Rekapitulace stavby'!AN8</f>
        <v>43637</v>
      </c>
      <c r="L12" s="95"/>
    </row>
    <row r="13" spans="2:12" s="94" customFormat="1" ht="10.8" customHeight="1">
      <c r="B13" s="95"/>
      <c r="I13" s="17"/>
      <c r="L13" s="95"/>
    </row>
    <row r="14" spans="2:12" s="94" customFormat="1" ht="12" customHeight="1">
      <c r="B14" s="95"/>
      <c r="D14" s="92" t="s">
        <v>20</v>
      </c>
      <c r="I14" s="13" t="s">
        <v>21</v>
      </c>
      <c r="J14" s="87" t="str">
        <f>IF('Rekapitulace stavby'!AN10="","",'Rekapitulace stavby'!AN10)</f>
        <v/>
      </c>
      <c r="L14" s="95"/>
    </row>
    <row r="15" spans="2:12" s="94" customFormat="1" ht="18" customHeight="1">
      <c r="B15" s="95"/>
      <c r="E15" s="87" t="str">
        <f>IF('Rekapitulace stavby'!E11="","",'Rekapitulace stavby'!E11)</f>
        <v/>
      </c>
      <c r="I15" s="13" t="s">
        <v>22</v>
      </c>
      <c r="J15" s="87" t="str">
        <f>IF('Rekapitulace stavby'!AN11="","",'Rekapitulace stavby'!AN11)</f>
        <v/>
      </c>
      <c r="L15" s="95"/>
    </row>
    <row r="16" spans="2:12" s="94" customFormat="1" ht="6.95" customHeight="1">
      <c r="B16" s="95"/>
      <c r="I16" s="17"/>
      <c r="L16" s="95"/>
    </row>
    <row r="17" spans="2:12" s="94" customFormat="1" ht="12" customHeight="1">
      <c r="B17" s="95"/>
      <c r="D17" s="92" t="s">
        <v>23</v>
      </c>
      <c r="I17" s="13" t="s">
        <v>21</v>
      </c>
      <c r="J17" s="87">
        <f>'Rekapitulace stavby'!AN13</f>
        <v>0</v>
      </c>
      <c r="L17" s="95"/>
    </row>
    <row r="18" spans="2:12" s="94" customFormat="1" ht="18" customHeight="1">
      <c r="B18" s="95"/>
      <c r="E18" s="98" t="str">
        <f>'Rekapitulace stavby'!E14</f>
        <v/>
      </c>
      <c r="F18" s="98"/>
      <c r="G18" s="98"/>
      <c r="H18" s="98"/>
      <c r="I18" s="13" t="s">
        <v>22</v>
      </c>
      <c r="J18" s="87">
        <f>'Rekapitulace stavby'!AN14</f>
        <v>0</v>
      </c>
      <c r="L18" s="95"/>
    </row>
    <row r="19" spans="2:12" s="94" customFormat="1" ht="6.95" customHeight="1">
      <c r="B19" s="95"/>
      <c r="I19" s="17"/>
      <c r="L19" s="95"/>
    </row>
    <row r="20" spans="2:12" s="94" customFormat="1" ht="12" customHeight="1">
      <c r="B20" s="95"/>
      <c r="D20" s="92" t="s">
        <v>24</v>
      </c>
      <c r="I20" s="13" t="s">
        <v>21</v>
      </c>
      <c r="J20" s="87" t="str">
        <f>IF('Rekapitulace stavby'!AN16="","",'Rekapitulace stavby'!AN16)</f>
        <v/>
      </c>
      <c r="L20" s="95"/>
    </row>
    <row r="21" spans="2:12" s="94" customFormat="1" ht="18" customHeight="1">
      <c r="B21" s="95"/>
      <c r="E21" s="87" t="str">
        <f>IF('Rekapitulace stavby'!E17="","",'Rekapitulace stavby'!E17)</f>
        <v/>
      </c>
      <c r="I21" s="13" t="s">
        <v>22</v>
      </c>
      <c r="J21" s="87" t="str">
        <f>IF('Rekapitulace stavby'!AN17="","",'Rekapitulace stavby'!AN17)</f>
        <v/>
      </c>
      <c r="L21" s="95"/>
    </row>
    <row r="22" spans="2:12" s="94" customFormat="1" ht="6.95" customHeight="1">
      <c r="B22" s="95"/>
      <c r="I22" s="17"/>
      <c r="L22" s="95"/>
    </row>
    <row r="23" spans="2:12" s="94" customFormat="1" ht="12" customHeight="1">
      <c r="B23" s="95"/>
      <c r="D23" s="92" t="s">
        <v>26</v>
      </c>
      <c r="I23" s="13" t="s">
        <v>21</v>
      </c>
      <c r="J23" s="87"/>
      <c r="L23" s="95"/>
    </row>
    <row r="24" spans="2:12" s="94" customFormat="1" ht="18" customHeight="1">
      <c r="B24" s="95"/>
      <c r="E24" s="87">
        <f>'Rekapitulace stavby'!E20</f>
        <v>0</v>
      </c>
      <c r="I24" s="13" t="s">
        <v>22</v>
      </c>
      <c r="J24" s="87"/>
      <c r="L24" s="95"/>
    </row>
    <row r="25" spans="2:12" s="94" customFormat="1" ht="6.95" customHeight="1">
      <c r="B25" s="95"/>
      <c r="I25" s="17"/>
      <c r="L25" s="95"/>
    </row>
    <row r="26" spans="2:12" s="94" customFormat="1" ht="12" customHeight="1">
      <c r="B26" s="95"/>
      <c r="D26" s="92" t="s">
        <v>27</v>
      </c>
      <c r="I26" s="17"/>
      <c r="L26" s="95"/>
    </row>
    <row r="27" spans="2:12" s="99" customFormat="1" ht="16.5" customHeight="1">
      <c r="B27" s="100"/>
      <c r="E27" s="101"/>
      <c r="F27" s="101"/>
      <c r="G27" s="101"/>
      <c r="H27" s="101"/>
      <c r="I27" s="102"/>
      <c r="L27" s="100"/>
    </row>
    <row r="28" spans="2:12" s="94" customFormat="1" ht="6.95" customHeight="1">
      <c r="B28" s="95"/>
      <c r="I28" s="17"/>
      <c r="L28" s="95"/>
    </row>
    <row r="29" spans="2:12" s="94" customFormat="1" ht="6.95" customHeight="1">
      <c r="B29" s="95"/>
      <c r="D29" s="103"/>
      <c r="E29" s="103"/>
      <c r="F29" s="103"/>
      <c r="G29" s="103"/>
      <c r="H29" s="103"/>
      <c r="I29" s="45"/>
      <c r="J29" s="95"/>
      <c r="K29" s="95"/>
      <c r="L29" s="95"/>
    </row>
    <row r="30" spans="2:12" s="94" customFormat="1" ht="25.5" customHeight="1">
      <c r="B30" s="95"/>
      <c r="D30" s="104" t="s">
        <v>28</v>
      </c>
      <c r="I30" s="17"/>
      <c r="J30" s="105">
        <f>ROUND(J89,2)</f>
        <v>0</v>
      </c>
      <c r="L30" s="95"/>
    </row>
    <row r="31" spans="2:12" s="94" customFormat="1" ht="6.95" customHeight="1">
      <c r="B31" s="95"/>
      <c r="D31" s="103"/>
      <c r="E31" s="103"/>
      <c r="F31" s="103"/>
      <c r="G31" s="103"/>
      <c r="H31" s="103"/>
      <c r="I31" s="45"/>
      <c r="J31" s="95"/>
      <c r="K31" s="95"/>
      <c r="L31" s="95"/>
    </row>
    <row r="32" spans="2:12" s="94" customFormat="1" ht="14.4" customHeight="1">
      <c r="B32" s="95"/>
      <c r="F32" s="106" t="s">
        <v>30</v>
      </c>
      <c r="I32" s="107" t="s">
        <v>29</v>
      </c>
      <c r="J32" s="106" t="s">
        <v>31</v>
      </c>
      <c r="L32" s="95"/>
    </row>
    <row r="33" spans="2:12" s="94" customFormat="1" ht="14.4" customHeight="1">
      <c r="B33" s="95"/>
      <c r="D33" s="92" t="s">
        <v>32</v>
      </c>
      <c r="E33" s="92" t="s">
        <v>33</v>
      </c>
      <c r="F33" s="108">
        <f>ROUND((SUM(BE89:BE148)),2)</f>
        <v>0</v>
      </c>
      <c r="I33" s="109">
        <v>0.21</v>
      </c>
      <c r="J33" s="108">
        <f>ROUND(((SUM(BE89:BE148))*I33),2)</f>
        <v>0</v>
      </c>
      <c r="L33" s="95"/>
    </row>
    <row r="34" spans="2:12" s="94" customFormat="1" ht="14.4" customHeight="1">
      <c r="B34" s="95"/>
      <c r="E34" s="92" t="s">
        <v>34</v>
      </c>
      <c r="F34" s="108">
        <f>ROUND((SUM(BF89:BF148)),2)</f>
        <v>0</v>
      </c>
      <c r="I34" s="109">
        <v>0.15</v>
      </c>
      <c r="J34" s="108">
        <f>ROUND(((SUM(BF89:BF148))*I34),2)</f>
        <v>0</v>
      </c>
      <c r="L34" s="95"/>
    </row>
    <row r="35" spans="2:12" s="94" customFormat="1" ht="14.4" customHeight="1" hidden="1">
      <c r="B35" s="95"/>
      <c r="E35" s="92" t="s">
        <v>35</v>
      </c>
      <c r="F35" s="108">
        <f>ROUND((SUM(BG89:BG148)),2)</f>
        <v>0</v>
      </c>
      <c r="I35" s="109">
        <v>0.21</v>
      </c>
      <c r="J35" s="108">
        <f>0</f>
        <v>0</v>
      </c>
      <c r="L35" s="95"/>
    </row>
    <row r="36" spans="2:12" s="94" customFormat="1" ht="14.4" customHeight="1" hidden="1">
      <c r="B36" s="95"/>
      <c r="E36" s="92" t="s">
        <v>36</v>
      </c>
      <c r="F36" s="108">
        <f>ROUND((SUM(BH89:BH148)),2)</f>
        <v>0</v>
      </c>
      <c r="I36" s="109">
        <v>0.15</v>
      </c>
      <c r="J36" s="108">
        <f>0</f>
        <v>0</v>
      </c>
      <c r="L36" s="95"/>
    </row>
    <row r="37" spans="2:12" s="94" customFormat="1" ht="14.4" customHeight="1" hidden="1">
      <c r="B37" s="95"/>
      <c r="E37" s="92" t="s">
        <v>37</v>
      </c>
      <c r="F37" s="108">
        <f>ROUND((SUM(BI89:BI148)),2)</f>
        <v>0</v>
      </c>
      <c r="I37" s="109">
        <v>0</v>
      </c>
      <c r="J37" s="108">
        <f>0</f>
        <v>0</v>
      </c>
      <c r="L37" s="95"/>
    </row>
    <row r="38" spans="2:12" s="94" customFormat="1" ht="6.95" customHeight="1">
      <c r="B38" s="95"/>
      <c r="I38" s="17"/>
      <c r="L38" s="95"/>
    </row>
    <row r="39" spans="2:12" s="94" customFormat="1" ht="25.5" customHeight="1">
      <c r="B39" s="95"/>
      <c r="C39" s="110"/>
      <c r="D39" s="111" t="s">
        <v>38</v>
      </c>
      <c r="E39" s="112"/>
      <c r="F39" s="112"/>
      <c r="G39" s="113" t="s">
        <v>39</v>
      </c>
      <c r="H39" s="114" t="s">
        <v>40</v>
      </c>
      <c r="I39" s="50"/>
      <c r="J39" s="115">
        <f>SUM(J30:J37)</f>
        <v>0</v>
      </c>
      <c r="K39" s="116"/>
      <c r="L39" s="95"/>
    </row>
    <row r="40" spans="2:12" s="94" customFormat="1" ht="14.4" customHeight="1">
      <c r="B40" s="95"/>
      <c r="C40" s="95"/>
      <c r="D40" s="95"/>
      <c r="E40" s="95"/>
      <c r="F40" s="95"/>
      <c r="G40" s="95"/>
      <c r="H40" s="95"/>
      <c r="I40" s="47"/>
      <c r="J40" s="95"/>
      <c r="K40" s="95"/>
      <c r="L40" s="95"/>
    </row>
    <row r="44" spans="2:12" s="94" customFormat="1" ht="6.95" customHeight="1">
      <c r="B44" s="95"/>
      <c r="C44" s="95"/>
      <c r="D44" s="95"/>
      <c r="E44" s="95"/>
      <c r="F44" s="95"/>
      <c r="G44" s="95"/>
      <c r="H44" s="95"/>
      <c r="I44" s="47"/>
      <c r="J44" s="95"/>
      <c r="K44" s="95"/>
      <c r="L44" s="95"/>
    </row>
    <row r="45" spans="2:12" s="94" customFormat="1" ht="24.95" customHeight="1">
      <c r="B45" s="95"/>
      <c r="C45" s="90" t="s">
        <v>76</v>
      </c>
      <c r="I45" s="17"/>
      <c r="L45" s="95"/>
    </row>
    <row r="46" spans="2:12" s="94" customFormat="1" ht="6.95" customHeight="1">
      <c r="B46" s="95"/>
      <c r="I46" s="17"/>
      <c r="L46" s="95"/>
    </row>
    <row r="47" spans="2:12" s="94" customFormat="1" ht="12" customHeight="1">
      <c r="B47" s="95"/>
      <c r="C47" s="92" t="s">
        <v>13</v>
      </c>
      <c r="I47" s="17"/>
      <c r="L47" s="95"/>
    </row>
    <row r="48" spans="2:12" s="94" customFormat="1" ht="16.5" customHeight="1">
      <c r="B48" s="95"/>
      <c r="E48" s="93" t="str">
        <f>E7</f>
        <v>Stavební úpravy ZŠ Janov</v>
      </c>
      <c r="F48" s="93"/>
      <c r="G48" s="93"/>
      <c r="H48" s="93"/>
      <c r="I48" s="17"/>
      <c r="L48" s="95"/>
    </row>
    <row r="49" spans="2:12" s="94" customFormat="1" ht="12" customHeight="1">
      <c r="B49" s="95"/>
      <c r="C49" s="92" t="s">
        <v>74</v>
      </c>
      <c r="I49" s="17"/>
      <c r="L49" s="95"/>
    </row>
    <row r="50" spans="2:12" s="94" customFormat="1" ht="16.5" customHeight="1">
      <c r="B50" s="95"/>
      <c r="E50" s="96" t="str">
        <f>E9</f>
        <v>2019/001/a - Stavební a konstrukční část</v>
      </c>
      <c r="F50" s="96"/>
      <c r="G50" s="96"/>
      <c r="H50" s="96"/>
      <c r="I50" s="17"/>
      <c r="L50" s="95"/>
    </row>
    <row r="51" spans="2:12" s="94" customFormat="1" ht="6.95" customHeight="1">
      <c r="B51" s="95"/>
      <c r="I51" s="17"/>
      <c r="L51" s="95"/>
    </row>
    <row r="52" spans="2:12" s="94" customFormat="1" ht="12" customHeight="1">
      <c r="B52" s="95"/>
      <c r="C52" s="92" t="s">
        <v>17</v>
      </c>
      <c r="F52" s="87" t="str">
        <f>F12</f>
        <v/>
      </c>
      <c r="I52" s="13" t="s">
        <v>19</v>
      </c>
      <c r="J52" s="97">
        <f>IF(J12="","",J12)</f>
        <v>43637</v>
      </c>
      <c r="L52" s="95"/>
    </row>
    <row r="53" spans="2:12" s="94" customFormat="1" ht="6.95" customHeight="1">
      <c r="B53" s="95"/>
      <c r="I53" s="17"/>
      <c r="L53" s="95"/>
    </row>
    <row r="54" spans="2:12" s="94" customFormat="1" ht="13.65" customHeight="1">
      <c r="B54" s="95"/>
      <c r="C54" s="92" t="s">
        <v>20</v>
      </c>
      <c r="F54" s="87" t="str">
        <f>E15</f>
        <v/>
      </c>
      <c r="I54" s="13" t="s">
        <v>24</v>
      </c>
      <c r="J54" s="117" t="str">
        <f>E21</f>
        <v/>
      </c>
      <c r="L54" s="95"/>
    </row>
    <row r="55" spans="2:12" s="94" customFormat="1" ht="13.65" customHeight="1">
      <c r="B55" s="95"/>
      <c r="C55" s="92" t="s">
        <v>23</v>
      </c>
      <c r="F55" s="87" t="str">
        <f>IF(E18="","",E18)</f>
        <v/>
      </c>
      <c r="I55" s="13" t="s">
        <v>26</v>
      </c>
      <c r="J55" s="117">
        <f>E24</f>
        <v>0</v>
      </c>
      <c r="L55" s="95"/>
    </row>
    <row r="56" spans="2:12" s="94" customFormat="1" ht="10.3" customHeight="1">
      <c r="B56" s="95"/>
      <c r="I56" s="17"/>
      <c r="L56" s="95"/>
    </row>
    <row r="57" spans="2:12" s="94" customFormat="1" ht="29.3" customHeight="1">
      <c r="B57" s="95"/>
      <c r="C57" s="118" t="s">
        <v>77</v>
      </c>
      <c r="D57" s="110"/>
      <c r="E57" s="110"/>
      <c r="F57" s="110"/>
      <c r="G57" s="110"/>
      <c r="H57" s="110"/>
      <c r="I57" s="119"/>
      <c r="J57" s="120" t="s">
        <v>78</v>
      </c>
      <c r="K57" s="110"/>
      <c r="L57" s="95"/>
    </row>
    <row r="58" spans="2:12" s="94" customFormat="1" ht="10.3" customHeight="1">
      <c r="B58" s="95"/>
      <c r="I58" s="17"/>
      <c r="L58" s="95"/>
    </row>
    <row r="59" spans="2:47" s="94" customFormat="1" ht="22.8" customHeight="1">
      <c r="B59" s="95"/>
      <c r="C59" s="121" t="s">
        <v>79</v>
      </c>
      <c r="I59" s="17"/>
      <c r="J59" s="105">
        <f>J89</f>
        <v>0</v>
      </c>
      <c r="L59" s="95"/>
      <c r="AU59" s="87" t="s">
        <v>80</v>
      </c>
    </row>
    <row r="60" spans="2:12" s="122" customFormat="1" ht="24.95" customHeight="1">
      <c r="B60" s="123"/>
      <c r="D60" s="124" t="s">
        <v>81</v>
      </c>
      <c r="E60" s="125"/>
      <c r="F60" s="125"/>
      <c r="G60" s="125"/>
      <c r="H60" s="125"/>
      <c r="I60" s="126"/>
      <c r="J60" s="127">
        <f>J90</f>
        <v>0</v>
      </c>
      <c r="L60" s="123"/>
    </row>
    <row r="61" spans="2:12" s="128" customFormat="1" ht="19.95" customHeight="1">
      <c r="B61" s="129"/>
      <c r="D61" s="130" t="s">
        <v>82</v>
      </c>
      <c r="E61" s="131"/>
      <c r="F61" s="131"/>
      <c r="G61" s="131"/>
      <c r="H61" s="131"/>
      <c r="I61" s="132"/>
      <c r="J61" s="133">
        <f>J91</f>
        <v>0</v>
      </c>
      <c r="L61" s="129"/>
    </row>
    <row r="62" spans="2:12" s="128" customFormat="1" ht="19.95" customHeight="1">
      <c r="B62" s="129"/>
      <c r="D62" s="130" t="s">
        <v>83</v>
      </c>
      <c r="E62" s="131"/>
      <c r="F62" s="131"/>
      <c r="G62" s="131"/>
      <c r="H62" s="131"/>
      <c r="I62" s="132"/>
      <c r="J62" s="133">
        <f>J97</f>
        <v>0</v>
      </c>
      <c r="L62" s="129"/>
    </row>
    <row r="63" spans="2:12" s="128" customFormat="1" ht="19.95" customHeight="1">
      <c r="B63" s="129"/>
      <c r="D63" s="130" t="s">
        <v>84</v>
      </c>
      <c r="E63" s="131"/>
      <c r="F63" s="131"/>
      <c r="G63" s="131"/>
      <c r="H63" s="131"/>
      <c r="I63" s="132"/>
      <c r="J63" s="133">
        <f>J101</f>
        <v>0</v>
      </c>
      <c r="L63" s="129"/>
    </row>
    <row r="64" spans="2:12" s="128" customFormat="1" ht="19.95" customHeight="1">
      <c r="B64" s="129"/>
      <c r="D64" s="130" t="s">
        <v>85</v>
      </c>
      <c r="E64" s="131"/>
      <c r="F64" s="131"/>
      <c r="G64" s="131"/>
      <c r="H64" s="131"/>
      <c r="I64" s="132"/>
      <c r="J64" s="133">
        <f>J109</f>
        <v>0</v>
      </c>
      <c r="L64" s="129"/>
    </row>
    <row r="65" spans="2:12" s="122" customFormat="1" ht="24.95" customHeight="1">
      <c r="B65" s="123"/>
      <c r="D65" s="124" t="s">
        <v>86</v>
      </c>
      <c r="E65" s="125"/>
      <c r="F65" s="125"/>
      <c r="G65" s="125"/>
      <c r="H65" s="125"/>
      <c r="I65" s="126"/>
      <c r="J65" s="127">
        <f>J111</f>
        <v>0</v>
      </c>
      <c r="L65" s="123"/>
    </row>
    <row r="66" spans="2:12" s="128" customFormat="1" ht="19.95" customHeight="1">
      <c r="B66" s="129"/>
      <c r="D66" s="130" t="s">
        <v>87</v>
      </c>
      <c r="E66" s="131"/>
      <c r="F66" s="131"/>
      <c r="G66" s="131"/>
      <c r="H66" s="131"/>
      <c r="I66" s="132"/>
      <c r="J66" s="133">
        <f>J112</f>
        <v>0</v>
      </c>
      <c r="L66" s="129"/>
    </row>
    <row r="67" spans="2:12" s="128" customFormat="1" ht="19.95" customHeight="1">
      <c r="B67" s="129"/>
      <c r="D67" s="130" t="s">
        <v>88</v>
      </c>
      <c r="E67" s="131"/>
      <c r="F67" s="131"/>
      <c r="G67" s="131"/>
      <c r="H67" s="131"/>
      <c r="I67" s="132"/>
      <c r="J67" s="133">
        <f>J117</f>
        <v>0</v>
      </c>
      <c r="L67" s="129"/>
    </row>
    <row r="68" spans="2:12" s="128" customFormat="1" ht="19.95" customHeight="1">
      <c r="B68" s="129"/>
      <c r="D68" s="130" t="s">
        <v>89</v>
      </c>
      <c r="E68" s="131"/>
      <c r="F68" s="131"/>
      <c r="G68" s="131"/>
      <c r="H68" s="131"/>
      <c r="I68" s="132"/>
      <c r="J68" s="133">
        <f>J125</f>
        <v>0</v>
      </c>
      <c r="L68" s="129"/>
    </row>
    <row r="69" spans="2:12" s="128" customFormat="1" ht="19.95" customHeight="1">
      <c r="B69" s="129"/>
      <c r="D69" s="130" t="s">
        <v>90</v>
      </c>
      <c r="E69" s="131"/>
      <c r="F69" s="131"/>
      <c r="G69" s="131"/>
      <c r="H69" s="131"/>
      <c r="I69" s="132"/>
      <c r="J69" s="133">
        <f>J134</f>
        <v>0</v>
      </c>
      <c r="L69" s="129"/>
    </row>
    <row r="70" spans="2:12" s="94" customFormat="1" ht="21.85" customHeight="1">
      <c r="B70" s="95"/>
      <c r="I70" s="17"/>
      <c r="L70" s="95"/>
    </row>
    <row r="71" spans="2:12" s="94" customFormat="1" ht="6.95" customHeight="1">
      <c r="B71" s="95"/>
      <c r="C71" s="95"/>
      <c r="D71" s="95"/>
      <c r="E71" s="95"/>
      <c r="F71" s="95"/>
      <c r="G71" s="95"/>
      <c r="H71" s="95"/>
      <c r="I71" s="47"/>
      <c r="J71" s="95"/>
      <c r="K71" s="95"/>
      <c r="L71" s="95"/>
    </row>
    <row r="75" spans="2:12" s="94" customFormat="1" ht="6.95" customHeight="1">
      <c r="B75" s="95"/>
      <c r="C75" s="95"/>
      <c r="D75" s="95"/>
      <c r="E75" s="95"/>
      <c r="F75" s="95"/>
      <c r="G75" s="95"/>
      <c r="H75" s="95"/>
      <c r="I75" s="47"/>
      <c r="J75" s="95"/>
      <c r="K75" s="95"/>
      <c r="L75" s="95"/>
    </row>
    <row r="76" spans="2:12" s="94" customFormat="1" ht="24.95" customHeight="1">
      <c r="B76" s="95"/>
      <c r="C76" s="90" t="s">
        <v>91</v>
      </c>
      <c r="I76" s="17"/>
      <c r="L76" s="95"/>
    </row>
    <row r="77" spans="2:12" s="94" customFormat="1" ht="6.95" customHeight="1">
      <c r="B77" s="95"/>
      <c r="I77" s="17"/>
      <c r="L77" s="95"/>
    </row>
    <row r="78" spans="2:12" s="94" customFormat="1" ht="12" customHeight="1">
      <c r="B78" s="95"/>
      <c r="C78" s="92" t="s">
        <v>13</v>
      </c>
      <c r="I78" s="17"/>
      <c r="L78" s="95"/>
    </row>
    <row r="79" spans="2:12" s="94" customFormat="1" ht="16.5" customHeight="1">
      <c r="B79" s="95"/>
      <c r="E79" s="93" t="str">
        <f>E7</f>
        <v>Stavební úpravy ZŠ Janov</v>
      </c>
      <c r="F79" s="93"/>
      <c r="G79" s="93"/>
      <c r="H79" s="93"/>
      <c r="I79" s="17"/>
      <c r="L79" s="95"/>
    </row>
    <row r="80" spans="2:12" s="94" customFormat="1" ht="12" customHeight="1">
      <c r="B80" s="95"/>
      <c r="C80" s="92" t="s">
        <v>74</v>
      </c>
      <c r="I80" s="17"/>
      <c r="L80" s="95"/>
    </row>
    <row r="81" spans="2:12" s="94" customFormat="1" ht="16.5" customHeight="1">
      <c r="B81" s="95"/>
      <c r="E81" s="96" t="str">
        <f>E9</f>
        <v>2019/001/a - Stavební a konstrukční část</v>
      </c>
      <c r="F81" s="96"/>
      <c r="G81" s="96"/>
      <c r="H81" s="96"/>
      <c r="I81" s="17"/>
      <c r="L81" s="95"/>
    </row>
    <row r="82" spans="2:12" s="94" customFormat="1" ht="6.95" customHeight="1">
      <c r="B82" s="95"/>
      <c r="I82" s="17"/>
      <c r="L82" s="95"/>
    </row>
    <row r="83" spans="2:12" s="94" customFormat="1" ht="12" customHeight="1">
      <c r="B83" s="95"/>
      <c r="C83" s="92" t="s">
        <v>17</v>
      </c>
      <c r="F83" s="87" t="str">
        <f>F12</f>
        <v/>
      </c>
      <c r="I83" s="13" t="s">
        <v>19</v>
      </c>
      <c r="J83" s="97">
        <f>IF(J12="","",J12)</f>
        <v>43637</v>
      </c>
      <c r="L83" s="95"/>
    </row>
    <row r="84" spans="2:12" s="94" customFormat="1" ht="6.95" customHeight="1">
      <c r="B84" s="95"/>
      <c r="I84" s="17"/>
      <c r="L84" s="95"/>
    </row>
    <row r="85" spans="2:12" s="94" customFormat="1" ht="13.65" customHeight="1">
      <c r="B85" s="95"/>
      <c r="C85" s="92" t="s">
        <v>20</v>
      </c>
      <c r="F85" s="87" t="str">
        <f>E15</f>
        <v/>
      </c>
      <c r="I85" s="13" t="s">
        <v>24</v>
      </c>
      <c r="J85" s="117" t="str">
        <f>E21</f>
        <v/>
      </c>
      <c r="L85" s="95"/>
    </row>
    <row r="86" spans="2:12" s="94" customFormat="1" ht="13.65" customHeight="1">
      <c r="B86" s="95"/>
      <c r="C86" s="92" t="s">
        <v>23</v>
      </c>
      <c r="F86" s="87" t="str">
        <f>IF(E18="","",E18)</f>
        <v/>
      </c>
      <c r="I86" s="13" t="s">
        <v>26</v>
      </c>
      <c r="J86" s="117">
        <f>E24</f>
        <v>0</v>
      </c>
      <c r="L86" s="95"/>
    </row>
    <row r="87" spans="2:12" s="94" customFormat="1" ht="10.3" customHeight="1">
      <c r="B87" s="95"/>
      <c r="I87" s="17"/>
      <c r="L87" s="95"/>
    </row>
    <row r="88" spans="2:20" s="134" customFormat="1" ht="29.3" customHeight="1">
      <c r="B88" s="135"/>
      <c r="C88" s="136" t="s">
        <v>92</v>
      </c>
      <c r="D88" s="137" t="s">
        <v>47</v>
      </c>
      <c r="E88" s="137" t="s">
        <v>43</v>
      </c>
      <c r="F88" s="137" t="s">
        <v>44</v>
      </c>
      <c r="G88" s="137" t="s">
        <v>93</v>
      </c>
      <c r="H88" s="137" t="s">
        <v>94</v>
      </c>
      <c r="I88" s="138" t="s">
        <v>95</v>
      </c>
      <c r="J88" s="139" t="s">
        <v>78</v>
      </c>
      <c r="K88" s="140" t="s">
        <v>96</v>
      </c>
      <c r="L88" s="135"/>
      <c r="M88" s="141"/>
      <c r="N88" s="142" t="s">
        <v>32</v>
      </c>
      <c r="O88" s="142" t="s">
        <v>97</v>
      </c>
      <c r="P88" s="142" t="s">
        <v>98</v>
      </c>
      <c r="Q88" s="142" t="s">
        <v>99</v>
      </c>
      <c r="R88" s="142" t="s">
        <v>100</v>
      </c>
      <c r="S88" s="142" t="s">
        <v>101</v>
      </c>
      <c r="T88" s="143" t="s">
        <v>102</v>
      </c>
    </row>
    <row r="89" spans="1:63" s="94" customFormat="1" ht="22.8" customHeight="1">
      <c r="A89" s="144"/>
      <c r="B89" s="95"/>
      <c r="C89" s="145" t="s">
        <v>103</v>
      </c>
      <c r="I89" s="17"/>
      <c r="J89" s="146">
        <f>BK89</f>
        <v>0</v>
      </c>
      <c r="L89" s="95"/>
      <c r="M89" s="147"/>
      <c r="N89" s="103"/>
      <c r="O89" s="103"/>
      <c r="P89" s="148">
        <f>P90+P111</f>
        <v>806.89225729</v>
      </c>
      <c r="Q89" s="103"/>
      <c r="R89" s="148">
        <f>R90+R111</f>
        <v>0.65711368</v>
      </c>
      <c r="S89" s="103"/>
      <c r="T89" s="149">
        <f>T90+T111</f>
        <v>2.5907</v>
      </c>
      <c r="AT89" s="87" t="s">
        <v>61</v>
      </c>
      <c r="AU89" s="87" t="s">
        <v>80</v>
      </c>
      <c r="BK89" s="150">
        <f>BK90+BK111</f>
        <v>0</v>
      </c>
    </row>
    <row r="90" spans="1:63" s="153" customFormat="1" ht="25.9" customHeight="1">
      <c r="A90" s="151"/>
      <c r="B90" s="152"/>
      <c r="D90" s="154" t="s">
        <v>61</v>
      </c>
      <c r="E90" s="155" t="s">
        <v>104</v>
      </c>
      <c r="F90" s="155" t="s">
        <v>105</v>
      </c>
      <c r="I90" s="156"/>
      <c r="J90" s="157">
        <f>BK90</f>
        <v>0</v>
      </c>
      <c r="L90" s="152"/>
      <c r="M90" s="158"/>
      <c r="N90" s="152"/>
      <c r="O90" s="152"/>
      <c r="P90" s="159">
        <f>P91+P97+P101+P109</f>
        <v>478.79120391</v>
      </c>
      <c r="Q90" s="152"/>
      <c r="R90" s="159">
        <f>R91+R97+R101+R109</f>
        <v>0.65237368</v>
      </c>
      <c r="S90" s="152"/>
      <c r="T90" s="160">
        <f>T91+T97+T101+T109</f>
        <v>0.510378</v>
      </c>
      <c r="AR90" s="154" t="s">
        <v>70</v>
      </c>
      <c r="AT90" s="161" t="s">
        <v>61</v>
      </c>
      <c r="AU90" s="161" t="s">
        <v>62</v>
      </c>
      <c r="AY90" s="154" t="s">
        <v>106</v>
      </c>
      <c r="BK90" s="162">
        <f>BK91+BK97+BK101+BK109</f>
        <v>0</v>
      </c>
    </row>
    <row r="91" spans="1:63" s="153" customFormat="1" ht="22.8" customHeight="1">
      <c r="A91" s="151"/>
      <c r="B91" s="152"/>
      <c r="D91" s="154" t="s">
        <v>61</v>
      </c>
      <c r="E91" s="163" t="s">
        <v>107</v>
      </c>
      <c r="F91" s="163" t="s">
        <v>108</v>
      </c>
      <c r="I91" s="156"/>
      <c r="J91" s="164">
        <f>BK91</f>
        <v>0</v>
      </c>
      <c r="L91" s="152"/>
      <c r="M91" s="158"/>
      <c r="N91" s="152"/>
      <c r="O91" s="152"/>
      <c r="P91" s="159">
        <f>SUM(P92:P96)</f>
        <v>11.961424</v>
      </c>
      <c r="Q91" s="152"/>
      <c r="R91" s="159">
        <f>SUM(R92:R96)</f>
        <v>0.36342368</v>
      </c>
      <c r="S91" s="152"/>
      <c r="T91" s="160">
        <f>SUM(T92:T96)</f>
        <v>0</v>
      </c>
      <c r="AR91" s="154" t="s">
        <v>70</v>
      </c>
      <c r="AT91" s="161" t="s">
        <v>61</v>
      </c>
      <c r="AU91" s="161" t="s">
        <v>70</v>
      </c>
      <c r="AY91" s="154" t="s">
        <v>106</v>
      </c>
      <c r="BK91" s="162">
        <f>SUM(BK92:BK96)</f>
        <v>0</v>
      </c>
    </row>
    <row r="92" spans="1:70" s="180" customFormat="1" ht="12.8">
      <c r="A92" s="165"/>
      <c r="B92" s="166"/>
      <c r="C92" s="167">
        <v>1</v>
      </c>
      <c r="D92" s="167" t="s">
        <v>109</v>
      </c>
      <c r="E92" s="168" t="s">
        <v>110</v>
      </c>
      <c r="F92" s="169" t="s">
        <v>111</v>
      </c>
      <c r="G92" s="170" t="s">
        <v>112</v>
      </c>
      <c r="H92" s="171">
        <f>3.6/3</f>
        <v>1.2</v>
      </c>
      <c r="I92" s="172"/>
      <c r="J92" s="173">
        <f>ROUND(I92*H92,2)</f>
        <v>0</v>
      </c>
      <c r="K92" s="174" t="s">
        <v>113</v>
      </c>
      <c r="L92" s="174"/>
      <c r="M92" s="175"/>
      <c r="N92" s="176" t="s">
        <v>33</v>
      </c>
      <c r="O92" s="177">
        <v>1.41</v>
      </c>
      <c r="P92" s="177">
        <f>O92*H92</f>
        <v>1.692</v>
      </c>
      <c r="Q92" s="177">
        <v>0.0389</v>
      </c>
      <c r="R92" s="177">
        <f>Q92*H92</f>
        <v>0.04668</v>
      </c>
      <c r="S92" s="177">
        <v>0</v>
      </c>
      <c r="T92" s="178">
        <f>S92*H92</f>
        <v>0</v>
      </c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87" t="s">
        <v>114</v>
      </c>
      <c r="AS92" s="94"/>
      <c r="AT92" s="87" t="s">
        <v>109</v>
      </c>
      <c r="AU92" s="87" t="s">
        <v>72</v>
      </c>
      <c r="AV92" s="94"/>
      <c r="AW92" s="94"/>
      <c r="AX92" s="94"/>
      <c r="AY92" s="87" t="s">
        <v>106</v>
      </c>
      <c r="AZ92" s="94"/>
      <c r="BA92" s="94"/>
      <c r="BB92" s="94"/>
      <c r="BC92" s="94"/>
      <c r="BD92" s="94"/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87" t="s">
        <v>70</v>
      </c>
      <c r="BK92" s="179">
        <f>ROUND(I92*H92,2)</f>
        <v>0</v>
      </c>
      <c r="BL92" s="87" t="s">
        <v>114</v>
      </c>
      <c r="BM92" s="87" t="s">
        <v>115</v>
      </c>
      <c r="BN92" s="94"/>
      <c r="BO92" s="94"/>
      <c r="BP92" s="94"/>
      <c r="BQ92" s="94"/>
      <c r="BR92" s="94"/>
    </row>
    <row r="93" spans="1:70" s="180" customFormat="1" ht="12.8">
      <c r="A93" s="165"/>
      <c r="B93" s="166"/>
      <c r="C93" s="174"/>
      <c r="D93" s="181" t="s">
        <v>116</v>
      </c>
      <c r="E93" s="182"/>
      <c r="F93" s="183" t="s">
        <v>117</v>
      </c>
      <c r="G93" s="174"/>
      <c r="H93" s="184">
        <v>3.6</v>
      </c>
      <c r="I93" s="185"/>
      <c r="J93" s="174"/>
      <c r="K93" s="174"/>
      <c r="L93" s="174"/>
      <c r="M93" s="186"/>
      <c r="N93" s="187"/>
      <c r="O93" s="187"/>
      <c r="P93" s="187"/>
      <c r="Q93" s="187"/>
      <c r="R93" s="187"/>
      <c r="S93" s="187"/>
      <c r="T93" s="188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82" t="s">
        <v>116</v>
      </c>
      <c r="AU93" s="182" t="s">
        <v>72</v>
      </c>
      <c r="AV93" s="174" t="s">
        <v>72</v>
      </c>
      <c r="AW93" s="174" t="s">
        <v>25</v>
      </c>
      <c r="AX93" s="174" t="s">
        <v>70</v>
      </c>
      <c r="AY93" s="182" t="s">
        <v>106</v>
      </c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</row>
    <row r="94" spans="1:65" s="94" customFormat="1" ht="16.5" customHeight="1">
      <c r="A94" s="144"/>
      <c r="B94" s="95"/>
      <c r="C94" s="167">
        <v>2</v>
      </c>
      <c r="D94" s="167" t="s">
        <v>109</v>
      </c>
      <c r="E94" s="168" t="s">
        <v>118</v>
      </c>
      <c r="F94" s="169" t="s">
        <v>119</v>
      </c>
      <c r="G94" s="170" t="s">
        <v>112</v>
      </c>
      <c r="H94" s="171">
        <f>16.28*0.95</f>
        <v>15.466</v>
      </c>
      <c r="I94" s="172"/>
      <c r="J94" s="173">
        <f>ROUND(I94*H94,2)</f>
        <v>0</v>
      </c>
      <c r="K94" s="101" t="s">
        <v>113</v>
      </c>
      <c r="L94" s="95"/>
      <c r="M94" s="175"/>
      <c r="N94" s="176" t="s">
        <v>33</v>
      </c>
      <c r="O94" s="177">
        <v>0.664</v>
      </c>
      <c r="P94" s="177">
        <f>O94*H94</f>
        <v>10.269424</v>
      </c>
      <c r="Q94" s="177">
        <v>0.02048</v>
      </c>
      <c r="R94" s="177">
        <f>Q94*H94</f>
        <v>0.31674368</v>
      </c>
      <c r="S94" s="177">
        <v>0</v>
      </c>
      <c r="T94" s="178">
        <f>S94*H94</f>
        <v>0</v>
      </c>
      <c r="AR94" s="87" t="s">
        <v>114</v>
      </c>
      <c r="AT94" s="87" t="s">
        <v>109</v>
      </c>
      <c r="AU94" s="87" t="s">
        <v>72</v>
      </c>
      <c r="AY94" s="87" t="s">
        <v>106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87" t="s">
        <v>70</v>
      </c>
      <c r="BK94" s="179">
        <f>ROUND(I94*H94,2)</f>
        <v>0</v>
      </c>
      <c r="BL94" s="87" t="s">
        <v>114</v>
      </c>
      <c r="BM94" s="87" t="s">
        <v>120</v>
      </c>
    </row>
    <row r="95" spans="1:51" s="190" customFormat="1" ht="12.8">
      <c r="A95" s="165"/>
      <c r="B95" s="189"/>
      <c r="D95" s="181" t="s">
        <v>116</v>
      </c>
      <c r="E95" s="191"/>
      <c r="F95" s="192" t="s">
        <v>121</v>
      </c>
      <c r="H95" s="191"/>
      <c r="I95" s="193"/>
      <c r="L95" s="189"/>
      <c r="M95" s="194"/>
      <c r="N95" s="189"/>
      <c r="O95" s="189"/>
      <c r="P95" s="189"/>
      <c r="Q95" s="189"/>
      <c r="R95" s="189"/>
      <c r="S95" s="189"/>
      <c r="T95" s="195"/>
      <c r="AT95" s="191" t="s">
        <v>116</v>
      </c>
      <c r="AU95" s="191" t="s">
        <v>72</v>
      </c>
      <c r="AV95" s="190" t="s">
        <v>70</v>
      </c>
      <c r="AW95" s="190" t="s">
        <v>25</v>
      </c>
      <c r="AX95" s="190" t="s">
        <v>62</v>
      </c>
      <c r="AY95" s="191" t="s">
        <v>106</v>
      </c>
    </row>
    <row r="96" spans="1:51" s="174" customFormat="1" ht="12.8">
      <c r="A96" s="165"/>
      <c r="B96" s="187"/>
      <c r="D96" s="181" t="s">
        <v>116</v>
      </c>
      <c r="E96" s="182"/>
      <c r="F96" s="183" t="s">
        <v>122</v>
      </c>
      <c r="H96" s="184">
        <v>16.28</v>
      </c>
      <c r="I96" s="185"/>
      <c r="L96" s="187"/>
      <c r="M96" s="186"/>
      <c r="N96" s="187"/>
      <c r="O96" s="187"/>
      <c r="P96" s="187"/>
      <c r="Q96" s="187"/>
      <c r="R96" s="187"/>
      <c r="S96" s="187"/>
      <c r="T96" s="188"/>
      <c r="AT96" s="182" t="s">
        <v>116</v>
      </c>
      <c r="AU96" s="182" t="s">
        <v>72</v>
      </c>
      <c r="AV96" s="174" t="s">
        <v>72</v>
      </c>
      <c r="AW96" s="174" t="s">
        <v>25</v>
      </c>
      <c r="AX96" s="174" t="s">
        <v>62</v>
      </c>
      <c r="AY96" s="182" t="s">
        <v>106</v>
      </c>
    </row>
    <row r="97" spans="1:63" s="153" customFormat="1" ht="22.8" customHeight="1">
      <c r="A97" s="151"/>
      <c r="B97" s="152"/>
      <c r="D97" s="154" t="s">
        <v>61</v>
      </c>
      <c r="E97" s="163" t="s">
        <v>123</v>
      </c>
      <c r="F97" s="163" t="s">
        <v>124</v>
      </c>
      <c r="I97" s="156"/>
      <c r="J97" s="164">
        <f>BK97</f>
        <v>0</v>
      </c>
      <c r="L97" s="152"/>
      <c r="M97" s="158"/>
      <c r="N97" s="152"/>
      <c r="O97" s="152"/>
      <c r="P97" s="159">
        <f>SUM(P98:P100)</f>
        <v>461.358016</v>
      </c>
      <c r="Q97" s="152"/>
      <c r="R97" s="159">
        <f>SUM(R98:R100)</f>
        <v>0.28895</v>
      </c>
      <c r="S97" s="152"/>
      <c r="T97" s="160">
        <f>SUM(T98:T100)</f>
        <v>0.510378</v>
      </c>
      <c r="AR97" s="154" t="s">
        <v>70</v>
      </c>
      <c r="AT97" s="161" t="s">
        <v>61</v>
      </c>
      <c r="AU97" s="161" t="s">
        <v>70</v>
      </c>
      <c r="AY97" s="154" t="s">
        <v>106</v>
      </c>
      <c r="BK97" s="162">
        <f>SUM(BK98:BK100)</f>
        <v>0</v>
      </c>
    </row>
    <row r="98" spans="1:65" s="94" customFormat="1" ht="16.5" customHeight="1">
      <c r="A98" s="144"/>
      <c r="B98" s="95"/>
      <c r="C98" s="167">
        <v>3</v>
      </c>
      <c r="D98" s="167" t="s">
        <v>109</v>
      </c>
      <c r="E98" s="168" t="s">
        <v>125</v>
      </c>
      <c r="F98" s="169" t="s">
        <v>126</v>
      </c>
      <c r="G98" s="170" t="s">
        <v>112</v>
      </c>
      <c r="H98" s="171">
        <v>1195</v>
      </c>
      <c r="I98" s="172"/>
      <c r="J98" s="173">
        <f>ROUND(I98*H98,2)</f>
        <v>0</v>
      </c>
      <c r="K98" s="101" t="s">
        <v>113</v>
      </c>
      <c r="L98" s="95"/>
      <c r="M98" s="175"/>
      <c r="N98" s="176" t="s">
        <v>33</v>
      </c>
      <c r="O98" s="177">
        <v>0.126</v>
      </c>
      <c r="P98" s="177">
        <f>O98*H98</f>
        <v>150.57</v>
      </c>
      <c r="Q98" s="177">
        <v>0.00021</v>
      </c>
      <c r="R98" s="177">
        <f>Q98*H98</f>
        <v>0.25095</v>
      </c>
      <c r="S98" s="177">
        <v>0</v>
      </c>
      <c r="T98" s="178">
        <f>S98*H98</f>
        <v>0</v>
      </c>
      <c r="AR98" s="87" t="s">
        <v>114</v>
      </c>
      <c r="AT98" s="87" t="s">
        <v>109</v>
      </c>
      <c r="AU98" s="87" t="s">
        <v>72</v>
      </c>
      <c r="AY98" s="87" t="s">
        <v>106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87" t="s">
        <v>70</v>
      </c>
      <c r="BK98" s="179">
        <f>ROUND(I98*H98,2)</f>
        <v>0</v>
      </c>
      <c r="BL98" s="87" t="s">
        <v>114</v>
      </c>
      <c r="BM98" s="87" t="s">
        <v>127</v>
      </c>
    </row>
    <row r="99" spans="1:65" s="94" customFormat="1" ht="16.5" customHeight="1">
      <c r="A99" s="144"/>
      <c r="B99" s="95"/>
      <c r="C99" s="167">
        <v>4</v>
      </c>
      <c r="D99" s="167" t="s">
        <v>109</v>
      </c>
      <c r="E99" s="168" t="s">
        <v>128</v>
      </c>
      <c r="F99" s="169" t="s">
        <v>129</v>
      </c>
      <c r="G99" s="170" t="s">
        <v>112</v>
      </c>
      <c r="H99" s="171">
        <v>950</v>
      </c>
      <c r="I99" s="172"/>
      <c r="J99" s="173">
        <f>ROUND(I99*H99,2)</f>
        <v>0</v>
      </c>
      <c r="K99" s="101" t="s">
        <v>113</v>
      </c>
      <c r="L99" s="95"/>
      <c r="M99" s="175"/>
      <c r="N99" s="176" t="s">
        <v>33</v>
      </c>
      <c r="O99" s="177">
        <v>0.308</v>
      </c>
      <c r="P99" s="177">
        <f>O99*H99</f>
        <v>292.6</v>
      </c>
      <c r="Q99" s="177">
        <v>4E-05</v>
      </c>
      <c r="R99" s="177">
        <f>Q99*H99</f>
        <v>0.038</v>
      </c>
      <c r="S99" s="177">
        <v>0</v>
      </c>
      <c r="T99" s="178">
        <f>S99*H99</f>
        <v>0</v>
      </c>
      <c r="AR99" s="87" t="s">
        <v>114</v>
      </c>
      <c r="AT99" s="87" t="s">
        <v>109</v>
      </c>
      <c r="AU99" s="87" t="s">
        <v>72</v>
      </c>
      <c r="AY99" s="87" t="s">
        <v>106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87" t="s">
        <v>70</v>
      </c>
      <c r="BK99" s="179">
        <f>ROUND(I99*H99,2)</f>
        <v>0</v>
      </c>
      <c r="BL99" s="87" t="s">
        <v>114</v>
      </c>
      <c r="BM99" s="87" t="s">
        <v>130</v>
      </c>
    </row>
    <row r="100" spans="1:65" s="94" customFormat="1" ht="16.5" customHeight="1">
      <c r="A100" s="144"/>
      <c r="B100" s="95"/>
      <c r="C100" s="167">
        <v>5</v>
      </c>
      <c r="D100" s="167" t="s">
        <v>109</v>
      </c>
      <c r="E100" s="169" t="s">
        <v>131</v>
      </c>
      <c r="F100" s="169" t="s">
        <v>132</v>
      </c>
      <c r="G100" s="170" t="s">
        <v>112</v>
      </c>
      <c r="H100" s="171">
        <f>8.14*0.95</f>
        <v>7.733</v>
      </c>
      <c r="I100" s="172"/>
      <c r="J100" s="173">
        <f>ROUND(I100*H100,2)</f>
        <v>0</v>
      </c>
      <c r="K100" s="101" t="s">
        <v>113</v>
      </c>
      <c r="L100" s="95"/>
      <c r="M100" s="196"/>
      <c r="N100" s="176" t="s">
        <v>33</v>
      </c>
      <c r="O100" s="177">
        <v>2.352</v>
      </c>
      <c r="P100" s="177">
        <f>O100*H100</f>
        <v>18.188016</v>
      </c>
      <c r="Q100" s="177">
        <v>0</v>
      </c>
      <c r="R100" s="177">
        <f>Q100*H100</f>
        <v>0</v>
      </c>
      <c r="S100" s="177">
        <v>0.066</v>
      </c>
      <c r="T100" s="177">
        <f>S100*H100</f>
        <v>0.510378</v>
      </c>
      <c r="AR100" s="197" t="s">
        <v>114</v>
      </c>
      <c r="AT100" s="197" t="s">
        <v>109</v>
      </c>
      <c r="AU100" s="197" t="s">
        <v>72</v>
      </c>
      <c r="AY100" s="87" t="s">
        <v>106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87" t="s">
        <v>70</v>
      </c>
      <c r="BK100" s="179">
        <f>ROUND(I100*H100,2)</f>
        <v>0</v>
      </c>
      <c r="BL100" s="87" t="s">
        <v>114</v>
      </c>
      <c r="BM100" s="197" t="s">
        <v>133</v>
      </c>
    </row>
    <row r="101" spans="1:63" s="153" customFormat="1" ht="22.8" customHeight="1">
      <c r="A101" s="151"/>
      <c r="B101" s="152"/>
      <c r="D101" s="154" t="s">
        <v>61</v>
      </c>
      <c r="E101" s="163" t="s">
        <v>134</v>
      </c>
      <c r="F101" s="163" t="s">
        <v>135</v>
      </c>
      <c r="I101" s="156"/>
      <c r="J101" s="164">
        <f>BK101</f>
        <v>0</v>
      </c>
      <c r="L101" s="152"/>
      <c r="M101" s="158"/>
      <c r="N101" s="152"/>
      <c r="O101" s="152"/>
      <c r="P101" s="159">
        <f>SUM(P102:P108)</f>
        <v>4.9257055</v>
      </c>
      <c r="Q101" s="152"/>
      <c r="R101" s="159">
        <f>SUM(R102:R108)</f>
        <v>0</v>
      </c>
      <c r="S101" s="152"/>
      <c r="T101" s="160">
        <f>SUM(T102:T108)</f>
        <v>0</v>
      </c>
      <c r="AR101" s="154" t="s">
        <v>70</v>
      </c>
      <c r="AT101" s="161" t="s">
        <v>61</v>
      </c>
      <c r="AU101" s="161" t="s">
        <v>70</v>
      </c>
      <c r="AY101" s="154" t="s">
        <v>106</v>
      </c>
      <c r="BK101" s="162">
        <f>SUM(BK102:BK108)</f>
        <v>0</v>
      </c>
    </row>
    <row r="102" spans="1:65" s="94" customFormat="1" ht="16.5" customHeight="1">
      <c r="A102" s="144"/>
      <c r="B102" s="95"/>
      <c r="C102" s="167">
        <v>6</v>
      </c>
      <c r="D102" s="167" t="s">
        <v>109</v>
      </c>
      <c r="E102" s="168" t="s">
        <v>136</v>
      </c>
      <c r="F102" s="169" t="s">
        <v>137</v>
      </c>
      <c r="G102" s="170" t="s">
        <v>138</v>
      </c>
      <c r="H102" s="171">
        <f>T100+T113+T134</f>
        <v>2.08268</v>
      </c>
      <c r="I102" s="172"/>
      <c r="J102" s="173">
        <f>ROUND(I102*H102,2)</f>
        <v>0</v>
      </c>
      <c r="K102" s="101" t="s">
        <v>113</v>
      </c>
      <c r="L102" s="95"/>
      <c r="M102" s="175"/>
      <c r="N102" s="176" t="s">
        <v>33</v>
      </c>
      <c r="O102" s="177">
        <v>1.47</v>
      </c>
      <c r="P102" s="177">
        <f>O102*H102</f>
        <v>3.0615396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87" t="s">
        <v>114</v>
      </c>
      <c r="AT102" s="87" t="s">
        <v>109</v>
      </c>
      <c r="AU102" s="87" t="s">
        <v>72</v>
      </c>
      <c r="AY102" s="87" t="s">
        <v>106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87" t="s">
        <v>70</v>
      </c>
      <c r="BK102" s="179">
        <f>ROUND(I102*H102,2)</f>
        <v>0</v>
      </c>
      <c r="BL102" s="87" t="s">
        <v>114</v>
      </c>
      <c r="BM102" s="87" t="s">
        <v>139</v>
      </c>
    </row>
    <row r="103" spans="1:65" s="94" customFormat="1" ht="16.5" customHeight="1">
      <c r="A103" s="144"/>
      <c r="B103" s="95"/>
      <c r="C103" s="167">
        <v>7</v>
      </c>
      <c r="D103" s="167" t="s">
        <v>109</v>
      </c>
      <c r="E103" s="168" t="s">
        <v>140</v>
      </c>
      <c r="F103" s="169" t="s">
        <v>141</v>
      </c>
      <c r="G103" s="170" t="s">
        <v>138</v>
      </c>
      <c r="H103" s="171">
        <f>T118+T125</f>
        <v>0.50802</v>
      </c>
      <c r="I103" s="172"/>
      <c r="J103" s="173">
        <f>ROUND(I103*H103,2)</f>
        <v>0</v>
      </c>
      <c r="K103" s="101" t="s">
        <v>113</v>
      </c>
      <c r="L103" s="95"/>
      <c r="M103" s="175"/>
      <c r="N103" s="176" t="s">
        <v>33</v>
      </c>
      <c r="O103" s="177">
        <v>2.42</v>
      </c>
      <c r="P103" s="177">
        <f>O103*H103</f>
        <v>1.2294084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AR103" s="87" t="s">
        <v>114</v>
      </c>
      <c r="AT103" s="87" t="s">
        <v>109</v>
      </c>
      <c r="AU103" s="87" t="s">
        <v>72</v>
      </c>
      <c r="AY103" s="87" t="s">
        <v>106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87" t="s">
        <v>70</v>
      </c>
      <c r="BK103" s="179">
        <f>ROUND(I103*H103,2)</f>
        <v>0</v>
      </c>
      <c r="BL103" s="87" t="s">
        <v>114</v>
      </c>
      <c r="BM103" s="87" t="s">
        <v>142</v>
      </c>
    </row>
    <row r="104" spans="1:65" s="94" customFormat="1" ht="16.5" customHeight="1">
      <c r="A104" s="144"/>
      <c r="B104" s="95"/>
      <c r="C104" s="167">
        <v>8</v>
      </c>
      <c r="D104" s="167" t="s">
        <v>109</v>
      </c>
      <c r="E104" s="168" t="s">
        <v>143</v>
      </c>
      <c r="F104" s="169" t="s">
        <v>144</v>
      </c>
      <c r="G104" s="170" t="s">
        <v>138</v>
      </c>
      <c r="H104" s="171">
        <f>H102+H103</f>
        <v>2.5907</v>
      </c>
      <c r="I104" s="172"/>
      <c r="J104" s="173">
        <f>ROUND(I104*H104,2)</f>
        <v>0</v>
      </c>
      <c r="K104" s="101" t="s">
        <v>113</v>
      </c>
      <c r="L104" s="95"/>
      <c r="M104" s="175"/>
      <c r="N104" s="176" t="s">
        <v>33</v>
      </c>
      <c r="O104" s="177">
        <v>0.125</v>
      </c>
      <c r="P104" s="177">
        <f>O104*H104</f>
        <v>0.3238375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AR104" s="87" t="s">
        <v>114</v>
      </c>
      <c r="AT104" s="87" t="s">
        <v>109</v>
      </c>
      <c r="AU104" s="87" t="s">
        <v>72</v>
      </c>
      <c r="AY104" s="87" t="s">
        <v>106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87" t="s">
        <v>70</v>
      </c>
      <c r="BK104" s="179">
        <f>ROUND(I104*H104,2)</f>
        <v>0</v>
      </c>
      <c r="BL104" s="87" t="s">
        <v>114</v>
      </c>
      <c r="BM104" s="87" t="s">
        <v>145</v>
      </c>
    </row>
    <row r="105" spans="1:65" s="94" customFormat="1" ht="16.5" customHeight="1">
      <c r="A105" s="144"/>
      <c r="B105" s="95"/>
      <c r="C105" s="167">
        <v>9</v>
      </c>
      <c r="D105" s="167" t="s">
        <v>109</v>
      </c>
      <c r="E105" s="168" t="s">
        <v>146</v>
      </c>
      <c r="F105" s="169" t="s">
        <v>147</v>
      </c>
      <c r="G105" s="170" t="s">
        <v>138</v>
      </c>
      <c r="H105" s="171">
        <f>2.591*20</f>
        <v>51.82</v>
      </c>
      <c r="I105" s="172"/>
      <c r="J105" s="173">
        <f>ROUND(I105*H105,2)</f>
        <v>0</v>
      </c>
      <c r="K105" s="101" t="s">
        <v>113</v>
      </c>
      <c r="L105" s="95"/>
      <c r="M105" s="175"/>
      <c r="N105" s="176" t="s">
        <v>33</v>
      </c>
      <c r="O105" s="177">
        <v>0.006</v>
      </c>
      <c r="P105" s="177">
        <f>O105*H105</f>
        <v>0.31092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87" t="s">
        <v>114</v>
      </c>
      <c r="AT105" s="87" t="s">
        <v>109</v>
      </c>
      <c r="AU105" s="87" t="s">
        <v>72</v>
      </c>
      <c r="AY105" s="87" t="s">
        <v>106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87" t="s">
        <v>70</v>
      </c>
      <c r="BK105" s="179">
        <f>ROUND(I105*H105,2)</f>
        <v>0</v>
      </c>
      <c r="BL105" s="87" t="s">
        <v>114</v>
      </c>
      <c r="BM105" s="87" t="s">
        <v>148</v>
      </c>
    </row>
    <row r="106" spans="1:51" s="174" customFormat="1" ht="12.8">
      <c r="A106" s="198"/>
      <c r="B106" s="187"/>
      <c r="D106" s="181" t="s">
        <v>116</v>
      </c>
      <c r="E106" s="182"/>
      <c r="F106" s="183" t="s">
        <v>149</v>
      </c>
      <c r="H106" s="199">
        <v>51.82</v>
      </c>
      <c r="I106" s="185"/>
      <c r="L106" s="187"/>
      <c r="M106" s="186"/>
      <c r="N106" s="187"/>
      <c r="O106" s="187"/>
      <c r="P106" s="187"/>
      <c r="Q106" s="187"/>
      <c r="R106" s="187"/>
      <c r="S106" s="187"/>
      <c r="T106" s="188"/>
      <c r="AT106" s="182" t="s">
        <v>116</v>
      </c>
      <c r="AU106" s="182" t="s">
        <v>72</v>
      </c>
      <c r="AV106" s="174" t="s">
        <v>72</v>
      </c>
      <c r="AW106" s="174" t="s">
        <v>25</v>
      </c>
      <c r="AX106" s="174" t="s">
        <v>70</v>
      </c>
      <c r="AY106" s="182" t="s">
        <v>106</v>
      </c>
    </row>
    <row r="107" spans="1:65" s="174" customFormat="1" ht="12.8">
      <c r="A107" s="144"/>
      <c r="B107" s="187"/>
      <c r="C107" s="167">
        <v>10</v>
      </c>
      <c r="D107" s="167" t="s">
        <v>109</v>
      </c>
      <c r="E107" s="168" t="s">
        <v>150</v>
      </c>
      <c r="F107" s="168" t="s">
        <v>151</v>
      </c>
      <c r="G107" s="170" t="s">
        <v>138</v>
      </c>
      <c r="H107" s="171">
        <f>T97</f>
        <v>0.510378</v>
      </c>
      <c r="I107" s="172"/>
      <c r="J107" s="173">
        <f>ROUND(I107*H107,2)</f>
        <v>0</v>
      </c>
      <c r="K107" s="174" t="s">
        <v>113</v>
      </c>
      <c r="L107" s="187"/>
      <c r="M107" s="186"/>
      <c r="N107" s="176" t="s">
        <v>33</v>
      </c>
      <c r="O107" s="177">
        <v>0</v>
      </c>
      <c r="P107" s="177">
        <f>O107*H107</f>
        <v>0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AR107" s="174" t="s">
        <v>114</v>
      </c>
      <c r="AT107" s="182" t="s">
        <v>109</v>
      </c>
      <c r="AU107" s="182" t="s">
        <v>72</v>
      </c>
      <c r="AY107" s="182" t="s">
        <v>106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74" t="s">
        <v>70</v>
      </c>
      <c r="BK107" s="179">
        <f>ROUND(I107*H107,2)</f>
        <v>0</v>
      </c>
      <c r="BL107" s="174" t="s">
        <v>114</v>
      </c>
      <c r="BM107" s="174" t="s">
        <v>152</v>
      </c>
    </row>
    <row r="108" spans="1:65" s="94" customFormat="1" ht="16.5" customHeight="1">
      <c r="A108" s="144"/>
      <c r="B108" s="95"/>
      <c r="C108" s="167">
        <v>11</v>
      </c>
      <c r="D108" s="167" t="s">
        <v>109</v>
      </c>
      <c r="E108" s="168" t="s">
        <v>153</v>
      </c>
      <c r="F108" s="169" t="s">
        <v>154</v>
      </c>
      <c r="G108" s="170" t="s">
        <v>138</v>
      </c>
      <c r="H108" s="171">
        <f>T113+T134</f>
        <v>1.572302</v>
      </c>
      <c r="I108" s="172"/>
      <c r="J108" s="173">
        <f>ROUND(I108*H108,2)</f>
        <v>0</v>
      </c>
      <c r="K108" s="101" t="s">
        <v>113</v>
      </c>
      <c r="L108" s="95"/>
      <c r="M108" s="175"/>
      <c r="N108" s="176" t="s">
        <v>33</v>
      </c>
      <c r="O108" s="177">
        <v>0</v>
      </c>
      <c r="P108" s="177">
        <f>O108*H108</f>
        <v>0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87" t="s">
        <v>114</v>
      </c>
      <c r="AT108" s="87" t="s">
        <v>109</v>
      </c>
      <c r="AU108" s="87" t="s">
        <v>72</v>
      </c>
      <c r="AY108" s="87" t="s">
        <v>106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87" t="s">
        <v>70</v>
      </c>
      <c r="BK108" s="179">
        <f>ROUND(I108*H108,2)</f>
        <v>0</v>
      </c>
      <c r="BL108" s="87" t="s">
        <v>114</v>
      </c>
      <c r="BM108" s="87" t="s">
        <v>155</v>
      </c>
    </row>
    <row r="109" spans="1:63" s="153" customFormat="1" ht="22.8" customHeight="1">
      <c r="A109" s="151"/>
      <c r="B109" s="152"/>
      <c r="D109" s="154" t="s">
        <v>61</v>
      </c>
      <c r="E109" s="163" t="s">
        <v>156</v>
      </c>
      <c r="F109" s="163" t="s">
        <v>157</v>
      </c>
      <c r="H109" s="200"/>
      <c r="I109" s="156"/>
      <c r="J109" s="164">
        <f>BK109</f>
        <v>0</v>
      </c>
      <c r="L109" s="152"/>
      <c r="M109" s="158"/>
      <c r="N109" s="152"/>
      <c r="O109" s="152"/>
      <c r="P109" s="159">
        <f>P110</f>
        <v>0.54605841</v>
      </c>
      <c r="Q109" s="152"/>
      <c r="R109" s="159">
        <f>R110</f>
        <v>0</v>
      </c>
      <c r="S109" s="152"/>
      <c r="T109" s="160">
        <f>T110</f>
        <v>0</v>
      </c>
      <c r="AR109" s="154" t="s">
        <v>70</v>
      </c>
      <c r="AT109" s="161" t="s">
        <v>61</v>
      </c>
      <c r="AU109" s="161" t="s">
        <v>70</v>
      </c>
      <c r="AY109" s="154" t="s">
        <v>106</v>
      </c>
      <c r="BK109" s="162">
        <f>BK110</f>
        <v>0</v>
      </c>
    </row>
    <row r="110" spans="1:65" s="94" customFormat="1" ht="16.5" customHeight="1">
      <c r="A110" s="144"/>
      <c r="B110" s="95"/>
      <c r="C110" s="167">
        <v>12</v>
      </c>
      <c r="D110" s="167" t="s">
        <v>109</v>
      </c>
      <c r="E110" s="168" t="s">
        <v>158</v>
      </c>
      <c r="F110" s="169" t="s">
        <v>159</v>
      </c>
      <c r="G110" s="170" t="s">
        <v>138</v>
      </c>
      <c r="H110" s="171">
        <v>0.65711</v>
      </c>
      <c r="I110" s="172"/>
      <c r="J110" s="173">
        <f>ROUND(I110*H110,2)</f>
        <v>0</v>
      </c>
      <c r="K110" s="101" t="s">
        <v>113</v>
      </c>
      <c r="L110" s="95"/>
      <c r="M110" s="175"/>
      <c r="N110" s="176" t="s">
        <v>33</v>
      </c>
      <c r="O110" s="177">
        <v>0.831</v>
      </c>
      <c r="P110" s="177">
        <f>O110*H110</f>
        <v>0.54605841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87" t="s">
        <v>114</v>
      </c>
      <c r="AT110" s="87" t="s">
        <v>109</v>
      </c>
      <c r="AU110" s="87" t="s">
        <v>72</v>
      </c>
      <c r="AY110" s="87" t="s">
        <v>106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87" t="s">
        <v>70</v>
      </c>
      <c r="BK110" s="179">
        <f>ROUND(I110*H110,2)</f>
        <v>0</v>
      </c>
      <c r="BL110" s="87" t="s">
        <v>114</v>
      </c>
      <c r="BM110" s="87" t="s">
        <v>160</v>
      </c>
    </row>
    <row r="111" spans="1:63" s="153" customFormat="1" ht="25.9" customHeight="1">
      <c r="A111" s="151"/>
      <c r="B111" s="152"/>
      <c r="D111" s="154" t="s">
        <v>61</v>
      </c>
      <c r="E111" s="155" t="s">
        <v>161</v>
      </c>
      <c r="F111" s="155" t="s">
        <v>162</v>
      </c>
      <c r="I111" s="156"/>
      <c r="J111" s="157">
        <f>BK111</f>
        <v>0</v>
      </c>
      <c r="L111" s="152"/>
      <c r="M111" s="158"/>
      <c r="N111" s="152"/>
      <c r="O111" s="152"/>
      <c r="P111" s="160">
        <f>P112+P117+P125+P134</f>
        <v>328.10105338</v>
      </c>
      <c r="Q111" s="152"/>
      <c r="R111" s="160">
        <f>R112+R117+R125+R134</f>
        <v>0.00474</v>
      </c>
      <c r="S111" s="152"/>
      <c r="T111" s="160">
        <f>T112+T117+T125+T134</f>
        <v>2.080322</v>
      </c>
      <c r="AR111" s="154" t="s">
        <v>72</v>
      </c>
      <c r="AT111" s="161" t="s">
        <v>61</v>
      </c>
      <c r="AU111" s="161" t="s">
        <v>62</v>
      </c>
      <c r="AY111" s="154" t="s">
        <v>106</v>
      </c>
      <c r="BK111" s="162">
        <f>BK112+BK117+BK125+BK134</f>
        <v>0</v>
      </c>
    </row>
    <row r="112" spans="1:63" s="153" customFormat="1" ht="22.8" customHeight="1">
      <c r="A112" s="151"/>
      <c r="B112" s="152"/>
      <c r="D112" s="154" t="s">
        <v>61</v>
      </c>
      <c r="E112" s="163" t="s">
        <v>163</v>
      </c>
      <c r="F112" s="163" t="s">
        <v>164</v>
      </c>
      <c r="I112" s="156"/>
      <c r="J112" s="164">
        <f>BK112</f>
        <v>0</v>
      </c>
      <c r="L112" s="152"/>
      <c r="M112" s="158"/>
      <c r="N112" s="152"/>
      <c r="O112" s="152"/>
      <c r="P112" s="159">
        <f>SUM(P113:P116)</f>
        <v>1.5376</v>
      </c>
      <c r="Q112" s="152"/>
      <c r="R112" s="159">
        <f>SUM(R113:R116)</f>
        <v>0</v>
      </c>
      <c r="S112" s="152"/>
      <c r="T112" s="160">
        <f>SUM(T113:T116)</f>
        <v>0.117552</v>
      </c>
      <c r="AR112" s="154" t="s">
        <v>72</v>
      </c>
      <c r="AT112" s="161" t="s">
        <v>61</v>
      </c>
      <c r="AU112" s="161" t="s">
        <v>70</v>
      </c>
      <c r="AY112" s="154" t="s">
        <v>106</v>
      </c>
      <c r="BK112" s="162">
        <f>SUM(BK113:BK116)</f>
        <v>0</v>
      </c>
    </row>
    <row r="113" spans="1:65" s="94" customFormat="1" ht="16.5" customHeight="1">
      <c r="A113" s="144"/>
      <c r="B113" s="95"/>
      <c r="C113" s="167">
        <v>13</v>
      </c>
      <c r="D113" s="167" t="s">
        <v>109</v>
      </c>
      <c r="E113" s="168" t="s">
        <v>165</v>
      </c>
      <c r="F113" s="169" t="s">
        <v>166</v>
      </c>
      <c r="G113" s="170" t="s">
        <v>112</v>
      </c>
      <c r="H113" s="171">
        <v>12.4</v>
      </c>
      <c r="I113" s="172"/>
      <c r="J113" s="173">
        <f>ROUND(I113*H113,2)</f>
        <v>0</v>
      </c>
      <c r="K113" s="101" t="s">
        <v>113</v>
      </c>
      <c r="L113" s="95"/>
      <c r="M113" s="175"/>
      <c r="N113" s="176" t="s">
        <v>33</v>
      </c>
      <c r="O113" s="177">
        <v>0.124</v>
      </c>
      <c r="P113" s="177">
        <f>O113*H113</f>
        <v>1.5376</v>
      </c>
      <c r="Q113" s="177">
        <v>0</v>
      </c>
      <c r="R113" s="177">
        <f>Q113*H113</f>
        <v>0</v>
      </c>
      <c r="S113" s="177">
        <v>0.00948</v>
      </c>
      <c r="T113" s="178">
        <f>S113*H113</f>
        <v>0.117552</v>
      </c>
      <c r="AR113" s="87" t="s">
        <v>167</v>
      </c>
      <c r="AT113" s="87" t="s">
        <v>109</v>
      </c>
      <c r="AU113" s="87" t="s">
        <v>72</v>
      </c>
      <c r="AY113" s="87" t="s">
        <v>106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87" t="s">
        <v>70</v>
      </c>
      <c r="BK113" s="179">
        <f>ROUND(I113*H113,2)</f>
        <v>0</v>
      </c>
      <c r="BL113" s="87" t="s">
        <v>167</v>
      </c>
      <c r="BM113" s="87" t="s">
        <v>168</v>
      </c>
    </row>
    <row r="114" spans="1:51" s="190" customFormat="1" ht="12.8">
      <c r="A114" s="165"/>
      <c r="B114" s="189"/>
      <c r="D114" s="181" t="s">
        <v>116</v>
      </c>
      <c r="E114" s="191"/>
      <c r="F114" s="192" t="s">
        <v>169</v>
      </c>
      <c r="H114" s="191"/>
      <c r="I114" s="193"/>
      <c r="L114" s="189"/>
      <c r="M114" s="194"/>
      <c r="N114" s="189"/>
      <c r="O114" s="189"/>
      <c r="P114" s="189"/>
      <c r="Q114" s="189"/>
      <c r="R114" s="189"/>
      <c r="S114" s="189"/>
      <c r="T114" s="195"/>
      <c r="AT114" s="191" t="s">
        <v>116</v>
      </c>
      <c r="AU114" s="191" t="s">
        <v>72</v>
      </c>
      <c r="AV114" s="190" t="s">
        <v>70</v>
      </c>
      <c r="AW114" s="190" t="s">
        <v>25</v>
      </c>
      <c r="AX114" s="190" t="s">
        <v>62</v>
      </c>
      <c r="AY114" s="191" t="s">
        <v>106</v>
      </c>
    </row>
    <row r="115" spans="1:51" s="174" customFormat="1" ht="12.8">
      <c r="A115" s="165"/>
      <c r="B115" s="187"/>
      <c r="D115" s="181" t="s">
        <v>116</v>
      </c>
      <c r="E115" s="182"/>
      <c r="F115" s="183" t="s">
        <v>170</v>
      </c>
      <c r="H115" s="184">
        <v>12.4</v>
      </c>
      <c r="I115" s="185"/>
      <c r="L115" s="187"/>
      <c r="M115" s="186"/>
      <c r="N115" s="187"/>
      <c r="O115" s="187"/>
      <c r="P115" s="187"/>
      <c r="Q115" s="187"/>
      <c r="R115" s="187"/>
      <c r="S115" s="187"/>
      <c r="T115" s="188"/>
      <c r="AT115" s="182" t="s">
        <v>116</v>
      </c>
      <c r="AU115" s="182" t="s">
        <v>72</v>
      </c>
      <c r="AV115" s="174" t="s">
        <v>72</v>
      </c>
      <c r="AW115" s="174" t="s">
        <v>25</v>
      </c>
      <c r="AX115" s="174" t="s">
        <v>62</v>
      </c>
      <c r="AY115" s="182" t="s">
        <v>106</v>
      </c>
    </row>
    <row r="116" spans="1:51" s="180" customFormat="1" ht="12.8">
      <c r="A116" s="165"/>
      <c r="B116" s="166"/>
      <c r="D116" s="181" t="s">
        <v>116</v>
      </c>
      <c r="E116" s="201"/>
      <c r="F116" s="202" t="s">
        <v>171</v>
      </c>
      <c r="H116" s="203">
        <v>12.4</v>
      </c>
      <c r="I116" s="204"/>
      <c r="L116" s="166"/>
      <c r="M116" s="205"/>
      <c r="N116" s="166"/>
      <c r="O116" s="166"/>
      <c r="P116" s="166"/>
      <c r="Q116" s="166"/>
      <c r="R116" s="166"/>
      <c r="S116" s="166"/>
      <c r="T116" s="206"/>
      <c r="AT116" s="201" t="s">
        <v>116</v>
      </c>
      <c r="AU116" s="201" t="s">
        <v>72</v>
      </c>
      <c r="AV116" s="180" t="s">
        <v>114</v>
      </c>
      <c r="AW116" s="180" t="s">
        <v>25</v>
      </c>
      <c r="AX116" s="180" t="s">
        <v>70</v>
      </c>
      <c r="AY116" s="201" t="s">
        <v>106</v>
      </c>
    </row>
    <row r="117" spans="1:96" s="94" customFormat="1" ht="22.7" customHeight="1">
      <c r="A117" s="144"/>
      <c r="B117" s="95"/>
      <c r="C117" s="153"/>
      <c r="D117" s="154" t="s">
        <v>61</v>
      </c>
      <c r="E117" s="163" t="s">
        <v>172</v>
      </c>
      <c r="F117" s="163" t="s">
        <v>173</v>
      </c>
      <c r="G117" s="153"/>
      <c r="H117" s="153"/>
      <c r="I117" s="156"/>
      <c r="J117" s="164">
        <f>BK117</f>
        <v>0</v>
      </c>
      <c r="K117" s="153"/>
      <c r="L117" s="95"/>
      <c r="M117" s="158"/>
      <c r="N117" s="152"/>
      <c r="O117" s="152"/>
      <c r="P117" s="159">
        <f>SUM(P118:P124)</f>
        <v>3.55445338</v>
      </c>
      <c r="Q117" s="152"/>
      <c r="R117" s="159">
        <f>SUM(R118:R124)</f>
        <v>0.00474</v>
      </c>
      <c r="S117" s="152"/>
      <c r="T117" s="160">
        <f>SUM(T118:T124)</f>
        <v>0.01002</v>
      </c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4" t="s">
        <v>72</v>
      </c>
      <c r="AS117" s="153"/>
      <c r="AT117" s="161" t="s">
        <v>61</v>
      </c>
      <c r="AU117" s="161" t="s">
        <v>70</v>
      </c>
      <c r="AV117" s="153"/>
      <c r="AW117" s="153"/>
      <c r="AX117" s="153"/>
      <c r="AY117" s="154" t="s">
        <v>106</v>
      </c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62">
        <f>SUM(BK118:BK124)</f>
        <v>0</v>
      </c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</row>
    <row r="118" spans="1:65" s="94" customFormat="1" ht="16.5" customHeight="1">
      <c r="A118" s="144"/>
      <c r="B118" s="95"/>
      <c r="C118" s="167">
        <v>14</v>
      </c>
      <c r="D118" s="167" t="s">
        <v>109</v>
      </c>
      <c r="E118" s="168" t="s">
        <v>174</v>
      </c>
      <c r="F118" s="169" t="s">
        <v>175</v>
      </c>
      <c r="G118" s="170" t="s">
        <v>176</v>
      </c>
      <c r="H118" s="171">
        <f>18/3</f>
        <v>6</v>
      </c>
      <c r="I118" s="172"/>
      <c r="J118" s="173">
        <f>ROUND(I118*H118,2)</f>
        <v>0</v>
      </c>
      <c r="K118" s="173" t="s">
        <v>113</v>
      </c>
      <c r="L118" s="95"/>
      <c r="M118" s="175"/>
      <c r="N118" s="176" t="s">
        <v>33</v>
      </c>
      <c r="O118" s="177">
        <v>0.195</v>
      </c>
      <c r="P118" s="177">
        <f>O118*H118</f>
        <v>1.17</v>
      </c>
      <c r="Q118" s="177">
        <v>0</v>
      </c>
      <c r="R118" s="177">
        <f>Q118*H118</f>
        <v>0</v>
      </c>
      <c r="S118" s="177">
        <v>0.00167</v>
      </c>
      <c r="T118" s="178">
        <f>S118*H118</f>
        <v>0.01002</v>
      </c>
      <c r="AR118" s="87" t="s">
        <v>167</v>
      </c>
      <c r="AT118" s="87" t="s">
        <v>109</v>
      </c>
      <c r="AU118" s="87" t="s">
        <v>72</v>
      </c>
      <c r="AY118" s="87" t="s">
        <v>106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87" t="s">
        <v>70</v>
      </c>
      <c r="BK118" s="179">
        <f>ROUND(I118*H118,2)</f>
        <v>0</v>
      </c>
      <c r="BL118" s="87" t="s">
        <v>167</v>
      </c>
      <c r="BM118" s="87" t="s">
        <v>177</v>
      </c>
    </row>
    <row r="119" spans="1:96" s="94" customFormat="1" ht="16.5" customHeight="1">
      <c r="A119" s="144"/>
      <c r="B119" s="95"/>
      <c r="C119" s="190"/>
      <c r="D119" s="181" t="s">
        <v>116</v>
      </c>
      <c r="E119" s="191"/>
      <c r="F119" s="192" t="s">
        <v>178</v>
      </c>
      <c r="G119" s="190"/>
      <c r="H119" s="191"/>
      <c r="I119" s="193"/>
      <c r="J119" s="173"/>
      <c r="K119" s="173"/>
      <c r="L119" s="95"/>
      <c r="M119" s="194"/>
      <c r="N119" s="189"/>
      <c r="O119" s="189"/>
      <c r="P119" s="189"/>
      <c r="Q119" s="189"/>
      <c r="R119" s="189"/>
      <c r="S119" s="189"/>
      <c r="T119" s="195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1" t="s">
        <v>116</v>
      </c>
      <c r="AU119" s="191" t="s">
        <v>72</v>
      </c>
      <c r="AV119" s="190" t="s">
        <v>70</v>
      </c>
      <c r="AW119" s="190" t="s">
        <v>25</v>
      </c>
      <c r="AX119" s="190" t="s">
        <v>62</v>
      </c>
      <c r="AY119" s="191" t="s">
        <v>106</v>
      </c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190"/>
      <c r="CJ119" s="190"/>
      <c r="CK119" s="190"/>
      <c r="CL119" s="190"/>
      <c r="CM119" s="190"/>
      <c r="CN119" s="190"/>
      <c r="CO119" s="190"/>
      <c r="CP119" s="190"/>
      <c r="CQ119" s="190"/>
      <c r="CR119" s="190"/>
    </row>
    <row r="120" spans="1:96" s="94" customFormat="1" ht="16.5" customHeight="1">
      <c r="A120" s="144"/>
      <c r="B120" s="95"/>
      <c r="C120" s="174"/>
      <c r="D120" s="181" t="s">
        <v>116</v>
      </c>
      <c r="E120" s="182"/>
      <c r="F120" s="183" t="s">
        <v>179</v>
      </c>
      <c r="G120" s="174"/>
      <c r="H120" s="184">
        <v>18</v>
      </c>
      <c r="I120" s="185"/>
      <c r="J120" s="173"/>
      <c r="K120" s="173"/>
      <c r="L120" s="95"/>
      <c r="M120" s="186"/>
      <c r="N120" s="187"/>
      <c r="O120" s="187"/>
      <c r="P120" s="187"/>
      <c r="Q120" s="187"/>
      <c r="R120" s="187"/>
      <c r="S120" s="187"/>
      <c r="T120" s="188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82" t="s">
        <v>116</v>
      </c>
      <c r="AU120" s="182" t="s">
        <v>72</v>
      </c>
      <c r="AV120" s="174" t="s">
        <v>72</v>
      </c>
      <c r="AW120" s="174" t="s">
        <v>25</v>
      </c>
      <c r="AX120" s="174" t="s">
        <v>62</v>
      </c>
      <c r="AY120" s="182" t="s">
        <v>106</v>
      </c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4"/>
      <c r="BK120" s="174"/>
      <c r="BL120" s="174"/>
      <c r="BM120" s="174"/>
      <c r="BN120" s="174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4"/>
      <c r="BZ120" s="174"/>
      <c r="CA120" s="174"/>
      <c r="CB120" s="174"/>
      <c r="CC120" s="174"/>
      <c r="CD120" s="174"/>
      <c r="CE120" s="174"/>
      <c r="CF120" s="174"/>
      <c r="CG120" s="174"/>
      <c r="CH120" s="174"/>
      <c r="CI120" s="174"/>
      <c r="CJ120" s="174"/>
      <c r="CK120" s="174"/>
      <c r="CL120" s="174"/>
      <c r="CM120" s="174"/>
      <c r="CN120" s="174"/>
      <c r="CO120" s="174"/>
      <c r="CP120" s="174"/>
      <c r="CQ120" s="174"/>
      <c r="CR120" s="174"/>
    </row>
    <row r="121" spans="1:96" s="94" customFormat="1" ht="16.5" customHeight="1">
      <c r="A121" s="144"/>
      <c r="B121" s="95"/>
      <c r="C121" s="180"/>
      <c r="D121" s="181" t="s">
        <v>116</v>
      </c>
      <c r="E121" s="201"/>
      <c r="F121" s="202" t="s">
        <v>171</v>
      </c>
      <c r="G121" s="180"/>
      <c r="H121" s="203">
        <v>18</v>
      </c>
      <c r="I121" s="204"/>
      <c r="J121" s="173"/>
      <c r="K121" s="173"/>
      <c r="L121" s="95"/>
      <c r="M121" s="205"/>
      <c r="N121" s="166"/>
      <c r="O121" s="166"/>
      <c r="P121" s="166"/>
      <c r="Q121" s="166"/>
      <c r="R121" s="166"/>
      <c r="S121" s="166"/>
      <c r="T121" s="206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201" t="s">
        <v>116</v>
      </c>
      <c r="AU121" s="201" t="s">
        <v>72</v>
      </c>
      <c r="AV121" s="180" t="s">
        <v>114</v>
      </c>
      <c r="AW121" s="180" t="s">
        <v>25</v>
      </c>
      <c r="AX121" s="180" t="s">
        <v>70</v>
      </c>
      <c r="AY121" s="201" t="s">
        <v>106</v>
      </c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</row>
    <row r="122" spans="1:65" s="94" customFormat="1" ht="16.5" customHeight="1">
      <c r="A122" s="144"/>
      <c r="B122" s="95"/>
      <c r="C122" s="167">
        <v>15</v>
      </c>
      <c r="D122" s="167" t="s">
        <v>109</v>
      </c>
      <c r="E122" s="168" t="s">
        <v>180</v>
      </c>
      <c r="F122" s="169" t="s">
        <v>181</v>
      </c>
      <c r="G122" s="170" t="s">
        <v>176</v>
      </c>
      <c r="H122" s="171">
        <f>18/3</f>
        <v>6</v>
      </c>
      <c r="I122" s="172"/>
      <c r="J122" s="173">
        <f>ROUND(I122*H122,2)</f>
        <v>0</v>
      </c>
      <c r="K122" s="173" t="s">
        <v>113</v>
      </c>
      <c r="L122" s="95"/>
      <c r="M122" s="175"/>
      <c r="N122" s="176" t="s">
        <v>33</v>
      </c>
      <c r="O122" s="177">
        <v>0.347</v>
      </c>
      <c r="P122" s="177">
        <f>O122*H122</f>
        <v>2.082</v>
      </c>
      <c r="Q122" s="177">
        <v>0.00079</v>
      </c>
      <c r="R122" s="177">
        <f>Q122*H122</f>
        <v>0.00474</v>
      </c>
      <c r="S122" s="177">
        <v>0</v>
      </c>
      <c r="T122" s="178">
        <f>S122*H122</f>
        <v>0</v>
      </c>
      <c r="AR122" s="87" t="s">
        <v>167</v>
      </c>
      <c r="AT122" s="87" t="s">
        <v>109</v>
      </c>
      <c r="AU122" s="87" t="s">
        <v>72</v>
      </c>
      <c r="AY122" s="87" t="s">
        <v>106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87" t="s">
        <v>70</v>
      </c>
      <c r="BK122" s="179">
        <f>ROUND(I122*H122,2)</f>
        <v>0</v>
      </c>
      <c r="BL122" s="87" t="s">
        <v>167</v>
      </c>
      <c r="BM122" s="87" t="s">
        <v>182</v>
      </c>
    </row>
    <row r="123" spans="1:65" s="94" customFormat="1" ht="16.5" customHeight="1">
      <c r="A123" s="144"/>
      <c r="B123" s="95"/>
      <c r="C123" s="167">
        <v>16</v>
      </c>
      <c r="D123" s="167" t="s">
        <v>109</v>
      </c>
      <c r="E123" s="168" t="s">
        <v>183</v>
      </c>
      <c r="F123" s="169" t="s">
        <v>184</v>
      </c>
      <c r="G123" s="170" t="s">
        <v>185</v>
      </c>
      <c r="H123" s="171">
        <f>6/3</f>
        <v>2</v>
      </c>
      <c r="I123" s="172"/>
      <c r="J123" s="173">
        <f>ROUND(I123*H123,2)</f>
        <v>0</v>
      </c>
      <c r="K123" s="169" t="s">
        <v>113</v>
      </c>
      <c r="L123" s="95"/>
      <c r="M123" s="175"/>
      <c r="N123" s="176" t="s">
        <v>33</v>
      </c>
      <c r="O123" s="177">
        <v>0.14</v>
      </c>
      <c r="P123" s="177">
        <f>O123*H123</f>
        <v>0.28</v>
      </c>
      <c r="Q123" s="177">
        <v>0</v>
      </c>
      <c r="R123" s="177">
        <f>Q123*H123</f>
        <v>0</v>
      </c>
      <c r="S123" s="177">
        <v>0</v>
      </c>
      <c r="T123" s="178">
        <f>S123*H123</f>
        <v>0</v>
      </c>
      <c r="AR123" s="87" t="s">
        <v>167</v>
      </c>
      <c r="AT123" s="87" t="s">
        <v>109</v>
      </c>
      <c r="AU123" s="87" t="s">
        <v>72</v>
      </c>
      <c r="AY123" s="87" t="s">
        <v>106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87" t="s">
        <v>70</v>
      </c>
      <c r="BK123" s="179">
        <f>ROUND(I123*H123,2)</f>
        <v>0</v>
      </c>
      <c r="BL123" s="87" t="s">
        <v>167</v>
      </c>
      <c r="BM123" s="87" t="s">
        <v>186</v>
      </c>
    </row>
    <row r="124" spans="1:65" s="94" customFormat="1" ht="16.5" customHeight="1">
      <c r="A124" s="144"/>
      <c r="B124" s="95"/>
      <c r="C124" s="167">
        <v>17</v>
      </c>
      <c r="D124" s="167" t="s">
        <v>109</v>
      </c>
      <c r="E124" s="168" t="s">
        <v>187</v>
      </c>
      <c r="F124" s="169" t="s">
        <v>188</v>
      </c>
      <c r="G124" s="170" t="s">
        <v>138</v>
      </c>
      <c r="H124" s="171">
        <f>0.01422/3</f>
        <v>0.00474</v>
      </c>
      <c r="I124" s="172"/>
      <c r="J124" s="173">
        <f>ROUND(I124*H124,2)</f>
        <v>0</v>
      </c>
      <c r="K124" s="169" t="s">
        <v>113</v>
      </c>
      <c r="L124" s="95"/>
      <c r="M124" s="175"/>
      <c r="N124" s="176" t="s">
        <v>33</v>
      </c>
      <c r="O124" s="177">
        <v>4.737</v>
      </c>
      <c r="P124" s="177">
        <f>O124*H124</f>
        <v>0.02245338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AR124" s="87" t="s">
        <v>167</v>
      </c>
      <c r="AT124" s="87" t="s">
        <v>109</v>
      </c>
      <c r="AU124" s="87" t="s">
        <v>72</v>
      </c>
      <c r="AY124" s="87" t="s">
        <v>106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87" t="s">
        <v>70</v>
      </c>
      <c r="BK124" s="179">
        <f>ROUND(I124*H124,2)</f>
        <v>0</v>
      </c>
      <c r="BL124" s="87" t="s">
        <v>167</v>
      </c>
      <c r="BM124" s="87" t="s">
        <v>189</v>
      </c>
    </row>
    <row r="125" spans="1:66" s="94" customFormat="1" ht="22.7" customHeight="1">
      <c r="A125" s="144"/>
      <c r="B125" s="95"/>
      <c r="C125" s="153"/>
      <c r="D125" s="154" t="s">
        <v>61</v>
      </c>
      <c r="E125" s="163" t="s">
        <v>190</v>
      </c>
      <c r="F125" s="163" t="s">
        <v>191</v>
      </c>
      <c r="G125" s="153"/>
      <c r="H125" s="153"/>
      <c r="I125" s="156"/>
      <c r="J125" s="164">
        <f>BK125</f>
        <v>0</v>
      </c>
      <c r="K125" s="153"/>
      <c r="L125" s="95"/>
      <c r="M125" s="95"/>
      <c r="N125" s="95"/>
      <c r="O125" s="95"/>
      <c r="P125" s="95">
        <f>SUM(P126:P133)</f>
        <v>68.3415</v>
      </c>
      <c r="Q125" s="95"/>
      <c r="R125" s="95">
        <f>SUM(R126:R133)</f>
        <v>0</v>
      </c>
      <c r="S125" s="95"/>
      <c r="T125" s="95">
        <f>SUM(T126:T133)</f>
        <v>0.498</v>
      </c>
      <c r="U125" s="95"/>
      <c r="V125" s="95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4" t="s">
        <v>72</v>
      </c>
      <c r="AS125" s="153"/>
      <c r="AT125" s="161" t="s">
        <v>61</v>
      </c>
      <c r="AU125" s="161" t="s">
        <v>70</v>
      </c>
      <c r="AV125" s="153"/>
      <c r="AW125" s="153"/>
      <c r="AX125" s="153"/>
      <c r="AY125" s="154" t="s">
        <v>106</v>
      </c>
      <c r="AZ125" s="153"/>
      <c r="BE125" s="153"/>
      <c r="BF125" s="153"/>
      <c r="BG125" s="153"/>
      <c r="BH125" s="153"/>
      <c r="BI125" s="153"/>
      <c r="BJ125" s="153"/>
      <c r="BK125" s="162">
        <f>SUM(BK126:BK133)</f>
        <v>0</v>
      </c>
      <c r="BL125" s="153"/>
      <c r="BM125" s="153"/>
      <c r="BN125" s="153"/>
    </row>
    <row r="126" spans="1:65" s="94" customFormat="1" ht="16.5" customHeight="1">
      <c r="A126" s="144"/>
      <c r="B126" s="95"/>
      <c r="C126" s="167">
        <v>18</v>
      </c>
      <c r="D126" s="167" t="s">
        <v>109</v>
      </c>
      <c r="E126" s="168" t="s">
        <v>192</v>
      </c>
      <c r="F126" s="169" t="s">
        <v>193</v>
      </c>
      <c r="G126" s="170" t="s">
        <v>176</v>
      </c>
      <c r="H126" s="171">
        <v>81</v>
      </c>
      <c r="I126" s="172"/>
      <c r="J126" s="173">
        <f>ROUND(I126*H126,2)</f>
        <v>0</v>
      </c>
      <c r="K126" s="173" t="s">
        <v>113</v>
      </c>
      <c r="L126" s="95"/>
      <c r="M126" s="95"/>
      <c r="N126" s="95" t="s">
        <v>33</v>
      </c>
      <c r="O126" s="95">
        <v>0.12</v>
      </c>
      <c r="P126" s="95">
        <f>O126*H126</f>
        <v>9.72</v>
      </c>
      <c r="Q126" s="95">
        <v>0</v>
      </c>
      <c r="R126" s="95">
        <f>Q126*H126</f>
        <v>0</v>
      </c>
      <c r="S126" s="95">
        <v>0.005</v>
      </c>
      <c r="T126" s="95">
        <f>S126*H126</f>
        <v>0.405</v>
      </c>
      <c r="U126" s="95"/>
      <c r="V126" s="95"/>
      <c r="AR126" s="87" t="s">
        <v>167</v>
      </c>
      <c r="AT126" s="87" t="s">
        <v>109</v>
      </c>
      <c r="AU126" s="87" t="s">
        <v>72</v>
      </c>
      <c r="AY126" s="87" t="s">
        <v>106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87" t="s">
        <v>70</v>
      </c>
      <c r="BK126" s="179">
        <f>ROUND(I126*H126,2)</f>
        <v>0</v>
      </c>
      <c r="BL126" s="87" t="s">
        <v>167</v>
      </c>
      <c r="BM126" s="87" t="s">
        <v>194</v>
      </c>
    </row>
    <row r="127" spans="1:66" s="94" customFormat="1" ht="16.5" customHeight="1">
      <c r="A127" s="144"/>
      <c r="B127" s="95"/>
      <c r="C127" s="190"/>
      <c r="D127" s="181" t="s">
        <v>116</v>
      </c>
      <c r="E127" s="191"/>
      <c r="F127" s="192" t="s">
        <v>195</v>
      </c>
      <c r="G127" s="190"/>
      <c r="H127" s="191"/>
      <c r="I127" s="193"/>
      <c r="J127" s="173"/>
      <c r="K127" s="173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1" t="s">
        <v>116</v>
      </c>
      <c r="AU127" s="191" t="s">
        <v>72</v>
      </c>
      <c r="AV127" s="190" t="s">
        <v>70</v>
      </c>
      <c r="AW127" s="190" t="s">
        <v>25</v>
      </c>
      <c r="AX127" s="190" t="s">
        <v>62</v>
      </c>
      <c r="AY127" s="191" t="s">
        <v>106</v>
      </c>
      <c r="AZ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</row>
    <row r="128" spans="1:66" s="94" customFormat="1" ht="16.5" customHeight="1">
      <c r="A128" s="144"/>
      <c r="B128" s="95"/>
      <c r="C128" s="174"/>
      <c r="D128" s="181" t="s">
        <v>116</v>
      </c>
      <c r="E128" s="182"/>
      <c r="F128" s="183" t="s">
        <v>196</v>
      </c>
      <c r="G128" s="174"/>
      <c r="H128" s="184">
        <v>81</v>
      </c>
      <c r="I128" s="185"/>
      <c r="J128" s="173"/>
      <c r="K128" s="173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82" t="s">
        <v>116</v>
      </c>
      <c r="AU128" s="182" t="s">
        <v>72</v>
      </c>
      <c r="AV128" s="174" t="s">
        <v>72</v>
      </c>
      <c r="AW128" s="174" t="s">
        <v>25</v>
      </c>
      <c r="AX128" s="174" t="s">
        <v>62</v>
      </c>
      <c r="AY128" s="182" t="s">
        <v>106</v>
      </c>
      <c r="AZ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</row>
    <row r="129" spans="1:66" s="94" customFormat="1" ht="16.5" customHeight="1">
      <c r="A129" s="144"/>
      <c r="B129" s="95"/>
      <c r="C129" s="180"/>
      <c r="D129" s="181" t="s">
        <v>116</v>
      </c>
      <c r="E129" s="201"/>
      <c r="F129" s="202" t="s">
        <v>171</v>
      </c>
      <c r="G129" s="180"/>
      <c r="H129" s="203">
        <v>81</v>
      </c>
      <c r="I129" s="204"/>
      <c r="J129" s="173"/>
      <c r="K129" s="173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201" t="s">
        <v>116</v>
      </c>
      <c r="AU129" s="201" t="s">
        <v>72</v>
      </c>
      <c r="AV129" s="180" t="s">
        <v>114</v>
      </c>
      <c r="AW129" s="180" t="s">
        <v>25</v>
      </c>
      <c r="AX129" s="180" t="s">
        <v>70</v>
      </c>
      <c r="AY129" s="201" t="s">
        <v>106</v>
      </c>
      <c r="AZ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</row>
    <row r="130" spans="1:65" s="94" customFormat="1" ht="16.5" customHeight="1">
      <c r="A130" s="144"/>
      <c r="B130" s="95"/>
      <c r="C130" s="167">
        <v>19</v>
      </c>
      <c r="D130" s="167" t="s">
        <v>109</v>
      </c>
      <c r="E130" s="168" t="s">
        <v>197</v>
      </c>
      <c r="F130" s="169" t="s">
        <v>198</v>
      </c>
      <c r="G130" s="170" t="s">
        <v>176</v>
      </c>
      <c r="H130" s="171">
        <f>18/3</f>
        <v>6</v>
      </c>
      <c r="I130" s="172"/>
      <c r="J130" s="173">
        <f>ROUND(I130*H130,2)</f>
        <v>0</v>
      </c>
      <c r="K130" s="173"/>
      <c r="L130" s="95"/>
      <c r="M130" s="95"/>
      <c r="N130" s="95" t="s">
        <v>33</v>
      </c>
      <c r="O130" s="95">
        <v>0.083</v>
      </c>
      <c r="P130" s="95">
        <f>O130*H130</f>
        <v>0.498</v>
      </c>
      <c r="Q130" s="95">
        <v>0</v>
      </c>
      <c r="R130" s="95">
        <f>Q130*H130</f>
        <v>0</v>
      </c>
      <c r="S130" s="95">
        <v>0.003</v>
      </c>
      <c r="T130" s="95">
        <f>S130*H130</f>
        <v>0.018</v>
      </c>
      <c r="U130" s="95"/>
      <c r="V130" s="95"/>
      <c r="AR130" s="87" t="s">
        <v>167</v>
      </c>
      <c r="AT130" s="87" t="s">
        <v>109</v>
      </c>
      <c r="AU130" s="87" t="s">
        <v>72</v>
      </c>
      <c r="AY130" s="87" t="s">
        <v>106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87" t="s">
        <v>70</v>
      </c>
      <c r="BK130" s="179">
        <f>ROUND(I130*H130,2)</f>
        <v>0</v>
      </c>
      <c r="BL130" s="87" t="s">
        <v>167</v>
      </c>
      <c r="BM130" s="87" t="s">
        <v>199</v>
      </c>
    </row>
    <row r="131" spans="1:65" s="94" customFormat="1" ht="16.5" customHeight="1">
      <c r="A131" s="144"/>
      <c r="B131" s="95"/>
      <c r="C131" s="167">
        <v>20</v>
      </c>
      <c r="D131" s="167" t="s">
        <v>109</v>
      </c>
      <c r="E131" s="168" t="s">
        <v>200</v>
      </c>
      <c r="F131" s="169" t="s">
        <v>201</v>
      </c>
      <c r="G131" s="170" t="s">
        <v>176</v>
      </c>
      <c r="H131" s="171">
        <f>18/3</f>
        <v>6</v>
      </c>
      <c r="I131" s="172"/>
      <c r="J131" s="173">
        <f>ROUND(I131*H131,2)</f>
        <v>0</v>
      </c>
      <c r="K131" s="173"/>
      <c r="L131" s="95"/>
      <c r="M131" s="95"/>
      <c r="N131" s="95" t="s">
        <v>33</v>
      </c>
      <c r="O131" s="95">
        <v>0.03</v>
      </c>
      <c r="P131" s="95">
        <f>O131*H131</f>
        <v>0.18</v>
      </c>
      <c r="Q131" s="95">
        <v>0</v>
      </c>
      <c r="R131" s="95">
        <f>Q131*H131</f>
        <v>0</v>
      </c>
      <c r="S131" s="95">
        <v>0.0125</v>
      </c>
      <c r="T131" s="95">
        <f>S131*H131</f>
        <v>0.075</v>
      </c>
      <c r="U131" s="95"/>
      <c r="V131" s="95"/>
      <c r="AR131" s="87" t="s">
        <v>167</v>
      </c>
      <c r="AT131" s="87" t="s">
        <v>109</v>
      </c>
      <c r="AU131" s="87" t="s">
        <v>72</v>
      </c>
      <c r="AY131" s="87" t="s">
        <v>106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87" t="s">
        <v>70</v>
      </c>
      <c r="BK131" s="179">
        <f>ROUND(I131*H131,2)</f>
        <v>0</v>
      </c>
      <c r="BL131" s="87" t="s">
        <v>167</v>
      </c>
      <c r="BM131" s="87" t="s">
        <v>202</v>
      </c>
    </row>
    <row r="132" spans="1:65" s="94" customFormat="1" ht="16.5" customHeight="1">
      <c r="A132" s="144"/>
      <c r="B132" s="95"/>
      <c r="C132" s="167">
        <v>21</v>
      </c>
      <c r="D132" s="167" t="s">
        <v>109</v>
      </c>
      <c r="E132" s="168" t="s">
        <v>203</v>
      </c>
      <c r="F132" s="169" t="s">
        <v>204</v>
      </c>
      <c r="G132" s="170" t="s">
        <v>176</v>
      </c>
      <c r="H132" s="171">
        <v>81</v>
      </c>
      <c r="I132" s="172"/>
      <c r="J132" s="173">
        <f>ROUND(I132*H132,2)</f>
        <v>0</v>
      </c>
      <c r="K132" s="173" t="s">
        <v>113</v>
      </c>
      <c r="L132" s="95"/>
      <c r="M132" s="95"/>
      <c r="N132" s="95" t="s">
        <v>33</v>
      </c>
      <c r="O132" s="95">
        <v>0.707</v>
      </c>
      <c r="P132" s="95">
        <f>O132*H132</f>
        <v>57.267</v>
      </c>
      <c r="Q132" s="95">
        <v>0</v>
      </c>
      <c r="R132" s="95">
        <f>Q132*H132</f>
        <v>0</v>
      </c>
      <c r="S132" s="95">
        <v>0</v>
      </c>
      <c r="T132" s="95">
        <f>S132*H132</f>
        <v>0</v>
      </c>
      <c r="U132" s="95"/>
      <c r="V132" s="95"/>
      <c r="AR132" s="87" t="s">
        <v>167</v>
      </c>
      <c r="AT132" s="87" t="s">
        <v>109</v>
      </c>
      <c r="AU132" s="87" t="s">
        <v>72</v>
      </c>
      <c r="AY132" s="87" t="s">
        <v>106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87" t="s">
        <v>70</v>
      </c>
      <c r="BK132" s="179">
        <f>ROUND(I132*H132,2)</f>
        <v>0</v>
      </c>
      <c r="BL132" s="87" t="s">
        <v>167</v>
      </c>
      <c r="BM132" s="87" t="s">
        <v>205</v>
      </c>
    </row>
    <row r="133" spans="1:65" s="94" customFormat="1" ht="16.5" customHeight="1">
      <c r="A133" s="144"/>
      <c r="B133" s="95"/>
      <c r="C133" s="167">
        <v>22</v>
      </c>
      <c r="D133" s="167" t="s">
        <v>109</v>
      </c>
      <c r="E133" s="168" t="s">
        <v>206</v>
      </c>
      <c r="F133" s="169" t="s">
        <v>207</v>
      </c>
      <c r="G133" s="170" t="s">
        <v>138</v>
      </c>
      <c r="H133" s="171">
        <v>0.3</v>
      </c>
      <c r="I133" s="172"/>
      <c r="J133" s="173">
        <f>ROUND(I133*H133,2)</f>
        <v>0</v>
      </c>
      <c r="K133" s="173" t="s">
        <v>113</v>
      </c>
      <c r="L133" s="95"/>
      <c r="M133" s="95"/>
      <c r="N133" s="95" t="s">
        <v>33</v>
      </c>
      <c r="O133" s="95">
        <v>2.255</v>
      </c>
      <c r="P133" s="95">
        <f>O133*H133</f>
        <v>0.6765</v>
      </c>
      <c r="Q133" s="95">
        <v>0</v>
      </c>
      <c r="R133" s="95">
        <f>Q133*H133</f>
        <v>0</v>
      </c>
      <c r="S133" s="95">
        <v>0</v>
      </c>
      <c r="T133" s="95">
        <f>S133*H133</f>
        <v>0</v>
      </c>
      <c r="U133" s="95"/>
      <c r="V133" s="95"/>
      <c r="AR133" s="87" t="s">
        <v>167</v>
      </c>
      <c r="AT133" s="87" t="s">
        <v>109</v>
      </c>
      <c r="AU133" s="87" t="s">
        <v>72</v>
      </c>
      <c r="AY133" s="87" t="s">
        <v>106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87" t="s">
        <v>70</v>
      </c>
      <c r="BK133" s="179">
        <f>ROUND(I133*H133,2)</f>
        <v>0</v>
      </c>
      <c r="BL133" s="87" t="s">
        <v>167</v>
      </c>
      <c r="BM133" s="87" t="s">
        <v>208</v>
      </c>
    </row>
    <row r="134" spans="1:63" s="153" customFormat="1" ht="22.8" customHeight="1">
      <c r="A134" s="151"/>
      <c r="B134" s="152"/>
      <c r="D134" s="154" t="s">
        <v>61</v>
      </c>
      <c r="E134" s="163" t="s">
        <v>209</v>
      </c>
      <c r="F134" s="163" t="s">
        <v>210</v>
      </c>
      <c r="I134" s="156"/>
      <c r="J134" s="164">
        <f>BK134</f>
        <v>0</v>
      </c>
      <c r="L134" s="152"/>
      <c r="M134" s="158"/>
      <c r="N134" s="152"/>
      <c r="O134" s="152"/>
      <c r="P134" s="159">
        <f>SUM(P135:P148)</f>
        <v>254.6675</v>
      </c>
      <c r="Q134" s="152"/>
      <c r="R134" s="159">
        <f>SUM(R135:R148)</f>
        <v>0</v>
      </c>
      <c r="S134" s="152"/>
      <c r="T134" s="160">
        <f>SUM(T135:T148)</f>
        <v>1.45475</v>
      </c>
      <c r="AR134" s="154" t="s">
        <v>72</v>
      </c>
      <c r="AT134" s="161" t="s">
        <v>61</v>
      </c>
      <c r="AU134" s="161" t="s">
        <v>70</v>
      </c>
      <c r="AY134" s="154" t="s">
        <v>106</v>
      </c>
      <c r="BK134" s="162">
        <f>SUM(BK135:BK148)</f>
        <v>0</v>
      </c>
    </row>
    <row r="135" spans="1:65" s="94" customFormat="1" ht="16.5" customHeight="1">
      <c r="A135" s="144"/>
      <c r="B135" s="95"/>
      <c r="C135" s="167">
        <v>23</v>
      </c>
      <c r="D135" s="167" t="s">
        <v>109</v>
      </c>
      <c r="E135" s="168" t="s">
        <v>211</v>
      </c>
      <c r="F135" s="169" t="s">
        <v>212</v>
      </c>
      <c r="G135" s="170" t="s">
        <v>176</v>
      </c>
      <c r="H135" s="171">
        <v>493.1</v>
      </c>
      <c r="I135" s="172"/>
      <c r="J135" s="173">
        <f>ROUND(I135*H135,2)</f>
        <v>0</v>
      </c>
      <c r="K135" s="101" t="s">
        <v>113</v>
      </c>
      <c r="L135" s="95"/>
      <c r="M135" s="175"/>
      <c r="N135" s="176" t="s">
        <v>33</v>
      </c>
      <c r="O135" s="177">
        <v>0.055</v>
      </c>
      <c r="P135" s="177">
        <f>O135*H135</f>
        <v>27.1205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AR135" s="87" t="s">
        <v>167</v>
      </c>
      <c r="AT135" s="87" t="s">
        <v>109</v>
      </c>
      <c r="AU135" s="87" t="s">
        <v>72</v>
      </c>
      <c r="AY135" s="87" t="s">
        <v>106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87" t="s">
        <v>70</v>
      </c>
      <c r="BK135" s="179">
        <f>ROUND(I135*H135,2)</f>
        <v>0</v>
      </c>
      <c r="BL135" s="87" t="s">
        <v>167</v>
      </c>
      <c r="BM135" s="87" t="s">
        <v>213</v>
      </c>
    </row>
    <row r="136" spans="1:51" s="190" customFormat="1" ht="12.8">
      <c r="A136" s="165"/>
      <c r="B136" s="189"/>
      <c r="D136" s="181" t="s">
        <v>116</v>
      </c>
      <c r="E136" s="191"/>
      <c r="F136" s="192" t="s">
        <v>214</v>
      </c>
      <c r="H136" s="191"/>
      <c r="I136" s="193"/>
      <c r="L136" s="189"/>
      <c r="M136" s="194"/>
      <c r="N136" s="189"/>
      <c r="O136" s="189"/>
      <c r="P136" s="189"/>
      <c r="Q136" s="189"/>
      <c r="R136" s="189"/>
      <c r="S136" s="189"/>
      <c r="T136" s="195"/>
      <c r="AT136" s="191" t="s">
        <v>116</v>
      </c>
      <c r="AU136" s="191" t="s">
        <v>72</v>
      </c>
      <c r="AV136" s="190" t="s">
        <v>70</v>
      </c>
      <c r="AW136" s="190" t="s">
        <v>25</v>
      </c>
      <c r="AX136" s="190" t="s">
        <v>62</v>
      </c>
      <c r="AY136" s="191" t="s">
        <v>106</v>
      </c>
    </row>
    <row r="137" spans="1:51" s="174" customFormat="1" ht="12.8">
      <c r="A137" s="165"/>
      <c r="B137" s="187"/>
      <c r="D137" s="181" t="s">
        <v>116</v>
      </c>
      <c r="E137" s="182"/>
      <c r="F137" s="183" t="s">
        <v>215</v>
      </c>
      <c r="H137" s="184">
        <v>493.1</v>
      </c>
      <c r="I137" s="185"/>
      <c r="L137" s="187"/>
      <c r="M137" s="186"/>
      <c r="N137" s="187"/>
      <c r="O137" s="187"/>
      <c r="P137" s="187"/>
      <c r="Q137" s="187"/>
      <c r="R137" s="187"/>
      <c r="S137" s="187"/>
      <c r="T137" s="188"/>
      <c r="AT137" s="182" t="s">
        <v>116</v>
      </c>
      <c r="AU137" s="182" t="s">
        <v>72</v>
      </c>
      <c r="AV137" s="174" t="s">
        <v>72</v>
      </c>
      <c r="AW137" s="174" t="s">
        <v>25</v>
      </c>
      <c r="AX137" s="174" t="s">
        <v>62</v>
      </c>
      <c r="AY137" s="182" t="s">
        <v>106</v>
      </c>
    </row>
    <row r="138" spans="1:51" s="180" customFormat="1" ht="12.8">
      <c r="A138" s="165"/>
      <c r="B138" s="166"/>
      <c r="D138" s="181" t="s">
        <v>116</v>
      </c>
      <c r="E138" s="201"/>
      <c r="F138" s="202" t="s">
        <v>171</v>
      </c>
      <c r="H138" s="203">
        <v>493.1</v>
      </c>
      <c r="I138" s="204"/>
      <c r="L138" s="166"/>
      <c r="M138" s="205"/>
      <c r="N138" s="166"/>
      <c r="O138" s="166"/>
      <c r="P138" s="166"/>
      <c r="Q138" s="166"/>
      <c r="R138" s="166"/>
      <c r="S138" s="166"/>
      <c r="T138" s="206"/>
      <c r="AT138" s="201" t="s">
        <v>116</v>
      </c>
      <c r="AU138" s="201" t="s">
        <v>72</v>
      </c>
      <c r="AV138" s="180" t="s">
        <v>114</v>
      </c>
      <c r="AW138" s="180" t="s">
        <v>25</v>
      </c>
      <c r="AX138" s="180" t="s">
        <v>70</v>
      </c>
      <c r="AY138" s="201" t="s">
        <v>106</v>
      </c>
    </row>
    <row r="139" spans="1:65" s="94" customFormat="1" ht="16.5" customHeight="1">
      <c r="A139" s="144"/>
      <c r="B139" s="95"/>
      <c r="C139" s="167">
        <v>24</v>
      </c>
      <c r="D139" s="167" t="s">
        <v>109</v>
      </c>
      <c r="E139" s="168" t="s">
        <v>216</v>
      </c>
      <c r="F139" s="169" t="s">
        <v>217</v>
      </c>
      <c r="G139" s="170" t="s">
        <v>176</v>
      </c>
      <c r="H139" s="171">
        <v>444</v>
      </c>
      <c r="I139" s="172"/>
      <c r="J139" s="173">
        <f>ROUND(I139*H139,2)</f>
        <v>0</v>
      </c>
      <c r="K139" s="101" t="s">
        <v>113</v>
      </c>
      <c r="L139" s="95"/>
      <c r="M139" s="175"/>
      <c r="N139" s="176" t="s">
        <v>33</v>
      </c>
      <c r="O139" s="177">
        <v>0.08</v>
      </c>
      <c r="P139" s="177">
        <f>O139*H139</f>
        <v>35.52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AR139" s="87" t="s">
        <v>167</v>
      </c>
      <c r="AT139" s="87" t="s">
        <v>109</v>
      </c>
      <c r="AU139" s="87" t="s">
        <v>72</v>
      </c>
      <c r="AY139" s="87" t="s">
        <v>106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87" t="s">
        <v>70</v>
      </c>
      <c r="BK139" s="179">
        <f>ROUND(I139*H139,2)</f>
        <v>0</v>
      </c>
      <c r="BL139" s="87" t="s">
        <v>167</v>
      </c>
      <c r="BM139" s="87" t="s">
        <v>218</v>
      </c>
    </row>
    <row r="140" spans="1:51" s="190" customFormat="1" ht="12.8">
      <c r="A140" s="165"/>
      <c r="B140" s="189"/>
      <c r="D140" s="181" t="s">
        <v>116</v>
      </c>
      <c r="E140" s="191"/>
      <c r="F140" s="192" t="s">
        <v>219</v>
      </c>
      <c r="H140" s="191"/>
      <c r="I140" s="193"/>
      <c r="L140" s="189"/>
      <c r="M140" s="194"/>
      <c r="N140" s="189"/>
      <c r="O140" s="189"/>
      <c r="P140" s="189"/>
      <c r="Q140" s="189"/>
      <c r="R140" s="189"/>
      <c r="S140" s="189"/>
      <c r="T140" s="195"/>
      <c r="AT140" s="191" t="s">
        <v>116</v>
      </c>
      <c r="AU140" s="191" t="s">
        <v>72</v>
      </c>
      <c r="AV140" s="190" t="s">
        <v>70</v>
      </c>
      <c r="AW140" s="190" t="s">
        <v>25</v>
      </c>
      <c r="AX140" s="190" t="s">
        <v>62</v>
      </c>
      <c r="AY140" s="191" t="s">
        <v>106</v>
      </c>
    </row>
    <row r="141" spans="1:51" s="174" customFormat="1" ht="12.8">
      <c r="A141" s="165"/>
      <c r="B141" s="187"/>
      <c r="D141" s="181" t="s">
        <v>116</v>
      </c>
      <c r="E141" s="182"/>
      <c r="F141" s="183" t="s">
        <v>220</v>
      </c>
      <c r="H141" s="184">
        <v>444</v>
      </c>
      <c r="I141" s="185"/>
      <c r="L141" s="187"/>
      <c r="M141" s="186"/>
      <c r="N141" s="187"/>
      <c r="O141" s="187"/>
      <c r="P141" s="187"/>
      <c r="Q141" s="187"/>
      <c r="R141" s="187"/>
      <c r="S141" s="187"/>
      <c r="T141" s="188"/>
      <c r="AT141" s="182" t="s">
        <v>116</v>
      </c>
      <c r="AU141" s="182" t="s">
        <v>72</v>
      </c>
      <c r="AV141" s="174" t="s">
        <v>72</v>
      </c>
      <c r="AW141" s="174" t="s">
        <v>25</v>
      </c>
      <c r="AX141" s="174" t="s">
        <v>62</v>
      </c>
      <c r="AY141" s="182" t="s">
        <v>106</v>
      </c>
    </row>
    <row r="142" spans="1:51" s="180" customFormat="1" ht="12.8">
      <c r="A142" s="165"/>
      <c r="B142" s="166"/>
      <c r="D142" s="181" t="s">
        <v>116</v>
      </c>
      <c r="E142" s="201"/>
      <c r="F142" s="202" t="s">
        <v>171</v>
      </c>
      <c r="H142" s="203">
        <v>444</v>
      </c>
      <c r="I142" s="204"/>
      <c r="L142" s="166"/>
      <c r="M142" s="205"/>
      <c r="N142" s="166"/>
      <c r="O142" s="166"/>
      <c r="P142" s="166"/>
      <c r="Q142" s="166"/>
      <c r="R142" s="166"/>
      <c r="S142" s="166"/>
      <c r="T142" s="206"/>
      <c r="AT142" s="201" t="s">
        <v>116</v>
      </c>
      <c r="AU142" s="201" t="s">
        <v>72</v>
      </c>
      <c r="AV142" s="180" t="s">
        <v>114</v>
      </c>
      <c r="AW142" s="180" t="s">
        <v>25</v>
      </c>
      <c r="AX142" s="180" t="s">
        <v>70</v>
      </c>
      <c r="AY142" s="201" t="s">
        <v>106</v>
      </c>
    </row>
    <row r="143" spans="1:65" s="94" customFormat="1" ht="16.5" customHeight="1">
      <c r="A143" s="144"/>
      <c r="B143" s="95"/>
      <c r="C143" s="167">
        <v>25</v>
      </c>
      <c r="D143" s="167" t="s">
        <v>109</v>
      </c>
      <c r="E143" s="168" t="s">
        <v>221</v>
      </c>
      <c r="F143" s="169" t="s">
        <v>222</v>
      </c>
      <c r="G143" s="170" t="s">
        <v>176</v>
      </c>
      <c r="H143" s="171">
        <v>493.1</v>
      </c>
      <c r="I143" s="172"/>
      <c r="J143" s="173">
        <f>ROUND(I143*H143,2)</f>
        <v>0</v>
      </c>
      <c r="K143" s="101"/>
      <c r="L143" s="95"/>
      <c r="M143" s="175"/>
      <c r="N143" s="176" t="s">
        <v>33</v>
      </c>
      <c r="O143" s="177">
        <v>0.066</v>
      </c>
      <c r="P143" s="177">
        <f>O143*H143</f>
        <v>32.5446</v>
      </c>
      <c r="Q143" s="177">
        <v>0</v>
      </c>
      <c r="R143" s="177">
        <f>Q143*H143</f>
        <v>0</v>
      </c>
      <c r="S143" s="177">
        <v>0.0005</v>
      </c>
      <c r="T143" s="178">
        <f>S143*H143</f>
        <v>0.24655</v>
      </c>
      <c r="AR143" s="87" t="s">
        <v>167</v>
      </c>
      <c r="AT143" s="87" t="s">
        <v>109</v>
      </c>
      <c r="AU143" s="87" t="s">
        <v>72</v>
      </c>
      <c r="AY143" s="87" t="s">
        <v>106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87" t="s">
        <v>70</v>
      </c>
      <c r="BK143" s="179">
        <f>ROUND(I143*H143,2)</f>
        <v>0</v>
      </c>
      <c r="BL143" s="87" t="s">
        <v>167</v>
      </c>
      <c r="BM143" s="87" t="s">
        <v>223</v>
      </c>
    </row>
    <row r="144" spans="1:65" s="94" customFormat="1" ht="16.5" customHeight="1">
      <c r="A144" s="144"/>
      <c r="B144" s="95"/>
      <c r="C144" s="167">
        <v>26</v>
      </c>
      <c r="D144" s="167" t="s">
        <v>109</v>
      </c>
      <c r="E144" s="168" t="s">
        <v>224</v>
      </c>
      <c r="F144" s="169" t="s">
        <v>225</v>
      </c>
      <c r="G144" s="170" t="s">
        <v>176</v>
      </c>
      <c r="H144" s="171">
        <v>493.1</v>
      </c>
      <c r="I144" s="172"/>
      <c r="J144" s="173">
        <f>ROUND(I144*H144,2)</f>
        <v>0</v>
      </c>
      <c r="K144" s="101"/>
      <c r="L144" s="95"/>
      <c r="M144" s="175"/>
      <c r="N144" s="176" t="s">
        <v>33</v>
      </c>
      <c r="O144" s="177">
        <v>0.066</v>
      </c>
      <c r="P144" s="177">
        <f>O144*H144</f>
        <v>32.5446</v>
      </c>
      <c r="Q144" s="177">
        <v>0</v>
      </c>
      <c r="R144" s="177">
        <f>Q144*H144</f>
        <v>0</v>
      </c>
      <c r="S144" s="177">
        <v>0.0005</v>
      </c>
      <c r="T144" s="178">
        <f>S144*H144</f>
        <v>0.24655</v>
      </c>
      <c r="AR144" s="87" t="s">
        <v>167</v>
      </c>
      <c r="AT144" s="87" t="s">
        <v>109</v>
      </c>
      <c r="AU144" s="87" t="s">
        <v>72</v>
      </c>
      <c r="AY144" s="87" t="s">
        <v>106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87" t="s">
        <v>70</v>
      </c>
      <c r="BK144" s="179">
        <f>ROUND(I144*H144,2)</f>
        <v>0</v>
      </c>
      <c r="BL144" s="87" t="s">
        <v>167</v>
      </c>
      <c r="BM144" s="87" t="s">
        <v>226</v>
      </c>
    </row>
    <row r="145" spans="1:65" s="94" customFormat="1" ht="16.5" customHeight="1">
      <c r="A145" s="144"/>
      <c r="B145" s="95"/>
      <c r="C145" s="167">
        <v>27</v>
      </c>
      <c r="D145" s="167" t="s">
        <v>109</v>
      </c>
      <c r="E145" s="168" t="s">
        <v>227</v>
      </c>
      <c r="F145" s="169" t="s">
        <v>228</v>
      </c>
      <c r="G145" s="170" t="s">
        <v>176</v>
      </c>
      <c r="H145" s="171">
        <v>493.1</v>
      </c>
      <c r="I145" s="172"/>
      <c r="J145" s="173">
        <f>ROUND(I145*H145,2)</f>
        <v>0</v>
      </c>
      <c r="K145" s="101"/>
      <c r="L145" s="95"/>
      <c r="M145" s="175"/>
      <c r="N145" s="176" t="s">
        <v>33</v>
      </c>
      <c r="O145" s="177">
        <v>0.066</v>
      </c>
      <c r="P145" s="177">
        <f>O145*H145</f>
        <v>32.5446</v>
      </c>
      <c r="Q145" s="177">
        <v>0</v>
      </c>
      <c r="R145" s="177">
        <f>Q145*H145</f>
        <v>0</v>
      </c>
      <c r="S145" s="177">
        <v>0.0005</v>
      </c>
      <c r="T145" s="178">
        <f>S145*H145</f>
        <v>0.24655</v>
      </c>
      <c r="AR145" s="87" t="s">
        <v>167</v>
      </c>
      <c r="AT145" s="87" t="s">
        <v>109</v>
      </c>
      <c r="AU145" s="87" t="s">
        <v>72</v>
      </c>
      <c r="AY145" s="87" t="s">
        <v>106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87" t="s">
        <v>70</v>
      </c>
      <c r="BK145" s="179">
        <f>ROUND(I145*H145,2)</f>
        <v>0</v>
      </c>
      <c r="BL145" s="87" t="s">
        <v>167</v>
      </c>
      <c r="BM145" s="87" t="s">
        <v>229</v>
      </c>
    </row>
    <row r="146" spans="1:65" s="94" customFormat="1" ht="16.5" customHeight="1">
      <c r="A146" s="144"/>
      <c r="B146" s="95"/>
      <c r="C146" s="167">
        <v>28</v>
      </c>
      <c r="D146" s="167" t="s">
        <v>109</v>
      </c>
      <c r="E146" s="168" t="s">
        <v>230</v>
      </c>
      <c r="F146" s="169" t="s">
        <v>231</v>
      </c>
      <c r="G146" s="170" t="s">
        <v>176</v>
      </c>
      <c r="H146" s="171">
        <v>493.1</v>
      </c>
      <c r="I146" s="172"/>
      <c r="J146" s="173">
        <f>ROUND(I146*H146,2)</f>
        <v>0</v>
      </c>
      <c r="K146" s="101"/>
      <c r="L146" s="95"/>
      <c r="M146" s="175"/>
      <c r="N146" s="176" t="s">
        <v>33</v>
      </c>
      <c r="O146" s="177">
        <v>0.066</v>
      </c>
      <c r="P146" s="177">
        <f>O146*H146</f>
        <v>32.5446</v>
      </c>
      <c r="Q146" s="177">
        <v>0</v>
      </c>
      <c r="R146" s="177">
        <f>Q146*H146</f>
        <v>0</v>
      </c>
      <c r="S146" s="177">
        <v>0.0005</v>
      </c>
      <c r="T146" s="178">
        <f>S146*H146</f>
        <v>0.24655</v>
      </c>
      <c r="AR146" s="87" t="s">
        <v>167</v>
      </c>
      <c r="AT146" s="87" t="s">
        <v>109</v>
      </c>
      <c r="AU146" s="87" t="s">
        <v>72</v>
      </c>
      <c r="AY146" s="87" t="s">
        <v>106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87" t="s">
        <v>70</v>
      </c>
      <c r="BK146" s="179">
        <f>ROUND(I146*H146,2)</f>
        <v>0</v>
      </c>
      <c r="BL146" s="87" t="s">
        <v>167</v>
      </c>
      <c r="BM146" s="87" t="s">
        <v>232</v>
      </c>
    </row>
    <row r="147" spans="1:65" s="94" customFormat="1" ht="16.5" customHeight="1">
      <c r="A147" s="144"/>
      <c r="B147" s="95"/>
      <c r="C147" s="167">
        <v>29</v>
      </c>
      <c r="D147" s="167" t="s">
        <v>109</v>
      </c>
      <c r="E147" s="168" t="s">
        <v>233</v>
      </c>
      <c r="F147" s="169" t="s">
        <v>234</v>
      </c>
      <c r="G147" s="170" t="s">
        <v>176</v>
      </c>
      <c r="H147" s="171">
        <v>493.1</v>
      </c>
      <c r="I147" s="172"/>
      <c r="J147" s="173">
        <f>ROUND(I147*H147,2)</f>
        <v>0</v>
      </c>
      <c r="K147" s="101"/>
      <c r="L147" s="95"/>
      <c r="M147" s="175"/>
      <c r="N147" s="176" t="s">
        <v>33</v>
      </c>
      <c r="O147" s="177">
        <v>0.066</v>
      </c>
      <c r="P147" s="177">
        <f>O147*H147</f>
        <v>32.5446</v>
      </c>
      <c r="Q147" s="177">
        <v>0</v>
      </c>
      <c r="R147" s="177">
        <f>Q147*H147</f>
        <v>0</v>
      </c>
      <c r="S147" s="177">
        <v>0.0005</v>
      </c>
      <c r="T147" s="178">
        <f>S147*H147</f>
        <v>0.24655</v>
      </c>
      <c r="AR147" s="87" t="s">
        <v>167</v>
      </c>
      <c r="AT147" s="87" t="s">
        <v>109</v>
      </c>
      <c r="AU147" s="87" t="s">
        <v>72</v>
      </c>
      <c r="AY147" s="87" t="s">
        <v>106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87" t="s">
        <v>70</v>
      </c>
      <c r="BK147" s="179">
        <f>ROUND(I147*H147,2)</f>
        <v>0</v>
      </c>
      <c r="BL147" s="87" t="s">
        <v>167</v>
      </c>
      <c r="BM147" s="87" t="s">
        <v>235</v>
      </c>
    </row>
    <row r="148" spans="1:65" s="94" customFormat="1" ht="16.5" customHeight="1">
      <c r="A148" s="144"/>
      <c r="B148" s="95"/>
      <c r="C148" s="167">
        <v>30</v>
      </c>
      <c r="D148" s="167" t="s">
        <v>109</v>
      </c>
      <c r="E148" s="168" t="s">
        <v>236</v>
      </c>
      <c r="F148" s="169" t="s">
        <v>237</v>
      </c>
      <c r="G148" s="170" t="s">
        <v>176</v>
      </c>
      <c r="H148" s="171">
        <v>444</v>
      </c>
      <c r="I148" s="172"/>
      <c r="J148" s="173">
        <f>ROUND(I148*H148,2)</f>
        <v>0</v>
      </c>
      <c r="K148" s="101"/>
      <c r="L148" s="95"/>
      <c r="M148" s="175"/>
      <c r="N148" s="176" t="s">
        <v>33</v>
      </c>
      <c r="O148" s="177">
        <v>0.066</v>
      </c>
      <c r="P148" s="177">
        <f>O148*H148</f>
        <v>29.304</v>
      </c>
      <c r="Q148" s="177">
        <v>0</v>
      </c>
      <c r="R148" s="177">
        <f>Q148*H148</f>
        <v>0</v>
      </c>
      <c r="S148" s="177">
        <v>0.0005</v>
      </c>
      <c r="T148" s="178">
        <f>S148*H148</f>
        <v>0.222</v>
      </c>
      <c r="AR148" s="87" t="s">
        <v>167</v>
      </c>
      <c r="AT148" s="87" t="s">
        <v>109</v>
      </c>
      <c r="AU148" s="87" t="s">
        <v>72</v>
      </c>
      <c r="AY148" s="87" t="s">
        <v>106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87" t="s">
        <v>70</v>
      </c>
      <c r="BK148" s="179">
        <f>ROUND(I148*H148,2)</f>
        <v>0</v>
      </c>
      <c r="BL148" s="87" t="s">
        <v>167</v>
      </c>
      <c r="BM148" s="87" t="s">
        <v>238</v>
      </c>
    </row>
    <row r="149" ht="6.95" customHeight="1"/>
  </sheetData>
  <sheetProtection password="86C9" sheet="1" objects="1" scenarios="1"/>
  <autoFilter ref="C88:K148"/>
  <mergeCells count="9">
    <mergeCell ref="L2:V2"/>
    <mergeCell ref="E7:H7"/>
    <mergeCell ref="E9:H9"/>
    <mergeCell ref="E18:H18"/>
    <mergeCell ref="E27:H27"/>
    <mergeCell ref="E48:H48"/>
    <mergeCell ref="E50:H50"/>
    <mergeCell ref="E79:H79"/>
    <mergeCell ref="E81:H81"/>
  </mergeCells>
  <printOptions/>
  <pageMargins left="0.39375" right="0.39375" top="0.39375" bottom="0.394444444444444" header="0.511805555555555" footer="0"/>
  <pageSetup horizontalDpi="300" verticalDpi="300" orientation="landscape" paperSize="9" scale="89" copies="1"/>
  <headerFooter>
    <oddFooter>&amp;CStrana &amp;P z &amp;N</oddFooter>
  </headerFooter>
  <rowBreaks count="4" manualBreakCount="4">
    <brk id="44" max="16383" man="1"/>
    <brk id="75" max="16383" man="1"/>
    <brk id="108" max="16383" man="1"/>
    <brk id="133" max="16383" man="1"/>
  </rowBreaks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LibreOffice/5.4.5.1$Windows_x86 LibreOffice_project/79c9829dd5d8054ec39a82dc51cd9eff340dbee8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/>
  <cp:lastPrinted>2019-06-26T10:23:21Z</cp:lastPrinted>
  <dcterms:created xsi:type="dcterms:W3CDTF">2019-04-09T06:26:54Z</dcterms:created>
  <dcterms:modified xsi:type="dcterms:W3CDTF">2019-06-28T09:34:00Z</dcterms:modified>
  <cp:category/>
  <cp:version/>
  <cp:contentType/>
  <cp:contentStatus/>
  <cp:revision>38</cp:revision>
</cp:coreProperties>
</file>