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2019-001-a - Stavební a k..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'2019-001-a - Stavební a k...'!$C$3:$J$235</definedName>
    <definedName name="_xlnm._FilterDatabase" localSheetId="1" hidden="1">'2019-001-a - Stavební a k...'!$C$92:$K$234</definedName>
    <definedName name="_xlnm.Print_Area" localSheetId="0">'Rekapitulace stavby'!$B$41:$AP$57</definedName>
    <definedName name="PRINT_AREA_0" localSheetId="0">'Rekapitulace stavby'!$B$41:#REF!</definedName>
    <definedName name="PRINT_AREA_0_0" localSheetId="0">'Rekapitulace stavby'!$B$3:#REF!</definedName>
    <definedName name="PRINT_AREA_0_0_0" localSheetId="0">'Rekapitulace stavby'!$D$4:#REF!</definedName>
    <definedName name="PRINT_TITLES_0" localSheetId="0">'Rekapitulace stavby'!$52:$52</definedName>
    <definedName name="PRINT_TITLES_0_0" localSheetId="0">'Rekapitulace stavby'!$52:$52</definedName>
    <definedName name="PRINT_TITLES_0_0_0" localSheetId="0">'Rekapitulace stavby'!$52:$52</definedName>
    <definedName name="PRINT_TITLES_0_0_0_0" localSheetId="0">'Rekapitulace stavby'!$52:$52</definedName>
    <definedName name="PRINT_TITLES_0_0_0_0_0" localSheetId="0">'Rekapitulace stavby'!$52:$52</definedName>
    <definedName name="PRINT_TITLES_0_0_0_0_0_0" localSheetId="0">'Rekapitulace stavby'!$52:$52</definedName>
    <definedName name="PRINT_TITLES_0_0_0_0_0_0_0" localSheetId="0">'Rekapitulace stavby'!$52:$52</definedName>
    <definedName name="PRINT_TITLES_0_0_0_0_0_0_0_0" localSheetId="0">'Rekapitulace stavby'!$52:$52</definedName>
    <definedName name="PRINT_TITLES_0_0_0_0_0_0_0_0_0" localSheetId="0">'Rekapitulace stavby'!$52:$52</definedName>
    <definedName name="PRINT_TITLES_0_0_0_0_0_0_0_0_0_0" localSheetId="0">'Rekapitulace stavby'!$52:$52</definedName>
    <definedName name="PRINT_TITLES_0_0_0_0_0_0_0_0_0_0_0" localSheetId="0">'Rekapitulace stavby'!$52:$52</definedName>
    <definedName name="PRINT_TITLES_0_0_0_0_0_0_0_0_0_0_0_0" localSheetId="0">'Rekapitulace stavby'!$52:$52</definedName>
    <definedName name="PRINT_TITLES_0_0_0_0_0_0_0_0_0_0_0_0_0" localSheetId="0">'Rekapitulace stavby'!$52:$52</definedName>
    <definedName name="PRINT_TITLES_0_0_0_0_0_0_0_0_0_0_0_0_0_0" localSheetId="0">'Rekapitulace stavby'!$52:$52</definedName>
    <definedName name="PRINT_TITLES_0_0_0_0_0_0_0_0_0_0_0_0_0_0_0" localSheetId="0">'Rekapitulace stavby'!$52:$52</definedName>
    <definedName name="PRINT_TITLES_0_0_0_0_0_0_0_0_0_0_0_0_0_0_0_0" localSheetId="0">'Rekapitulace stavby'!$52:$52</definedName>
    <definedName name="PRINT_TITLES_0_0_0_0_0_0_0_0_0_0_0_0_0_0_0_0_0" localSheetId="0">'Rekapitulace stavby'!$52:$52</definedName>
    <definedName name="PRINT_TITLES_0_0_0_0_0_0_0_0_0_0_0_0_0_0_0_0_0_0" localSheetId="0">'Rekapitulace stavby'!$52:$52</definedName>
    <definedName name="PRINT_TITLES_0_0_0_0_0_0_0_0_0_0_0_0_0_0_0_0_0_0_0" localSheetId="0">'Rekapitulace stavby'!$52:$52</definedName>
    <definedName name="PRINT_TITLES_0_0_0_0_0_0_0_0_0_0_0_0_0_0_0_0_0_0_0_0" localSheetId="0">'Rekapitulace stavby'!$52:$52</definedName>
    <definedName name="PRINT_AREA_0" localSheetId="1">'2019-001-a - Stavební a k...'!$B$3:#REF!:#REF!</definedName>
    <definedName name="PRINT_AREA_0_0" localSheetId="1">'2019-001-a - Stavební a k...'!$C$4:#REF!:#REF!</definedName>
    <definedName name="PRINT_TITLES_0" localSheetId="1">'2019-001-a - Stavební a k...'!$92:$92</definedName>
    <definedName name="PRINT_TITLES_0_0" localSheetId="1">'2019-001-a - Stavební a k...'!$92:$92</definedName>
    <definedName name="PRINT_TITLES_0_0_0" localSheetId="1">'2019-001-a - Stavební a k...'!$92:$92</definedName>
    <definedName name="PRINT_TITLES_0_0_0_0" localSheetId="1">'2019-001-a - Stavební a k...'!$92:$92</definedName>
    <definedName name="PRINT_TITLES_0_0_0_0_0" localSheetId="1">'2019-001-a - Stavební a k...'!$92:$92</definedName>
    <definedName name="PRINT_TITLES_0_0_0_0_0_0" localSheetId="1">'2019-001-a - Stavební a k...'!$92:$92</definedName>
    <definedName name="PRINT_TITLES_0_0_0_0_0_0_0" localSheetId="1">'2019-001-a - Stavební a k...'!$92:$92</definedName>
    <definedName name="PRINT_TITLES_0_0_0_0_0_0_0_0" localSheetId="1">'2019-001-a - Stavební a k...'!$92:$92</definedName>
    <definedName name="PRINT_TITLES_0_0_0_0_0_0_0_0_0" localSheetId="1">'2019-001-a - Stavební a k...'!$92:$92</definedName>
    <definedName name="PRINT_TITLES_0_0_0_0_0_0_0_0_0_0" localSheetId="1">'2019-001-a - Stavební a k...'!$92:$92</definedName>
    <definedName name="PRINT_TITLES_0_0_0_0_0_0_0_0_0_0_0" localSheetId="1">'2019-001-a - Stavební a k...'!$92:$92</definedName>
    <definedName name="PRINT_TITLES_0_0_0_0_0_0_0_0_0_0_0_0" localSheetId="1">'2019-001-a - Stavební a k...'!$92:$92</definedName>
    <definedName name="PRINT_TITLES_0_0_0_0_0_0_0_0_0_0_0_0_0" localSheetId="1">'2019-001-a - Stavební a k...'!$92:$92</definedName>
    <definedName name="PRINT_TITLES_0_0_0_0_0_0_0_0_0_0_0_0_0_0" localSheetId="1">'2019-001-a - Stavební a k...'!$92:$92</definedName>
    <definedName name="PRINT_TITLES_0_0_0_0_0_0_0_0_0_0_0_0_0_0_0" localSheetId="1">'2019-001-a - Stavební a k...'!$92:$92</definedName>
    <definedName name="PRINT_TITLES_0_0_0_0_0_0_0_0_0_0_0_0_0_0_0_0" localSheetId="1">'2019-001-a - Stavební a k...'!$92:$92</definedName>
    <definedName name="PRINT_TITLES_0_0_0_0_0_0_0_0_0_0_0_0_0_0_0_0_0" localSheetId="1">'2019-001-a - Stavební a k...'!$92:$92</definedName>
    <definedName name="PRINT_TITLES_0_0_0_0_0_0_0_0_0_0_0_0_0_0_0_0_0_0" localSheetId="1">'2019-001-a - Stavební a k...'!$92:$92</definedName>
    <definedName name="PRINT_TITLES_0_0_0_0_0_0_0_0_0_0_0_0_0_0_0_0_0_0_0" localSheetId="1">'2019-001-a - Stavební a k...'!$92:$92</definedName>
    <definedName name="PRINT_TITLES_0_0_0_0_0_0_0_0_0_0_0_0_0_0_0_0_0_0_0_0" localSheetId="1">'2019-001-a - Stavební a k...'!$92:$92</definedName>
    <definedName name="_xlnm.Print_Titles" localSheetId="0">'Rekapitulace stavby'!$52:$52</definedName>
    <definedName name="_xlnm.Print_Titles" localSheetId="1">'2019-001-a - Stavební a k...'!$92:$92</definedName>
  </definedNames>
  <calcPr calcId="145621"/>
  <extLst/>
</workbook>
</file>

<file path=xl/sharedStrings.xml><?xml version="1.0" encoding="utf-8"?>
<sst xmlns="http://schemas.openxmlformats.org/spreadsheetml/2006/main" count="1595" uniqueCount="364">
  <si>
    <t>Export Komplet</t>
  </si>
  <si>
    <t>2.0</t>
  </si>
  <si>
    <t>False</t>
  </si>
  <si>
    <t>{97b6b781-ed3f-41d3-ae08-9d21f9321ada}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</si>
  <si>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</si>
  <si>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</si>
  <si>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</si>
  <si>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</si>
  <si>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</si>
  <si>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</si>
  <si>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</si>
  <si>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</si>
  <si>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2019/001</t>
  </si>
  <si>
    <t>Stavba:</t>
  </si>
  <si>
    <t>Stavební úpravy ZŠ Janov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</si>
  <si>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</si>
  <si>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</si>
  <si>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</si>
  <si>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</si>
  <si>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</si>
  <si>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</si>
  <si>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</si>
  <si>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</si>
  <si>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</si>
  <si>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</si>
  <si>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</si>
  <si>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</si>
  <si>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</si>
  <si>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</si>
  <si>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</si>
  <si>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</si>
  <si>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</si>
  <si>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</si>
  <si>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</si>
  <si>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</si>
  <si>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</si>
  <si>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</si>
  <si>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</si>
  <si>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</si>
  <si>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</si>
  <si>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</si>
  <si>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</si>
  <si>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</si>
  <si>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</si>
  <si>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</si>
  <si>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</si>
  <si>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</si>
  <si>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</si>
  <si>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
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
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náklady [CZK]</t>
  </si>
  <si>
    <t>DPH [CZK]</t>
  </si>
  <si>
    <t>Normohodiny [h]</t>
  </si>
  <si>
    <t>DPH základní [CZK]</t>
  </si>
  <si>
    <t>DPH snížená [CZK]</t>
  </si>
  <si>
    <t>DPH základní přenesená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
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
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
[CZK]</t>
  </si>
  <si>
    <t>DPH snížená přenesená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
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
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
[CZK]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</si>
  <si>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základní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</si>
  <si>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snížená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</si>
  <si>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zákl. přenesená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</si>
  <si>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sníž. přenesená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</si>
  <si>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</si>
  <si>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</si>
  <si>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</si>
  <si>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</si>
  <si>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</si>
  <si>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</si>
  <si>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</si>
  <si>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</si>
  <si>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2019/001/a</t>
  </si>
  <si>
    <t>Stavební a konstrukční část</t>
  </si>
  <si>
    <t>STA</t>
  </si>
  <si>
    <t>1</t>
  </si>
  <si>
    <t>{fd12c310-5504-4498-bde4-5935724ea19e}</t>
  </si>
  <si>
    <t>2</t>
  </si>
  <si>
    <t>KRYCÍ LIST SOUPISU PRACÍ – DODATEČNÉ PRÁCE</t>
  </si>
  <si>
    <t>Objekt:</t>
  </si>
  <si>
    <t>2019/001/a - Stavební a konstrukční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</si>
  <si>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</si>
  <si>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</si>
  <si>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</si>
  <si>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</si>
  <si>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</si>
  <si>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</si>
  <si>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</si>
  <si>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</si>
  <si>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</si>
  <si>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</si>
  <si>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</si>
  <si>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</si>
  <si>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</si>
  <si>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</si>
  <si>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</si>
  <si>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</si>
  <si>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771 - Podlahy z dlaždic</t>
  </si>
  <si>
    <t xml:space="preserve">    766 - Konstrukce truhlářské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</si>
  <si>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</si>
  <si>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</si>
  <si>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</si>
  <si>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</si>
  <si>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</si>
  <si>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</si>
  <si>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</si>
  <si>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</si>
  <si>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</si>
  <si>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</si>
  <si>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</si>
  <si>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</si>
  <si>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</si>
  <si>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</si>
  <si>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</si>
  <si>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</si>
  <si>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</si>
  <si>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</si>
  <si>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</si>
  <si>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</si>
  <si>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podkladu z betonu prostého tl 100 mm ručně</t>
  </si>
  <si>
    <t>m2</t>
  </si>
  <si>
    <t>CS ÚRS 2019 01</t>
  </si>
  <si>
    <t>4</t>
  </si>
  <si>
    <t>-785948376</t>
  </si>
  <si>
    <t>113107142</t>
  </si>
  <si>
    <t>Odstranění podkladu živičného tl 100 mm ručně</t>
  </si>
  <si>
    <t>-2024064954</t>
  </si>
  <si>
    <t>3</t>
  </si>
  <si>
    <t>132112101</t>
  </si>
  <si>
    <t>Hloubení rýh š do 600 mm ručním nebo pneum nářadím v soudržných horninách tř. 1 a 2</t>
  </si>
  <si>
    <t>m3</t>
  </si>
  <si>
    <t>407851522</t>
  </si>
  <si>
    <t>VV</t>
  </si>
  <si>
    <t>Výkop hl. 0,3 m</t>
  </si>
  <si>
    <t>12,8*0,3*0,3</t>
  </si>
  <si>
    <t>Součet</t>
  </si>
  <si>
    <t>6</t>
  </si>
  <si>
    <t>Úpravy povrchů, podlahy a osazování výplní</t>
  </si>
  <si>
    <t>612135011</t>
  </si>
  <si>
    <t>Vyrovnání podkladu vnitřních stěn tmelem tl do 2 mm</t>
  </si>
  <si>
    <t>7218442</t>
  </si>
  <si>
    <t>začištění omítek pod parapetem</t>
  </si>
  <si>
    <t>14,4*0,2</t>
  </si>
  <si>
    <t>612335301</t>
  </si>
  <si>
    <t>Zednické začištění vnějšího parapetu</t>
  </si>
  <si>
    <t>1182630768</t>
  </si>
  <si>
    <t>18*0,2</t>
  </si>
  <si>
    <t>612325302</t>
  </si>
  <si>
    <t>Vápenocementová štuková omítka ostění nebo nadpraží</t>
  </si>
  <si>
    <t>280055579</t>
  </si>
  <si>
    <t>oprava prasklin vnitř.omítek na stropní konstrukci</t>
  </si>
  <si>
    <t>32*0,2</t>
  </si>
  <si>
    <t>vyspravení omítek (ostění)</t>
  </si>
  <si>
    <t>10,4*0,2</t>
  </si>
  <si>
    <t>613135001</t>
  </si>
  <si>
    <t>Vyrovnání podkladu vnitřních pilířů nebo sloupů maltou vápenocementovou tl do 15 mm</t>
  </si>
  <si>
    <t>-894891797</t>
  </si>
  <si>
    <t>vyspravení poškozených hran správkovou maltou tl. 15 mm</t>
  </si>
  <si>
    <t>40,7*0,4</t>
  </si>
  <si>
    <t>632451421</t>
  </si>
  <si>
    <t>Doplnění cementového potěru hlazeného pl do 1 m2 tl do 20 mm</t>
  </si>
  <si>
    <t>-1513818642</t>
  </si>
  <si>
    <t>613131121</t>
  </si>
  <si>
    <t>Penetrační disperzní nátěr vnitřních pilířů nebo sloupů nanášený ručně</t>
  </si>
  <si>
    <t>1373401535</t>
  </si>
  <si>
    <t>613321141</t>
  </si>
  <si>
    <t>Vápenocementová omítka štuková dvouvrstvá vnitřních pilířů nebo sloupů nanášená ručně</t>
  </si>
  <si>
    <t>-1804074025</t>
  </si>
  <si>
    <t>622143001</t>
  </si>
  <si>
    <t>Montáž omítkových plastových nebo pozinkovaných profilů</t>
  </si>
  <si>
    <t>m</t>
  </si>
  <si>
    <t>1431623134</t>
  </si>
  <si>
    <t>M</t>
  </si>
  <si>
    <t>55343012</t>
  </si>
  <si>
    <t>profil omítkový ukončovací pro omítky vnitřní 20mm</t>
  </si>
  <si>
    <t>8</t>
  </si>
  <si>
    <t>-1653407755</t>
  </si>
  <si>
    <t>631311114</t>
  </si>
  <si>
    <t>Mazanina tl do 80 mm z betonu prostého bez zvýšených nároků na prostředí tř. C 16/20</t>
  </si>
  <si>
    <t>-1547345966</t>
  </si>
  <si>
    <t>631319011</t>
  </si>
  <si>
    <t>Příplatek k mazanině tl do 80 mm za přehlazení povrchu</t>
  </si>
  <si>
    <t>-871319152</t>
  </si>
  <si>
    <t>634112113</t>
  </si>
  <si>
    <t>Obvodová dilatace podlahovým páskem z pěnového PE mezi stěnou a mazaninou nebo potěrem v 80 mm</t>
  </si>
  <si>
    <t>-2070224622</t>
  </si>
  <si>
    <t>9</t>
  </si>
  <si>
    <t>Ostatní konstrukce a práce, bourání</t>
  </si>
  <si>
    <t>949101112</t>
  </si>
  <si>
    <t>Lešení pomocné pro objekty pozemních staveb s lešeňovou podlahou v do 3,5 m zatížení do 150 kg/m2</t>
  </si>
  <si>
    <t>-1095330879</t>
  </si>
  <si>
    <t>952901111</t>
  </si>
  <si>
    <t>Vyčištění budov bytové a občanské výstavby při výšce podlaží do 4 m</t>
  </si>
  <si>
    <t>-836434247</t>
  </si>
  <si>
    <t>965042131</t>
  </si>
  <si>
    <t>Bourání podkladů pod dlažby nebo mazanin betonových nebo z litého asfaltu tl do 100 mm pl do 4 m2</t>
  </si>
  <si>
    <t>-1040847705</t>
  </si>
  <si>
    <t>967041112</t>
  </si>
  <si>
    <t>Odsekání vrchní vrstvy betonu průvlaků</t>
  </si>
  <si>
    <t>813187833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</si>
  <si>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</si>
  <si>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</si>
  <si>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</si>
  <si>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</si>
  <si>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</si>
  <si>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-2087938639</t>
  </si>
  <si>
    <t>997013211</t>
  </si>
  <si>
    <t>Vnitrostaveništní doprava suti a vybouraných hmot pro budovy v do 6 m ručně</t>
  </si>
  <si>
    <t>-554774284</t>
  </si>
  <si>
    <t>997013501</t>
  </si>
  <si>
    <t>Odvoz suti a vybouraných hmot na skládku nebo meziskládku do 1 km se složením</t>
  </si>
  <si>
    <t>447382791</t>
  </si>
  <si>
    <t>997013509</t>
  </si>
  <si>
    <t>Příplatek k odvozu suti a vybouraných hmot na skládku ZKD 1 km přes 1 km</t>
  </si>
  <si>
    <t>1717680195</t>
  </si>
  <si>
    <t>1,94*20</t>
  </si>
  <si>
    <t>997013801</t>
  </si>
  <si>
    <t>Poplatek za uložení na skládce (skládkovné) stavebního odpadu betonového kód odpadu 170 101</t>
  </si>
  <si>
    <t>1977429755</t>
  </si>
  <si>
    <t>998</t>
  </si>
  <si>
    <t>Přesun hmot</t>
  </si>
  <si>
    <t>998011001</t>
  </si>
  <si>
    <t>Přesun hmot pro budovy zděné v do 6 m</t>
  </si>
  <si>
    <t>-121893428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</si>
  <si>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</si>
  <si>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</si>
  <si>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</si>
  <si>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</si>
  <si>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</si>
  <si>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</si>
  <si>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16</t>
  </si>
  <si>
    <t>-1407706156</t>
  </si>
  <si>
    <t>penetrace asfaltovou emulzí</t>
  </si>
  <si>
    <t>3,84</t>
  </si>
  <si>
    <t>GBR.10422A</t>
  </si>
  <si>
    <t>DEKPRIMER (bal/12l)</t>
  </si>
  <si>
    <t>litr</t>
  </si>
  <si>
    <t>32</t>
  </si>
  <si>
    <t>-133861994</t>
  </si>
  <si>
    <t>3,840*0,5</t>
  </si>
  <si>
    <t>711142559</t>
  </si>
  <si>
    <t>Provedení izolace proti zemní vlhkosti pásy přitavením svislé NAIP</t>
  </si>
  <si>
    <t>-619955544</t>
  </si>
  <si>
    <t xml:space="preserve">natavení asfaltového pásu </t>
  </si>
  <si>
    <t>1010151880</t>
  </si>
  <si>
    <t>Hydroizolační asfaltový pás GLASTEK 40 SPECIAL MINERAL</t>
  </si>
  <si>
    <t>-2089923648</t>
  </si>
  <si>
    <t>P</t>
  </si>
  <si>
    <t>Poznámka k položce:
tloušťka: 4,0 mm, faktor difuzního odporu: 29000, ochrana proti radonu: ano, typ asfaltu: modifikovaný, výztužná vložka: skleněná tkanina, ohebnost za nízkých teplot: -25 °C, balení: 7,5 m2, šířka: 1 m, délka: 7,5 m, plošná hmotnost: 4,54 kg/m2, počet rolí na paletě: 20, aplikace: natavit, odolnost proti protrhávání příčně: 300 (+/-100) N, odolnost proti protrhávání podélně: 400 (+/-100) N, pevnost v tahu podélně: 1400 (+/-400 ) N/50mm, pevnost v tahu příčně: 1600 (+/-400 ) N/50mm, plošná hmotnost vložky: 200 g/m2, reakce na oheň: třída E, tažnost podélně: 12 % (+/-5 %), tažnost příčně: 12 % (+/-5 %)</t>
  </si>
  <si>
    <t>3,84*1,2 'Přepočtené koeficientem množství</t>
  </si>
  <si>
    <t>7111991R1</t>
  </si>
  <si>
    <t>Přítlačná lišta z pozink.plechu vč. kotvení á 250 mm</t>
  </si>
  <si>
    <t>-52133938</t>
  </si>
  <si>
    <t>998711101</t>
  </si>
  <si>
    <t>Přesun hmot tonážní pro izolace proti vodě, vlhkosti a plynům v objektech výšky do 6 m</t>
  </si>
  <si>
    <t>860981963</t>
  </si>
  <si>
    <t>713</t>
  </si>
  <si>
    <t>Izolace tepelné</t>
  </si>
  <si>
    <t>713131155</t>
  </si>
  <si>
    <t>Montáž izolace tepelné stěn a základů volně vloženými rohožemi, pásy, dílci, deskami 2 vrstvy</t>
  </si>
  <si>
    <t>838369335</t>
  </si>
  <si>
    <t>výplň tepelnou izolací z minerálních vláken (např. ISOVER UNI) tl. 200 mm</t>
  </si>
  <si>
    <t>11,1</t>
  </si>
  <si>
    <t>ISV.8592248000932</t>
  </si>
  <si>
    <t>Isover UNI 200mm, λD = 0,035 (W·m-1·K-1),1200 x 600 x 200 mm, univerzální izolace z čedičových vláken</t>
  </si>
  <si>
    <t>616561856</t>
  </si>
  <si>
    <t>Poznámka k položce:
Univerzální kamenná izolace v deskách je určena pro zateplení šikmých střech, větraných fasád, dřevostaveb, stropů či podhledů.</t>
  </si>
  <si>
    <t>11,1*1,02 'Přepočtené koeficientem množství</t>
  </si>
  <si>
    <t>713131141</t>
  </si>
  <si>
    <t>Montáž izolace tepelné stěn a základů lepením celoplošně rohoží, pásů, dílců, desek</t>
  </si>
  <si>
    <t>1401489123</t>
  </si>
  <si>
    <t>28376371</t>
  </si>
  <si>
    <t>deska z polystyrénu XPS, hrana rovná, polo či pero drážka a hladký povrch tl 80mm</t>
  </si>
  <si>
    <t>1332972459</t>
  </si>
  <si>
    <t>998713101</t>
  </si>
  <si>
    <t>Přesun hmot tonážní pro izolace tepelné v objektech v do 6 m</t>
  </si>
  <si>
    <t>-1402165363</t>
  </si>
  <si>
    <t>763</t>
  </si>
  <si>
    <t>Konstrukce suché výstavby</t>
  </si>
  <si>
    <t>7631823R1</t>
  </si>
  <si>
    <t>Montáž obložení ostění oken z desek  hloubky do 0,2 m</t>
  </si>
  <si>
    <t>461316199</t>
  </si>
  <si>
    <t xml:space="preserve">montáž a ukotvení Cetris desky tl. 16 mm </t>
  </si>
  <si>
    <t>Ostění</t>
  </si>
  <si>
    <t>62</t>
  </si>
  <si>
    <t>Nadpraží</t>
  </si>
  <si>
    <t>CDC.0008776.URS</t>
  </si>
  <si>
    <t>deska cementotřísková CETRIS BASIC 125x335 cm tl.1,6 cm</t>
  </si>
  <si>
    <t>1059882393</t>
  </si>
  <si>
    <t xml:space="preserve">Cetris desky tl. 16 mm </t>
  </si>
  <si>
    <t>23,25</t>
  </si>
  <si>
    <t>10,56</t>
  </si>
  <si>
    <t>7631824R2</t>
  </si>
  <si>
    <t>Příplatek za profilaci hrany cetris desky dle LOP</t>
  </si>
  <si>
    <t>-1130094316</t>
  </si>
  <si>
    <t>Profilace hran</t>
  </si>
  <si>
    <t>7631117R3</t>
  </si>
  <si>
    <t>Plastová L lišta k napojení na výplně otvorů vč. zatmelení</t>
  </si>
  <si>
    <t>1989933137</t>
  </si>
  <si>
    <t>L lišta</t>
  </si>
  <si>
    <t>7631117R4</t>
  </si>
  <si>
    <t xml:space="preserve">Plastová ukončující lišta </t>
  </si>
  <si>
    <t>1091310259</t>
  </si>
  <si>
    <t>Ukončující lišta</t>
  </si>
  <si>
    <t>998763301</t>
  </si>
  <si>
    <t>Přesun hmot tonážní pro sádrokartonové konstrukce v objektech v do 6 m</t>
  </si>
  <si>
    <t>594893297</t>
  </si>
  <si>
    <t>764</t>
  </si>
  <si>
    <t>Konstrukce klempířské</t>
  </si>
  <si>
    <t>764002851</t>
  </si>
  <si>
    <t>Demontáž oplechování parapetů do suti</t>
  </si>
  <si>
    <t>1968988461</t>
  </si>
  <si>
    <t xml:space="preserve">schodišťové stěny pavilonu B, D, E </t>
  </si>
  <si>
    <t>18</t>
  </si>
  <si>
    <t>764226404</t>
  </si>
  <si>
    <t>Oplechování parapetů rovných mechanicky kotvené z Al plechu rš 330 mm</t>
  </si>
  <si>
    <t>677655962</t>
  </si>
  <si>
    <t>764226465</t>
  </si>
  <si>
    <t>Příplatek za zvýšenou pracnost oplechování rohů parapetů rovných z Al plechu rš do 400 mm</t>
  </si>
  <si>
    <t>kus</t>
  </si>
  <si>
    <t>-240216036</t>
  </si>
  <si>
    <t>998764101</t>
  </si>
  <si>
    <t>Přesun hmot tonážní pro konstrukce klempířské v objektech v do 6 m</t>
  </si>
  <si>
    <t>1179312278</t>
  </si>
  <si>
    <t>771</t>
  </si>
  <si>
    <t>Podlahy z dlaždic</t>
  </si>
  <si>
    <t>771573810</t>
  </si>
  <si>
    <t>Demontáž podlah z dlaždic keramických lepených</t>
  </si>
  <si>
    <t>-178674682</t>
  </si>
  <si>
    <t>771111011</t>
  </si>
  <si>
    <t>Vysátí podkladu před pokládkou dlažby</t>
  </si>
  <si>
    <t>738911892</t>
  </si>
  <si>
    <t>771121011</t>
  </si>
  <si>
    <t>Nátěr penetrační na podlahu</t>
  </si>
  <si>
    <t>1989846474</t>
  </si>
  <si>
    <t>771574154</t>
  </si>
  <si>
    <t>Montáž podlah keramických velkoformátových hladkých lepených flexibilním lepidlem do 6 ks/m2</t>
  </si>
  <si>
    <t>1103798012</t>
  </si>
  <si>
    <t>59761007</t>
  </si>
  <si>
    <t>dlažba velkoformátová keramická slinutá hladká do interiéru i exteriéru přes 4 do 6ks/m2</t>
  </si>
  <si>
    <t>-149108886</t>
  </si>
  <si>
    <t>3,84*1,15 'Přepočtené koeficientem množství</t>
  </si>
  <si>
    <t>771591112</t>
  </si>
  <si>
    <t>Izolace pod dlažbu nátěrem nebo stěrkou ve dvou vrstvách</t>
  </si>
  <si>
    <t>-317887189</t>
  </si>
  <si>
    <t>998771101</t>
  </si>
  <si>
    <t>Přesun hmot tonážní pro podlahy z dlaždic v objektech v do 6 m</t>
  </si>
  <si>
    <t>-77902334</t>
  </si>
  <si>
    <t>766</t>
  </si>
  <si>
    <t>Konstrukce truhlářské</t>
  </si>
  <si>
    <t>7664418R1</t>
  </si>
  <si>
    <t>Demontáž krycí lišty parapetu</t>
  </si>
  <si>
    <t>776175050</t>
  </si>
  <si>
    <t>7666919R2</t>
  </si>
  <si>
    <t>Utěsnění spáry PU pěnou</t>
  </si>
  <si>
    <t>-76883236</t>
  </si>
  <si>
    <t>767626102</t>
  </si>
  <si>
    <t>Montáž oken - těsnící páska interiér</t>
  </si>
  <si>
    <t>1624461443</t>
  </si>
  <si>
    <t>těsnicí pásky z interiéru – pásová okna</t>
  </si>
  <si>
    <t>444</t>
  </si>
  <si>
    <t>783</t>
  </si>
  <si>
    <t>Dokončovací práce - nátěry</t>
  </si>
  <si>
    <t>783823131</t>
  </si>
  <si>
    <t>Penetrační akrylátový nátěr hladkých, tenkovrstvých zrnitých nebo štukových omítek</t>
  </si>
  <si>
    <t>111456042</t>
  </si>
  <si>
    <t>783826311</t>
  </si>
  <si>
    <t>Mikroarmovací akrylátový nátěr omítek - linkrusta</t>
  </si>
  <si>
    <t>921635113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</si>
</sst>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#,##0.00"/>
    <numFmt numFmtId="167" formatCode="#,##0.00%"/>
    <numFmt numFmtId="168" formatCode="DD\.MM\.YYYY"/>
    <numFmt numFmtId="169" formatCode="#,##0.00000"/>
    <numFmt numFmtId="170" formatCode="@"/>
    <numFmt numFmtId="171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4"/>
      <name val="Arial CE"/>
      <family val="0"/>
    </font>
    <font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8"/>
      <color rgb="FF969696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7"/>
      <color rgb="FF96969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i/>
      <sz val="8"/>
      <color rgb="FF0000FF"/>
      <name val="Arial CE"/>
      <family val="0"/>
    </font>
    <font>
      <sz val="8"/>
      <color rgb="FFCE181E"/>
      <name val="Arial CE"/>
      <family val="0"/>
    </font>
    <font>
      <i/>
      <sz val="7"/>
      <color rgb="FF969696"/>
      <name val="Arial CE"/>
      <family val="0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7" fillId="0" borderId="0" applyBorder="0" applyProtection="0">
      <alignment/>
    </xf>
  </cellStyleXfs>
  <cellXfs count="23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6" fillId="0" borderId="0" xfId="0" applyFont="1" applyBorder="1" applyAlignment="1" applyProtection="1">
      <alignment horizontal="left" vertical="top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5" fontId="0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7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7" fillId="0" borderId="5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3" xfId="0" applyFont="1" applyBorder="1" applyAlignment="1" applyProtection="1">
      <alignment vertical="center"/>
      <protection hidden="1"/>
    </xf>
    <xf numFmtId="167" fontId="5" fillId="0" borderId="0" xfId="0" applyFont="1" applyBorder="1" applyAlignment="1" applyProtection="1">
      <alignment horizontal="right" vertical="center"/>
      <protection hidden="1"/>
    </xf>
    <xf numFmtId="166" fontId="8" fillId="0" borderId="0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9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9" fillId="3" borderId="7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6" fontId="9" fillId="3" borderId="8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11" fillId="0" borderId="11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12" fillId="4" borderId="7" xfId="0" applyFont="1" applyBorder="1" applyAlignment="1" applyProtection="1">
      <alignment horizontal="right" vertical="center"/>
      <protection hidden="1"/>
    </xf>
    <xf numFmtId="164" fontId="12" fillId="4" borderId="8" xfId="0" applyFont="1" applyBorder="1" applyAlignment="1" applyProtection="1">
      <alignment horizontal="center" vertical="center"/>
      <protection hidden="1"/>
    </xf>
    <xf numFmtId="164" fontId="12" fillId="4" borderId="0" xfId="0" applyFont="1" applyAlignment="1" applyProtection="1">
      <alignment horizontal="center" vertical="center"/>
      <protection hidden="1"/>
    </xf>
    <xf numFmtId="164" fontId="13" fillId="0" borderId="15" xfId="0" applyFont="1" applyBorder="1" applyAlignment="1" applyProtection="1">
      <alignment horizontal="center" vertical="center" wrapText="1"/>
      <protection hidden="1"/>
    </xf>
    <xf numFmtId="164" fontId="13" fillId="0" borderId="16" xfId="0" applyFont="1" applyBorder="1" applyAlignment="1" applyProtection="1">
      <alignment horizontal="center" vertical="center" wrapText="1"/>
      <protection hidden="1"/>
    </xf>
    <xf numFmtId="164" fontId="13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Border="1" applyAlignment="1" applyProtection="1">
      <alignment horizontal="right"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6" fontId="11" fillId="0" borderId="18" xfId="0" applyFont="1" applyBorder="1" applyAlignment="1" applyProtection="1">
      <alignment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9" fontId="11" fillId="0" borderId="0" xfId="0" applyFont="1" applyBorder="1" applyAlignment="1" applyProtection="1">
      <alignment vertical="center"/>
      <protection hidden="1"/>
    </xf>
    <xf numFmtId="166" fontId="11" fillId="0" borderId="14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horizontal="center" vertical="center"/>
      <protection hidden="1"/>
    </xf>
    <xf numFmtId="164" fontId="18" fillId="0" borderId="3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left" vertical="center" wrapText="1"/>
      <protection hidden="1"/>
    </xf>
    <xf numFmtId="164" fontId="20" fillId="0" borderId="0" xfId="0" applyFont="1" applyAlignment="1" applyProtection="1">
      <alignment vertical="center"/>
      <protection hidden="1"/>
    </xf>
    <xf numFmtId="166" fontId="20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6" fontId="21" fillId="0" borderId="19" xfId="0" applyFont="1" applyBorder="1" applyAlignment="1" applyProtection="1">
      <alignment vertical="center"/>
      <protection hidden="1"/>
    </xf>
    <xf numFmtId="166" fontId="21" fillId="0" borderId="20" xfId="0" applyFont="1" applyBorder="1" applyAlignment="1" applyProtection="1">
      <alignment vertical="center"/>
      <protection hidden="1"/>
    </xf>
    <xf numFmtId="169" fontId="21" fillId="0" borderId="20" xfId="0" applyFont="1" applyBorder="1" applyAlignment="1" applyProtection="1">
      <alignment vertical="center"/>
      <protection hidden="1"/>
    </xf>
    <xf numFmtId="166" fontId="21" fillId="0" borderId="2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8" fontId="0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6" fontId="5" fillId="0" borderId="0" xfId="0" applyFont="1" applyAlignment="1" applyProtection="1">
      <alignment vertical="center"/>
      <protection hidden="1"/>
    </xf>
    <xf numFmtId="167" fontId="5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9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9" fillId="4" borderId="7" xfId="0" applyFont="1" applyBorder="1" applyAlignment="1" applyProtection="1">
      <alignment horizontal="right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6" fontId="9" fillId="4" borderId="0" xfId="0" applyFont="1" applyBorder="1" applyAlignment="1" applyProtection="1">
      <alignment vertical="center"/>
      <protection hidden="1"/>
    </xf>
    <xf numFmtId="164" fontId="0" fillId="4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4" fontId="12" fillId="4" borderId="0" xfId="0" applyFont="1" applyAlignment="1" applyProtection="1">
      <alignment horizontal="lef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0" xfId="0" applyFont="1" applyAlignment="1" applyProtection="1">
      <alignment horizontal="righ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horizontal="left"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4" fillId="0" borderId="20" xfId="0" applyFont="1" applyBorder="1" applyAlignment="1" applyProtection="1">
      <alignment horizontal="left" vertical="center"/>
      <protection hidden="1"/>
    </xf>
    <xf numFmtId="164" fontId="24" fillId="0" borderId="20" xfId="0" applyFont="1" applyBorder="1" applyAlignment="1" applyProtection="1">
      <alignment vertical="center"/>
      <protection hidden="1"/>
    </xf>
    <xf numFmtId="164" fontId="24" fillId="0" borderId="20" xfId="0" applyFont="1" applyBorder="1" applyAlignment="1" applyProtection="1">
      <alignment vertical="center"/>
      <protection hidden="1"/>
    </xf>
    <xf numFmtId="166" fontId="2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2" fillId="4" borderId="15" xfId="0" applyFont="1" applyBorder="1" applyAlignment="1" applyProtection="1">
      <alignment horizontal="center" vertical="center" wrapText="1"/>
      <protection hidden="1"/>
    </xf>
    <xf numFmtId="164" fontId="12" fillId="4" borderId="16" xfId="0" applyFont="1" applyBorder="1" applyAlignment="1" applyProtection="1">
      <alignment horizontal="center" vertical="center" wrapText="1"/>
      <protection hidden="1"/>
    </xf>
    <xf numFmtId="164" fontId="12" fillId="4" borderId="16" xfId="0" applyFont="1" applyBorder="1" applyAlignment="1" applyProtection="1">
      <alignment horizontal="center" vertical="center" wrapText="1"/>
      <protection hidden="1"/>
    </xf>
    <xf numFmtId="164" fontId="12" fillId="4" borderId="0" xfId="0" applyFont="1" applyBorder="1" applyAlignment="1" applyProtection="1">
      <alignment horizontal="center" vertical="center" wrapText="1"/>
      <protection hidden="1"/>
    </xf>
    <xf numFmtId="164" fontId="12" fillId="4" borderId="0" xfId="0" applyFont="1" applyAlignment="1" applyProtection="1">
      <alignment horizontal="center" vertical="center" wrapText="1"/>
      <protection hidden="1"/>
    </xf>
    <xf numFmtId="164" fontId="13" fillId="0" borderId="15" xfId="0" applyFont="1" applyBorder="1" applyAlignment="1" applyProtection="1">
      <alignment horizontal="center" vertical="center" wrapText="1"/>
      <protection hidden="1"/>
    </xf>
    <xf numFmtId="164" fontId="13" fillId="0" borderId="16" xfId="0" applyFont="1" applyBorder="1" applyAlignment="1" applyProtection="1">
      <alignment horizontal="center" vertical="center" wrapText="1"/>
      <protection hidden="1"/>
    </xf>
    <xf numFmtId="164" fontId="13" fillId="0" borderId="17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6" fontId="14" fillId="0" borderId="0" xfId="0" applyFont="1" applyAlignment="1" applyProtection="1">
      <alignment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9" fontId="25" fillId="0" borderId="12" xfId="0" applyFont="1" applyBorder="1" applyAlignment="1" applyProtection="1">
      <alignment/>
      <protection hidden="1"/>
    </xf>
    <xf numFmtId="169" fontId="25" fillId="0" borderId="13" xfId="0" applyFont="1" applyBorder="1" applyAlignment="1" applyProtection="1">
      <alignment/>
      <protection hidden="1"/>
    </xf>
    <xf numFmtId="166" fontId="1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26" fillId="0" borderId="0" xfId="0" applyFont="1" applyBorder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 applyProtection="1">
      <alignment horizontal="left"/>
      <protection hidden="1"/>
    </xf>
    <xf numFmtId="164" fontId="23" fillId="0" borderId="0" xfId="0" applyFont="1" applyAlignment="1" applyProtection="1">
      <alignment horizontal="left"/>
      <protection hidden="1"/>
    </xf>
    <xf numFmtId="164" fontId="26" fillId="0" borderId="0" xfId="0" applyFont="1" applyAlignment="1" applyProtection="1">
      <alignment/>
      <protection hidden="1"/>
    </xf>
    <xf numFmtId="166" fontId="23" fillId="0" borderId="0" xfId="0" applyFont="1" applyAlignment="1" applyProtection="1">
      <alignment/>
      <protection hidden="1"/>
    </xf>
    <xf numFmtId="164" fontId="26" fillId="0" borderId="18" xfId="0" applyFont="1" applyBorder="1" applyAlignment="1" applyProtection="1">
      <alignment/>
      <protection hidden="1"/>
    </xf>
    <xf numFmtId="169" fontId="26" fillId="0" borderId="0" xfId="0" applyFont="1" applyBorder="1" applyAlignment="1" applyProtection="1">
      <alignment/>
      <protection hidden="1"/>
    </xf>
    <xf numFmtId="169" fontId="26" fillId="0" borderId="14" xfId="0" applyFont="1" applyBorder="1" applyAlignment="1" applyProtection="1">
      <alignment/>
      <protection hidden="1"/>
    </xf>
    <xf numFmtId="164" fontId="26" fillId="0" borderId="0" xfId="0" applyFont="1" applyAlignment="1" applyProtection="1">
      <alignment horizontal="center"/>
      <protection hidden="1"/>
    </xf>
    <xf numFmtId="166" fontId="26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left"/>
      <protection hidden="1"/>
    </xf>
    <xf numFmtId="166" fontId="24" fillId="0" borderId="0" xfId="0" applyFont="1" applyAlignment="1" applyProtection="1">
      <alignment/>
      <protection hidden="1"/>
    </xf>
    <xf numFmtId="164" fontId="0" fillId="0" borderId="22" xfId="0" applyFont="1" applyBorder="1" applyAlignment="1" applyProtection="1">
      <alignment horizontal="center" vertical="center"/>
      <protection hidden="1"/>
    </xf>
    <xf numFmtId="170" fontId="0" fillId="0" borderId="22" xfId="0" applyFont="1" applyBorder="1" applyAlignment="1" applyProtection="1">
      <alignment horizontal="left" vertical="center" wrapText="1"/>
      <protection hidden="1"/>
    </xf>
    <xf numFmtId="164" fontId="0" fillId="0" borderId="22" xfId="0" applyFont="1" applyBorder="1" applyAlignment="1" applyProtection="1">
      <alignment horizontal="left" vertical="center" wrapText="1"/>
      <protection hidden="1"/>
    </xf>
    <xf numFmtId="164" fontId="0" fillId="0" borderId="22" xfId="0" applyFont="1" applyBorder="1" applyAlignment="1" applyProtection="1">
      <alignment horizontal="center" vertical="center" wrapText="1"/>
      <protection hidden="1"/>
    </xf>
    <xf numFmtId="166" fontId="0" fillId="0" borderId="0" xfId="0" applyFont="1" applyBorder="1" applyAlignment="1" applyProtection="1">
      <alignment vertical="center"/>
      <protection hidden="1"/>
    </xf>
    <xf numFmtId="166" fontId="0" fillId="5" borderId="22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9" fontId="13" fillId="0" borderId="0" xfId="0" applyFont="1" applyBorder="1" applyAlignment="1" applyProtection="1">
      <alignment vertical="center"/>
      <protection hidden="1"/>
    </xf>
    <xf numFmtId="169" fontId="13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71" fontId="0" fillId="0" borderId="22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9" fontId="5" fillId="0" borderId="0" xfId="0" applyFont="1" applyBorder="1" applyAlignment="1" applyProtection="1">
      <alignment vertical="center"/>
      <protection hidden="1"/>
    </xf>
    <xf numFmtId="169" fontId="5" fillId="0" borderId="14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left" vertical="center" wrapText="1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18" xfId="0" applyFont="1" applyBorder="1" applyAlignment="1" applyProtection="1">
      <alignment vertical="center"/>
      <protection hidden="1"/>
    </xf>
    <xf numFmtId="164" fontId="27" fillId="0" borderId="14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horizontal="left" vertical="center" wrapText="1"/>
      <protection hidden="1"/>
    </xf>
    <xf numFmtId="171" fontId="29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18" xfId="0" applyFont="1" applyBorder="1" applyAlignment="1" applyProtection="1">
      <alignment vertical="center"/>
      <protection hidden="1"/>
    </xf>
    <xf numFmtId="164" fontId="29" fillId="0" borderId="1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 wrapText="1"/>
      <protection hidden="1"/>
    </xf>
    <xf numFmtId="171" fontId="30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18" xfId="0" applyFont="1" applyBorder="1" applyAlignment="1" applyProtection="1">
      <alignment vertical="center"/>
      <protection hidden="1"/>
    </xf>
    <xf numFmtId="164" fontId="30" fillId="0" borderId="14" xfId="0" applyFont="1" applyBorder="1" applyAlignment="1" applyProtection="1">
      <alignment vertical="center"/>
      <protection hidden="1"/>
    </xf>
    <xf numFmtId="164" fontId="31" fillId="0" borderId="22" xfId="0" applyFont="1" applyBorder="1" applyAlignment="1" applyProtection="1">
      <alignment horizontal="center" vertical="center" wrapText="1"/>
      <protection hidden="1"/>
    </xf>
    <xf numFmtId="164" fontId="31" fillId="0" borderId="22" xfId="0" applyFont="1" applyBorder="1" applyAlignment="1" applyProtection="1">
      <alignment horizontal="left" vertical="center" wrapText="1"/>
      <protection hidden="1"/>
    </xf>
    <xf numFmtId="171" fontId="31" fillId="0" borderId="22" xfId="0" applyFont="1" applyBorder="1" applyAlignment="1" applyProtection="1">
      <alignment vertical="center"/>
      <protection hidden="1"/>
    </xf>
    <xf numFmtId="166" fontId="31" fillId="0" borderId="0" xfId="0" applyFont="1" applyBorder="1" applyAlignment="1" applyProtection="1">
      <alignment vertical="center"/>
      <protection hidden="1"/>
    </xf>
    <xf numFmtId="164" fontId="30" fillId="0" borderId="0" xfId="0" applyFont="1" applyAlignment="1" applyProtection="1">
      <alignment horizontal="right" vertical="center"/>
      <protection hidden="1"/>
    </xf>
    <xf numFmtId="171" fontId="0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/>
      <protection hidden="1"/>
    </xf>
    <xf numFmtId="164" fontId="31" fillId="0" borderId="22" xfId="0" applyFont="1" applyBorder="1" applyAlignment="1" applyProtection="1">
      <alignment horizontal="center" vertical="center"/>
      <protection hidden="1"/>
    </xf>
    <xf numFmtId="170" fontId="31" fillId="0" borderId="22" xfId="0" applyFont="1" applyBorder="1" applyAlignment="1" applyProtection="1">
      <alignment horizontal="left" vertical="center" wrapText="1"/>
      <protection hidden="1"/>
    </xf>
    <xf numFmtId="166" fontId="31" fillId="0" borderId="0" xfId="0" applyFont="1" applyBorder="1" applyAlignment="1" applyProtection="1">
      <alignment vertical="center"/>
      <protection hidden="1"/>
    </xf>
    <xf numFmtId="164" fontId="31" fillId="0" borderId="0" xfId="0" applyFont="1" applyBorder="1" applyAlignment="1" applyProtection="1">
      <alignment horizontal="left" vertical="center" wrapText="1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31" fillId="0" borderId="18" xfId="0" applyFont="1" applyBorder="1" applyAlignment="1" applyProtection="1">
      <alignment horizontal="left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vertical="center" wrapText="1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31" fillId="0" borderId="22" xfId="0" applyFont="1" applyBorder="1" applyAlignment="1" applyProtection="1">
      <alignment horizontal="center" vertical="center"/>
      <protection hidden="1"/>
    </xf>
    <xf numFmtId="170" fontId="31" fillId="0" borderId="22" xfId="0" applyFont="1" applyBorder="1" applyAlignment="1" applyProtection="1">
      <alignment horizontal="left" vertical="center" wrapText="1"/>
      <protection hidden="1"/>
    </xf>
    <xf numFmtId="164" fontId="31" fillId="0" borderId="22" xfId="0" applyFont="1" applyBorder="1" applyAlignment="1" applyProtection="1">
      <alignment horizontal="left" vertical="center" wrapText="1"/>
      <protection hidden="1"/>
    </xf>
    <xf numFmtId="164" fontId="31" fillId="0" borderId="22" xfId="0" applyFont="1" applyBorder="1" applyAlignment="1" applyProtection="1">
      <alignment horizontal="center" vertical="center" wrapText="1"/>
      <protection hidden="1"/>
    </xf>
    <xf numFmtId="171" fontId="31" fillId="0" borderId="22" xfId="0" applyFont="1" applyBorder="1" applyAlignment="1" applyProtection="1">
      <alignment vertical="center"/>
      <protection hidden="1"/>
    </xf>
    <xf numFmtId="166" fontId="0" fillId="0" borderId="22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horizontal="left" vertical="center"/>
      <protection hidden="1"/>
    </xf>
    <xf numFmtId="164" fontId="5" fillId="0" borderId="20" xfId="0" applyFont="1" applyBorder="1" applyAlignment="1" applyProtection="1">
      <alignment horizontal="center" vertical="center"/>
      <protection hidden="1"/>
    </xf>
    <xf numFmtId="169" fontId="5" fillId="0" borderId="20" xfId="0" applyFont="1" applyBorder="1" applyAlignment="1" applyProtection="1">
      <alignment vertical="center"/>
      <protection hidden="1"/>
    </xf>
    <xf numFmtId="169" fontId="5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114300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$AP$37;'Rekapitulace%20stavby'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$AP$57;'Rekapitulace%20stavby'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$AP$35;'Rekapitulace%20stavby'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$AO$36;'Rekapitulace%20stavby'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$J$40;'2019-001-a%20-%20Stavebn&#237;%20a%20k...'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$J$75;'2019-001-a%20-%20Stavebn&#237;%20a%20k...'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$J$39;'2019-001-a%20-%20Stavebn&#237;%20a%20k...'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$J$74;'2019-001-a%20-%20Stavebn&#237;%20a%20k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2019-001-a%20-%20Stavebn&#237;%20a%20k!!!'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zoomScale="110" zoomScaleNormal="110" workbookViewId="0" topLeftCell="A29">
      <selection activeCell="B41" sqref="B4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58" max="70" width="8.421875" style="0" customWidth="1"/>
    <col min="71" max="91" width="9.28125" style="0" hidden="1" customWidth="1"/>
    <col min="92" max="1025" width="8.421875" style="0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5" customHeight="1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0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6"/>
      <c r="BS5" s="3" t="s">
        <v>5</v>
      </c>
    </row>
    <row r="6" spans="2:71" ht="36.95" customHeight="1">
      <c r="B6" s="6"/>
      <c r="D6" s="11" t="s">
        <v>13</v>
      </c>
      <c r="K6" s="12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R6" s="6"/>
      <c r="BS6" s="3" t="s">
        <v>5</v>
      </c>
    </row>
    <row r="7" spans="2:71" ht="12" customHeight="1">
      <c r="B7" s="6"/>
      <c r="D7" s="13" t="s">
        <v>15</v>
      </c>
      <c r="K7" s="3"/>
      <c r="AK7" s="13" t="s">
        <v>16</v>
      </c>
      <c r="AN7" s="3"/>
      <c r="AR7" s="6"/>
      <c r="BS7" s="3" t="s">
        <v>5</v>
      </c>
    </row>
    <row r="8" spans="2:71" ht="12" customHeight="1">
      <c r="B8" s="6"/>
      <c r="D8" s="13" t="s">
        <v>17</v>
      </c>
      <c r="K8" s="3" t="s">
        <v>18</v>
      </c>
      <c r="AK8" s="13" t="s">
        <v>19</v>
      </c>
      <c r="AN8" s="14">
        <v>43637</v>
      </c>
      <c r="AR8" s="6"/>
      <c r="BS8" s="3" t="s">
        <v>5</v>
      </c>
    </row>
    <row r="9" spans="2:71" ht="14.4" customHeight="1">
      <c r="B9" s="6"/>
      <c r="AR9" s="6"/>
      <c r="BS9" s="3" t="s">
        <v>5</v>
      </c>
    </row>
    <row r="10" spans="2:71" ht="12" customHeight="1">
      <c r="B10" s="6"/>
      <c r="D10" s="13" t="s">
        <v>20</v>
      </c>
      <c r="AK10" s="13" t="s">
        <v>21</v>
      </c>
      <c r="AN10" s="3"/>
      <c r="AR10" s="6"/>
      <c r="BS10" s="3" t="s">
        <v>5</v>
      </c>
    </row>
    <row r="11" spans="2:71" ht="18.5" customHeight="1">
      <c r="B11" s="6"/>
      <c r="E11" s="3" t="s">
        <v>18</v>
      </c>
      <c r="AK11" s="13" t="s">
        <v>22</v>
      </c>
      <c r="AN11" s="3"/>
      <c r="AR11" s="6"/>
      <c r="BS11" s="3" t="s">
        <v>5</v>
      </c>
    </row>
    <row r="12" spans="2:71" ht="6.95" customHeight="1">
      <c r="B12" s="6"/>
      <c r="AR12" s="6"/>
      <c r="BS12" s="3" t="s">
        <v>5</v>
      </c>
    </row>
    <row r="13" spans="2:71" ht="12" customHeight="1">
      <c r="B13" s="6"/>
      <c r="D13" s="13" t="s">
        <v>23</v>
      </c>
      <c r="AK13" s="13" t="s">
        <v>21</v>
      </c>
      <c r="AN13" s="3"/>
      <c r="AR13" s="6"/>
      <c r="BS13" s="3" t="s">
        <v>5</v>
      </c>
    </row>
    <row r="14" spans="2:71" ht="12.8">
      <c r="B14" s="6"/>
      <c r="E14" s="3" t="s">
        <v>18</v>
      </c>
      <c r="AK14" s="13" t="s">
        <v>22</v>
      </c>
      <c r="AN14" s="3"/>
      <c r="AR14" s="6"/>
      <c r="BS14" s="3" t="s">
        <v>5</v>
      </c>
    </row>
    <row r="15" spans="2:71" ht="6.95" customHeight="1">
      <c r="B15" s="6"/>
      <c r="AR15" s="6"/>
      <c r="BS15" s="3" t="s">
        <v>2</v>
      </c>
    </row>
    <row r="16" spans="2:71" ht="12" customHeight="1">
      <c r="B16" s="6"/>
      <c r="D16" s="13" t="s">
        <v>24</v>
      </c>
      <c r="AK16" s="13" t="s">
        <v>21</v>
      </c>
      <c r="AN16" s="3"/>
      <c r="AR16" s="6"/>
      <c r="BS16" s="3" t="s">
        <v>2</v>
      </c>
    </row>
    <row r="17" spans="2:71" ht="18.5" customHeight="1">
      <c r="B17" s="6"/>
      <c r="E17" s="3" t="s">
        <v>18</v>
      </c>
      <c r="AK17" s="13" t="s">
        <v>22</v>
      </c>
      <c r="AN17" s="3"/>
      <c r="AR17" s="6"/>
      <c r="BS17" s="3" t="s">
        <v>25</v>
      </c>
    </row>
    <row r="18" spans="2:71" ht="6.95" customHeight="1">
      <c r="B18" s="6"/>
      <c r="AR18" s="6"/>
      <c r="BS18" s="3" t="s">
        <v>5</v>
      </c>
    </row>
    <row r="19" spans="2:71" ht="12" customHeight="1">
      <c r="B19" s="6"/>
      <c r="D19" s="13" t="s">
        <v>26</v>
      </c>
      <c r="AK19" s="13" t="s">
        <v>21</v>
      </c>
      <c r="AN19" s="3"/>
      <c r="AR19" s="6"/>
      <c r="BS19" s="3" t="s">
        <v>5</v>
      </c>
    </row>
    <row r="20" spans="2:71" ht="18.5" customHeight="1">
      <c r="B20" s="6"/>
      <c r="E20" s="3"/>
      <c r="AK20" s="13" t="s">
        <v>22</v>
      </c>
      <c r="AN20" s="3"/>
      <c r="AR20" s="6"/>
      <c r="BS20" s="3" t="s">
        <v>25</v>
      </c>
    </row>
    <row r="21" spans="2:44" ht="6.95" customHeight="1">
      <c r="B21" s="6"/>
      <c r="AR21" s="6"/>
    </row>
    <row r="22" spans="2:44" ht="12" customHeight="1">
      <c r="B22" s="6"/>
      <c r="D22" s="13" t="s">
        <v>27</v>
      </c>
      <c r="AR22" s="6"/>
    </row>
    <row r="23" spans="2:44" ht="16.5" customHeight="1">
      <c r="B23" s="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R23" s="6"/>
    </row>
    <row r="24" spans="2:44" ht="6.95" customHeight="1">
      <c r="B24" s="6"/>
      <c r="AR24" s="6"/>
    </row>
    <row r="25" spans="2:44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</row>
    <row r="26" spans="2:44" s="17" customFormat="1" ht="25.9" customHeight="1">
      <c r="B26" s="18"/>
      <c r="D26" s="19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>
        <f>ROUND(AG54,2)</f>
        <v>0</v>
      </c>
      <c r="AL26" s="21"/>
      <c r="AM26" s="21"/>
      <c r="AN26" s="21"/>
      <c r="AO26" s="21"/>
      <c r="AR26" s="18"/>
    </row>
    <row r="27" spans="2:44" s="17" customFormat="1" ht="6.95" customHeight="1">
      <c r="B27" s="18"/>
      <c r="AR27" s="18"/>
    </row>
    <row r="28" spans="2:44" s="17" customFormat="1" ht="12.8">
      <c r="B28" s="18"/>
      <c r="L28" s="22" t="s">
        <v>29</v>
      </c>
      <c r="M28" s="22"/>
      <c r="N28" s="22"/>
      <c r="O28" s="22"/>
      <c r="P28" s="22"/>
      <c r="W28" s="22" t="s">
        <v>30</v>
      </c>
      <c r="X28" s="22"/>
      <c r="Y28" s="22"/>
      <c r="Z28" s="22"/>
      <c r="AA28" s="22"/>
      <c r="AB28" s="22"/>
      <c r="AC28" s="22"/>
      <c r="AD28" s="22"/>
      <c r="AE28" s="22"/>
      <c r="AK28" s="22" t="s">
        <v>31</v>
      </c>
      <c r="AL28" s="22"/>
      <c r="AM28" s="22"/>
      <c r="AN28" s="22"/>
      <c r="AO28" s="22"/>
      <c r="AR28" s="18"/>
    </row>
    <row r="29" spans="2:44" s="23" customFormat="1" ht="14.4" customHeight="1">
      <c r="B29" s="24"/>
      <c r="D29" s="13" t="s">
        <v>32</v>
      </c>
      <c r="F29" s="13" t="s">
        <v>33</v>
      </c>
      <c r="L29" s="25">
        <v>0.21</v>
      </c>
      <c r="M29" s="25"/>
      <c r="N29" s="25"/>
      <c r="O29" s="25"/>
      <c r="P29" s="25"/>
      <c r="W29" s="26">
        <f>ROUND(AZ54,2)</f>
        <v>0</v>
      </c>
      <c r="X29" s="26"/>
      <c r="Y29" s="26"/>
      <c r="Z29" s="26"/>
      <c r="AA29" s="26"/>
      <c r="AB29" s="26"/>
      <c r="AC29" s="26"/>
      <c r="AD29" s="26"/>
      <c r="AE29" s="26"/>
      <c r="AK29" s="26">
        <f>ROUND(AV54,2)</f>
        <v>0</v>
      </c>
      <c r="AL29" s="26"/>
      <c r="AM29" s="26"/>
      <c r="AN29" s="26"/>
      <c r="AO29" s="26"/>
      <c r="AR29" s="24"/>
    </row>
    <row r="30" spans="2:44" s="23" customFormat="1" ht="14.4" customHeight="1">
      <c r="B30" s="24"/>
      <c r="F30" s="13" t="s">
        <v>34</v>
      </c>
      <c r="L30" s="25">
        <v>0.15</v>
      </c>
      <c r="M30" s="25"/>
      <c r="N30" s="25"/>
      <c r="O30" s="25"/>
      <c r="P30" s="25"/>
      <c r="W30" s="26">
        <f>ROUND(BA54,2)</f>
        <v>0</v>
      </c>
      <c r="X30" s="26"/>
      <c r="Y30" s="26"/>
      <c r="Z30" s="26"/>
      <c r="AA30" s="26"/>
      <c r="AB30" s="26"/>
      <c r="AC30" s="26"/>
      <c r="AD30" s="26"/>
      <c r="AE30" s="26"/>
      <c r="AK30" s="26">
        <f>ROUND(AW54,2)</f>
        <v>0</v>
      </c>
      <c r="AL30" s="26"/>
      <c r="AM30" s="26"/>
      <c r="AN30" s="26"/>
      <c r="AO30" s="26"/>
      <c r="AR30" s="24"/>
    </row>
    <row r="31" spans="2:44" s="23" customFormat="1" ht="14.4" customHeight="1" hidden="1">
      <c r="B31" s="24"/>
      <c r="F31" s="13" t="s">
        <v>35</v>
      </c>
      <c r="L31" s="25">
        <v>0.21</v>
      </c>
      <c r="M31" s="25"/>
      <c r="N31" s="25"/>
      <c r="O31" s="25"/>
      <c r="P31" s="25"/>
      <c r="W31" s="26">
        <f>ROUND(BB54,2)</f>
        <v>0</v>
      </c>
      <c r="X31" s="26"/>
      <c r="Y31" s="26"/>
      <c r="Z31" s="26"/>
      <c r="AA31" s="26"/>
      <c r="AB31" s="26"/>
      <c r="AC31" s="26"/>
      <c r="AD31" s="26"/>
      <c r="AE31" s="26"/>
      <c r="AK31" s="26">
        <v>0</v>
      </c>
      <c r="AL31" s="26"/>
      <c r="AM31" s="26"/>
      <c r="AN31" s="26"/>
      <c r="AO31" s="26"/>
      <c r="AR31" s="24"/>
    </row>
    <row r="32" spans="2:44" s="23" customFormat="1" ht="14.4" customHeight="1" hidden="1">
      <c r="B32" s="24"/>
      <c r="F32" s="13" t="s">
        <v>36</v>
      </c>
      <c r="L32" s="25">
        <v>0.15</v>
      </c>
      <c r="M32" s="25"/>
      <c r="N32" s="25"/>
      <c r="O32" s="25"/>
      <c r="P32" s="25"/>
      <c r="W32" s="26">
        <f>ROUND(BC54,2)</f>
        <v>0</v>
      </c>
      <c r="X32" s="26"/>
      <c r="Y32" s="26"/>
      <c r="Z32" s="26"/>
      <c r="AA32" s="26"/>
      <c r="AB32" s="26"/>
      <c r="AC32" s="26"/>
      <c r="AD32" s="26"/>
      <c r="AE32" s="26"/>
      <c r="AK32" s="26">
        <v>0</v>
      </c>
      <c r="AL32" s="26"/>
      <c r="AM32" s="26"/>
      <c r="AN32" s="26"/>
      <c r="AO32" s="26"/>
      <c r="AR32" s="24"/>
    </row>
    <row r="33" spans="2:44" s="23" customFormat="1" ht="14.4" customHeight="1" hidden="1">
      <c r="B33" s="24"/>
      <c r="F33" s="13" t="s">
        <v>37</v>
      </c>
      <c r="L33" s="25">
        <v>0</v>
      </c>
      <c r="M33" s="25"/>
      <c r="N33" s="25"/>
      <c r="O33" s="25"/>
      <c r="P33" s="25"/>
      <c r="W33" s="26">
        <f>ROUND(BD54,2)</f>
        <v>0</v>
      </c>
      <c r="X33" s="26"/>
      <c r="Y33" s="26"/>
      <c r="Z33" s="26"/>
      <c r="AA33" s="26"/>
      <c r="AB33" s="26"/>
      <c r="AC33" s="26"/>
      <c r="AD33" s="26"/>
      <c r="AE33" s="26"/>
      <c r="AK33" s="26">
        <v>0</v>
      </c>
      <c r="AL33" s="26"/>
      <c r="AM33" s="26"/>
      <c r="AN33" s="26"/>
      <c r="AO33" s="26"/>
      <c r="AR33" s="24"/>
    </row>
    <row r="34" spans="2:44" s="17" customFormat="1" ht="6.95" customHeight="1">
      <c r="B34" s="18"/>
      <c r="AR34" s="18"/>
    </row>
    <row r="35" spans="2:44" s="17" customFormat="1" ht="25.9" customHeight="1">
      <c r="B35" s="18"/>
      <c r="C35" s="27"/>
      <c r="D35" s="28" t="s">
        <v>38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39</v>
      </c>
      <c r="U35" s="29"/>
      <c r="V35" s="29"/>
      <c r="W35" s="29"/>
      <c r="X35" s="31" t="s">
        <v>40</v>
      </c>
      <c r="Y35" s="31"/>
      <c r="Z35" s="31"/>
      <c r="AA35" s="31"/>
      <c r="AB35" s="31"/>
      <c r="AC35" s="29"/>
      <c r="AD35" s="29"/>
      <c r="AE35" s="29"/>
      <c r="AF35" s="29"/>
      <c r="AG35" s="29"/>
      <c r="AH35" s="29"/>
      <c r="AI35" s="29"/>
      <c r="AJ35" s="29"/>
      <c r="AK35" s="32">
        <f>SUM(AK26:AK33)</f>
        <v>0</v>
      </c>
      <c r="AL35" s="32"/>
      <c r="AM35" s="32"/>
      <c r="AN35" s="32"/>
      <c r="AO35" s="32"/>
      <c r="AP35" s="27"/>
      <c r="AQ35" s="27"/>
      <c r="AR35" s="18"/>
    </row>
    <row r="36" spans="2:44" s="17" customFormat="1" ht="6.95" customHeight="1">
      <c r="B36" s="18"/>
      <c r="AR36" s="18"/>
    </row>
    <row r="37" spans="2:44" s="17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18"/>
    </row>
    <row r="41" spans="2:44" s="17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18"/>
    </row>
    <row r="42" spans="2:44" s="17" customFormat="1" ht="24.95" customHeight="1">
      <c r="B42" s="18"/>
      <c r="C42" s="7" t="s">
        <v>41</v>
      </c>
      <c r="AR42" s="18"/>
    </row>
    <row r="43" spans="2:44" s="17" customFormat="1" ht="6.95" customHeight="1">
      <c r="B43" s="18"/>
      <c r="AR43" s="18"/>
    </row>
    <row r="44" spans="2:44" s="17" customFormat="1" ht="12" customHeight="1">
      <c r="B44" s="18"/>
      <c r="C44" s="13" t="s">
        <v>11</v>
      </c>
      <c r="L44" s="17" t="str">
        <f>K5</f>
        <v>2019/001</v>
      </c>
      <c r="AR44" s="18"/>
    </row>
    <row r="45" spans="2:44" s="37" customFormat="1" ht="36.95" customHeight="1">
      <c r="B45" s="38"/>
      <c r="C45" s="39" t="s">
        <v>13</v>
      </c>
      <c r="L45" s="40" t="str">
        <f>K6</f>
        <v>Stavební úpravy ZŠ Janov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R45" s="38"/>
    </row>
    <row r="46" spans="2:44" s="17" customFormat="1" ht="6.95" customHeight="1">
      <c r="B46" s="18"/>
      <c r="AR46" s="18"/>
    </row>
    <row r="47" spans="2:44" s="17" customFormat="1" ht="12" customHeight="1">
      <c r="B47" s="18"/>
      <c r="C47" s="13" t="s">
        <v>17</v>
      </c>
      <c r="L47" s="41" t="str">
        <f>IF(K8="","",K8)</f>
        <v/>
      </c>
      <c r="AI47" s="13" t="s">
        <v>19</v>
      </c>
      <c r="AM47" s="42">
        <f>AN8</f>
        <v>43637</v>
      </c>
      <c r="AN47" s="42"/>
      <c r="AR47" s="18"/>
    </row>
    <row r="48" spans="2:44" s="17" customFormat="1" ht="6.95" customHeight="1">
      <c r="B48" s="18"/>
      <c r="AR48" s="18"/>
    </row>
    <row r="49" spans="2:56" s="17" customFormat="1" ht="13.65" customHeight="1">
      <c r="B49" s="18"/>
      <c r="C49" s="13" t="s">
        <v>20</v>
      </c>
      <c r="L49" s="17" t="str">
        <f>IF(E11="","",E11)</f>
        <v/>
      </c>
      <c r="AI49" s="13" t="s">
        <v>24</v>
      </c>
      <c r="AM49" s="43" t="str">
        <f>IF(E17="","",E17)</f>
        <v/>
      </c>
      <c r="AN49" s="43"/>
      <c r="AO49" s="43"/>
      <c r="AP49" s="43"/>
      <c r="AR49" s="18"/>
      <c r="AS49" s="44" t="s">
        <v>42</v>
      </c>
      <c r="AT49" s="44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7" customFormat="1" ht="13.65" customHeight="1">
      <c r="B50" s="18"/>
      <c r="C50" s="13" t="s">
        <v>23</v>
      </c>
      <c r="L50" s="17" t="str">
        <f>IF(E14="","",E14)</f>
        <v/>
      </c>
      <c r="AI50" s="13" t="s">
        <v>26</v>
      </c>
      <c r="AM50" s="43">
        <f>E20</f>
        <v>0</v>
      </c>
      <c r="AN50" s="43"/>
      <c r="AO50" s="43"/>
      <c r="AP50" s="43"/>
      <c r="AR50" s="18"/>
      <c r="AS50" s="44"/>
      <c r="AT50" s="44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7" customFormat="1" ht="10.8" customHeight="1">
      <c r="B51" s="18"/>
      <c r="AR51" s="18"/>
      <c r="AS51" s="44"/>
      <c r="AT51" s="44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7" customFormat="1" ht="29.3" customHeight="1">
      <c r="B52" s="18"/>
      <c r="C52" s="49" t="s">
        <v>43</v>
      </c>
      <c r="D52" s="49"/>
      <c r="E52" s="49"/>
      <c r="F52" s="49"/>
      <c r="G52" s="49"/>
      <c r="H52" s="50"/>
      <c r="I52" s="51" t="s">
        <v>44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 t="s">
        <v>45</v>
      </c>
      <c r="AH52" s="52"/>
      <c r="AI52" s="52"/>
      <c r="AJ52" s="52"/>
      <c r="AK52" s="52"/>
      <c r="AL52" s="52"/>
      <c r="AM52" s="52"/>
      <c r="AN52" s="53" t="s">
        <v>46</v>
      </c>
      <c r="AO52" s="53"/>
      <c r="AP52" s="53"/>
      <c r="AQ52" s="54" t="s">
        <v>47</v>
      </c>
      <c r="AR52" s="18"/>
      <c r="AS52" s="55" t="s">
        <v>48</v>
      </c>
      <c r="AT52" s="56" t="s">
        <v>49</v>
      </c>
      <c r="AU52" s="56" t="s">
        <v>50</v>
      </c>
      <c r="AV52" s="56" t="s">
        <v>51</v>
      </c>
      <c r="AW52" s="56" t="s">
        <v>52</v>
      </c>
      <c r="AX52" s="56" t="s">
        <v>53</v>
      </c>
      <c r="AY52" s="56" t="s">
        <v>54</v>
      </c>
      <c r="AZ52" s="56" t="s">
        <v>55</v>
      </c>
      <c r="BA52" s="56" t="s">
        <v>56</v>
      </c>
      <c r="BB52" s="56" t="s">
        <v>57</v>
      </c>
      <c r="BC52" s="56" t="s">
        <v>58</v>
      </c>
      <c r="BD52" s="57" t="s">
        <v>59</v>
      </c>
    </row>
    <row r="53" spans="2:56" s="17" customFormat="1" ht="10.8" customHeight="1">
      <c r="B53" s="18"/>
      <c r="AR53" s="18"/>
      <c r="AS53" s="58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59" customFormat="1" ht="32.4" customHeight="1">
      <c r="B54" s="60"/>
      <c r="C54" s="61" t="s">
        <v>60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3">
        <f>ROUND(AG55,2)</f>
        <v>0</v>
      </c>
      <c r="AH54" s="63"/>
      <c r="AI54" s="63"/>
      <c r="AJ54" s="63"/>
      <c r="AK54" s="63"/>
      <c r="AL54" s="63"/>
      <c r="AM54" s="63"/>
      <c r="AN54" s="64">
        <f>SUM(AG54,AT54)</f>
        <v>0</v>
      </c>
      <c r="AO54" s="64"/>
      <c r="AP54" s="64"/>
      <c r="AQ54" s="65"/>
      <c r="AR54" s="60"/>
      <c r="AS54" s="66">
        <f>ROUND(AS55,2)</f>
        <v>0</v>
      </c>
      <c r="AT54" s="67">
        <f>ROUND(SUM(AV54:AW54),2)</f>
        <v>0</v>
      </c>
      <c r="AU54" s="68">
        <f>ROUND(AU55,5)</f>
        <v>639.19163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61</v>
      </c>
      <c r="BT54" s="70" t="s">
        <v>62</v>
      </c>
      <c r="BU54" s="71" t="s">
        <v>63</v>
      </c>
      <c r="BV54" s="70" t="s">
        <v>64</v>
      </c>
      <c r="BW54" s="70" t="s">
        <v>3</v>
      </c>
      <c r="BX54" s="70" t="s">
        <v>65</v>
      </c>
      <c r="CL54" s="70"/>
    </row>
    <row r="55" spans="1:91" s="83" customFormat="1" ht="27" customHeight="1">
      <c r="A55" s="72" t="s">
        <v>66</v>
      </c>
      <c r="B55" s="73"/>
      <c r="C55" s="74"/>
      <c r="D55" s="75" t="s">
        <v>67</v>
      </c>
      <c r="E55" s="75"/>
      <c r="F55" s="75"/>
      <c r="G55" s="75"/>
      <c r="H55" s="75"/>
      <c r="I55" s="76"/>
      <c r="J55" s="75" t="s">
        <v>68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7">
        <f>'2019-001-a - Stavební a k...'!J30</f>
        <v>0</v>
      </c>
      <c r="AH55" s="77"/>
      <c r="AI55" s="77"/>
      <c r="AJ55" s="77"/>
      <c r="AK55" s="77"/>
      <c r="AL55" s="77"/>
      <c r="AM55" s="77"/>
      <c r="AN55" s="77">
        <f>SUM(AG55,AT55)</f>
        <v>0</v>
      </c>
      <c r="AO55" s="77"/>
      <c r="AP55" s="77"/>
      <c r="AQ55" s="78" t="s">
        <v>69</v>
      </c>
      <c r="AR55" s="73"/>
      <c r="AS55" s="79">
        <v>0</v>
      </c>
      <c r="AT55" s="80">
        <f>ROUND(SUM(AV55:AW55),2)</f>
        <v>0</v>
      </c>
      <c r="AU55" s="81">
        <f>'2019-001-a - Stavební a k...'!P93</f>
        <v>639.19162785</v>
      </c>
      <c r="AV55" s="80">
        <f>'2019-001-a - Stavební a k...'!J33</f>
        <v>0</v>
      </c>
      <c r="AW55" s="80">
        <f>'2019-001-a - Stavební a k...'!J34</f>
        <v>0</v>
      </c>
      <c r="AX55" s="80">
        <f>'2019-001-a - Stavební a k...'!J35</f>
        <v>0</v>
      </c>
      <c r="AY55" s="80">
        <f>'2019-001-a - Stavební a k...'!J36</f>
        <v>0</v>
      </c>
      <c r="AZ55" s="80">
        <f>'2019-001-a - Stavební a k...'!F33</f>
        <v>0</v>
      </c>
      <c r="BA55" s="80">
        <f>'2019-001-a - Stavební a k...'!F34</f>
        <v>0</v>
      </c>
      <c r="BB55" s="80">
        <f>'2019-001-a - Stavební a k...'!F35</f>
        <v>0</v>
      </c>
      <c r="BC55" s="80">
        <f>'2019-001-a - Stavební a k...'!F36</f>
        <v>0</v>
      </c>
      <c r="BD55" s="82">
        <f>'2019-001-a - Stavební a k...'!F37</f>
        <v>0</v>
      </c>
      <c r="BT55" s="84" t="s">
        <v>70</v>
      </c>
      <c r="BV55" s="84" t="s">
        <v>64</v>
      </c>
      <c r="BW55" s="84" t="s">
        <v>71</v>
      </c>
      <c r="BX55" s="84" t="s">
        <v>3</v>
      </c>
      <c r="CL55" s="84"/>
      <c r="CM55" s="84" t="s">
        <v>72</v>
      </c>
    </row>
    <row r="56" spans="2:44" s="17" customFormat="1" ht="30" customHeight="1">
      <c r="B56" s="18"/>
      <c r="AR56" s="18"/>
    </row>
    <row r="57" spans="2:44" s="17" customFormat="1" ht="6.95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18"/>
    </row>
  </sheetData>
  <mergeCells count="40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r:id="rId1" display="/"/>
  </hyperlinks>
  <printOptions/>
  <pageMargins left="0" right="0" top="0" bottom="0.39375" header="0.511805555555555" footer="0"/>
  <pageSetup fitToHeight="100" fitToWidth="1" horizontalDpi="300" verticalDpi="300" orientation="landscape" paperSize="9" copies="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234"/>
  <sheetViews>
    <sheetView tabSelected="1" zoomScale="110" zoomScaleNormal="110" workbookViewId="0" topLeftCell="A1">
      <selection activeCell="H140" sqref="H140"/>
    </sheetView>
  </sheetViews>
  <sheetFormatPr defaultColWidth="9.140625" defaultRowHeight="12"/>
  <cols>
    <col min="1" max="1" width="12.140625" style="85" customWidth="1"/>
    <col min="2" max="2" width="1.7109375" style="85" customWidth="1"/>
    <col min="3" max="3" width="4.140625" style="85" customWidth="1"/>
    <col min="4" max="4" width="4.28125" style="85" customWidth="1"/>
    <col min="5" max="5" width="17.140625" style="85" customWidth="1"/>
    <col min="6" max="6" width="100.8515625" style="85" customWidth="1"/>
    <col min="7" max="7" width="8.7109375" style="85" customWidth="1"/>
    <col min="8" max="8" width="11.140625" style="85" customWidth="1"/>
    <col min="9" max="9" width="14.140625" style="0" customWidth="1"/>
    <col min="10" max="10" width="23.421875" style="85" customWidth="1"/>
    <col min="11" max="11" width="15.42187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8.421875" style="85" customWidth="1"/>
    <col min="44" max="65" width="9.28125" style="85" hidden="1" customWidth="1"/>
    <col min="66" max="1025" width="8.421875" style="85" customWidth="1"/>
  </cols>
  <sheetData>
    <row r="1" ht="12"/>
    <row r="2" spans="12:46" ht="36.95" customHeight="1">
      <c r="L2" s="86" t="s">
        <v>4</v>
      </c>
      <c r="M2" s="86"/>
      <c r="N2" s="86"/>
      <c r="O2" s="86"/>
      <c r="P2" s="86"/>
      <c r="Q2" s="86"/>
      <c r="R2" s="86"/>
      <c r="S2" s="86"/>
      <c r="T2" s="86"/>
      <c r="U2" s="86"/>
      <c r="V2" s="86"/>
      <c r="AT2" s="87" t="s">
        <v>71</v>
      </c>
    </row>
    <row r="3" spans="2:46" ht="6.95" customHeight="1">
      <c r="B3" s="88"/>
      <c r="C3" s="88"/>
      <c r="D3" s="88"/>
      <c r="E3" s="88"/>
      <c r="F3" s="88"/>
      <c r="G3" s="88"/>
      <c r="H3" s="88"/>
      <c r="I3" s="89"/>
      <c r="J3" s="88"/>
      <c r="K3" s="88"/>
      <c r="L3" s="88"/>
      <c r="AT3" s="87" t="s">
        <v>72</v>
      </c>
    </row>
    <row r="4" spans="2:46" ht="24.95" customHeight="1">
      <c r="B4" s="88"/>
      <c r="D4" s="90" t="s">
        <v>73</v>
      </c>
      <c r="L4" s="88"/>
      <c r="M4" s="91" t="s">
        <v>9</v>
      </c>
      <c r="AT4" s="87" t="s">
        <v>2</v>
      </c>
    </row>
    <row r="5" spans="2:12" ht="6.95" customHeight="1">
      <c r="B5" s="88"/>
      <c r="L5" s="88"/>
    </row>
    <row r="6" spans="2:12" ht="12" customHeight="1">
      <c r="B6" s="88"/>
      <c r="D6" s="92" t="s">
        <v>13</v>
      </c>
      <c r="L6" s="88"/>
    </row>
    <row r="7" spans="2:12" ht="16.5" customHeight="1">
      <c r="B7" s="88"/>
      <c r="E7" s="93" t="str">
        <f>'Rekapitulace stavby'!K6</f>
        <v>Stavební úpravy ZŠ Janov</v>
      </c>
      <c r="F7" s="93"/>
      <c r="G7" s="93"/>
      <c r="H7" s="93"/>
      <c r="L7" s="88"/>
    </row>
    <row r="8" spans="2:12" s="94" customFormat="1" ht="12" customHeight="1">
      <c r="B8" s="95"/>
      <c r="D8" s="92" t="s">
        <v>74</v>
      </c>
      <c r="I8" s="17"/>
      <c r="L8" s="95"/>
    </row>
    <row r="9" spans="2:12" s="94" customFormat="1" ht="36.95" customHeight="1">
      <c r="B9" s="95"/>
      <c r="E9" s="96" t="s">
        <v>75</v>
      </c>
      <c r="F9" s="96"/>
      <c r="G9" s="96"/>
      <c r="H9" s="96"/>
      <c r="I9" s="17"/>
      <c r="L9" s="95"/>
    </row>
    <row r="10" spans="2:12" s="94" customFormat="1" ht="12.8">
      <c r="B10" s="95"/>
      <c r="I10" s="17"/>
      <c r="L10" s="95"/>
    </row>
    <row r="11" spans="2:12" s="94" customFormat="1" ht="12" customHeight="1">
      <c r="B11" s="95"/>
      <c r="D11" s="92" t="s">
        <v>15</v>
      </c>
      <c r="F11" s="87"/>
      <c r="I11" s="13" t="s">
        <v>16</v>
      </c>
      <c r="J11" s="87"/>
      <c r="L11" s="95"/>
    </row>
    <row r="12" spans="2:12" s="94" customFormat="1" ht="12" customHeight="1">
      <c r="B12" s="95"/>
      <c r="D12" s="92" t="s">
        <v>17</v>
      </c>
      <c r="F12" s="87" t="s">
        <v>18</v>
      </c>
      <c r="I12" s="13" t="s">
        <v>19</v>
      </c>
      <c r="J12" s="97">
        <f>'Rekapitulace stavby'!AN8</f>
        <v>43637</v>
      </c>
      <c r="L12" s="95"/>
    </row>
    <row r="13" spans="2:12" s="94" customFormat="1" ht="10.8" customHeight="1">
      <c r="B13" s="95"/>
      <c r="I13" s="17"/>
      <c r="L13" s="95"/>
    </row>
    <row r="14" spans="2:12" s="94" customFormat="1" ht="12" customHeight="1">
      <c r="B14" s="95"/>
      <c r="D14" s="92" t="s">
        <v>20</v>
      </c>
      <c r="I14" s="13" t="s">
        <v>21</v>
      </c>
      <c r="J14" s="87" t="str">
        <f>IF('Rekapitulace stavby'!AN10="","",'Rekapitulace stavby'!AN10)</f>
        <v/>
      </c>
      <c r="L14" s="95"/>
    </row>
    <row r="15" spans="2:12" s="94" customFormat="1" ht="18" customHeight="1">
      <c r="B15" s="95"/>
      <c r="E15" s="87" t="str">
        <f>IF('Rekapitulace stavby'!E11="","",'Rekapitulace stavby'!E11)</f>
        <v/>
      </c>
      <c r="I15" s="13" t="s">
        <v>22</v>
      </c>
      <c r="J15" s="87" t="str">
        <f>IF('Rekapitulace stavby'!AN11="","",'Rekapitulace stavby'!AN11)</f>
        <v/>
      </c>
      <c r="L15" s="95"/>
    </row>
    <row r="16" spans="2:12" s="94" customFormat="1" ht="6.95" customHeight="1">
      <c r="B16" s="95"/>
      <c r="I16" s="17"/>
      <c r="L16" s="95"/>
    </row>
    <row r="17" spans="2:12" s="94" customFormat="1" ht="12" customHeight="1">
      <c r="B17" s="95"/>
      <c r="D17" s="92" t="s">
        <v>23</v>
      </c>
      <c r="I17" s="13" t="s">
        <v>21</v>
      </c>
      <c r="J17" s="87">
        <f>'Rekapitulace stavby'!AN13</f>
        <v>0</v>
      </c>
      <c r="L17" s="95"/>
    </row>
    <row r="18" spans="2:12" s="94" customFormat="1" ht="18" customHeight="1">
      <c r="B18" s="95"/>
      <c r="E18" s="98" t="str">
        <f>'Rekapitulace stavby'!E14</f>
        <v/>
      </c>
      <c r="F18" s="98"/>
      <c r="G18" s="98"/>
      <c r="H18" s="98"/>
      <c r="I18" s="13" t="s">
        <v>22</v>
      </c>
      <c r="J18" s="87">
        <f>'Rekapitulace stavby'!AN14</f>
        <v>0</v>
      </c>
      <c r="L18" s="95"/>
    </row>
    <row r="19" spans="2:12" s="94" customFormat="1" ht="6.95" customHeight="1">
      <c r="B19" s="95"/>
      <c r="I19" s="17"/>
      <c r="L19" s="95"/>
    </row>
    <row r="20" spans="2:12" s="94" customFormat="1" ht="12" customHeight="1">
      <c r="B20" s="95"/>
      <c r="D20" s="92" t="s">
        <v>24</v>
      </c>
      <c r="I20" s="13" t="s">
        <v>21</v>
      </c>
      <c r="J20" s="87" t="str">
        <f>IF('Rekapitulace stavby'!AN16="","",'Rekapitulace stavby'!AN16)</f>
        <v/>
      </c>
      <c r="L20" s="95"/>
    </row>
    <row r="21" spans="2:12" s="94" customFormat="1" ht="18" customHeight="1">
      <c r="B21" s="95"/>
      <c r="E21" s="87" t="str">
        <f>IF('Rekapitulace stavby'!E17="","",'Rekapitulace stavby'!E17)</f>
        <v/>
      </c>
      <c r="I21" s="13" t="s">
        <v>22</v>
      </c>
      <c r="J21" s="87" t="str">
        <f>IF('Rekapitulace stavby'!AN17="","",'Rekapitulace stavby'!AN17)</f>
        <v/>
      </c>
      <c r="L21" s="95"/>
    </row>
    <row r="22" spans="2:12" s="94" customFormat="1" ht="6.95" customHeight="1">
      <c r="B22" s="95"/>
      <c r="I22" s="17"/>
      <c r="L22" s="95"/>
    </row>
    <row r="23" spans="2:12" s="94" customFormat="1" ht="12" customHeight="1">
      <c r="B23" s="95"/>
      <c r="D23" s="92" t="s">
        <v>26</v>
      </c>
      <c r="I23" s="13" t="s">
        <v>21</v>
      </c>
      <c r="J23" s="87"/>
      <c r="L23" s="95"/>
    </row>
    <row r="24" spans="2:12" s="94" customFormat="1" ht="18" customHeight="1">
      <c r="B24" s="95"/>
      <c r="E24" s="87">
        <f>'Rekapitulace stavby'!E20</f>
        <v>0</v>
      </c>
      <c r="I24" s="13" t="s">
        <v>22</v>
      </c>
      <c r="J24" s="87"/>
      <c r="L24" s="95"/>
    </row>
    <row r="25" spans="2:12" s="94" customFormat="1" ht="6.95" customHeight="1">
      <c r="B25" s="95"/>
      <c r="I25" s="17"/>
      <c r="L25" s="95"/>
    </row>
    <row r="26" spans="2:12" s="94" customFormat="1" ht="12" customHeight="1">
      <c r="B26" s="95"/>
      <c r="D26" s="92" t="s">
        <v>27</v>
      </c>
      <c r="I26" s="17"/>
      <c r="L26" s="95"/>
    </row>
    <row r="27" spans="2:12" s="99" customFormat="1" ht="16.5" customHeight="1">
      <c r="B27" s="100"/>
      <c r="E27" s="101"/>
      <c r="F27" s="101"/>
      <c r="G27" s="101"/>
      <c r="H27" s="101"/>
      <c r="I27" s="102"/>
      <c r="L27" s="100"/>
    </row>
    <row r="28" spans="2:12" s="94" customFormat="1" ht="6.95" customHeight="1">
      <c r="B28" s="95"/>
      <c r="I28" s="17"/>
      <c r="L28" s="95"/>
    </row>
    <row r="29" spans="2:12" s="94" customFormat="1" ht="6.95" customHeight="1">
      <c r="B29" s="95"/>
      <c r="D29" s="103"/>
      <c r="E29" s="103"/>
      <c r="F29" s="103"/>
      <c r="G29" s="103"/>
      <c r="H29" s="103"/>
      <c r="I29" s="45"/>
      <c r="J29" s="95"/>
      <c r="K29" s="95"/>
      <c r="L29" s="95"/>
    </row>
    <row r="30" spans="2:12" s="94" customFormat="1" ht="25.5" customHeight="1">
      <c r="B30" s="95"/>
      <c r="D30" s="104" t="s">
        <v>28</v>
      </c>
      <c r="I30" s="17"/>
      <c r="J30" s="105">
        <f>ROUND(J93,2)</f>
        <v>0</v>
      </c>
      <c r="L30" s="95"/>
    </row>
    <row r="31" spans="2:12" s="94" customFormat="1" ht="6.95" customHeight="1">
      <c r="B31" s="95"/>
      <c r="D31" s="103"/>
      <c r="E31" s="103"/>
      <c r="F31" s="103"/>
      <c r="G31" s="103"/>
      <c r="H31" s="103"/>
      <c r="I31" s="45"/>
      <c r="J31" s="95"/>
      <c r="K31" s="95"/>
      <c r="L31" s="95"/>
    </row>
    <row r="32" spans="2:12" s="94" customFormat="1" ht="14.4" customHeight="1">
      <c r="B32" s="95"/>
      <c r="F32" s="106" t="s">
        <v>30</v>
      </c>
      <c r="I32" s="107" t="s">
        <v>29</v>
      </c>
      <c r="J32" s="106" t="s">
        <v>31</v>
      </c>
      <c r="L32" s="95"/>
    </row>
    <row r="33" spans="2:12" s="94" customFormat="1" ht="14.4" customHeight="1">
      <c r="B33" s="95"/>
      <c r="D33" s="92" t="s">
        <v>32</v>
      </c>
      <c r="E33" s="92" t="s">
        <v>33</v>
      </c>
      <c r="F33" s="108">
        <f>ROUND((SUM(BE93:BE234)),2)</f>
        <v>0</v>
      </c>
      <c r="I33" s="109">
        <v>0.21</v>
      </c>
      <c r="J33" s="108">
        <f>ROUND(((SUM(BE93:BE234))*I33),2)</f>
        <v>0</v>
      </c>
      <c r="L33" s="95"/>
    </row>
    <row r="34" spans="2:12" s="94" customFormat="1" ht="14.4" customHeight="1">
      <c r="B34" s="95"/>
      <c r="E34" s="92" t="s">
        <v>34</v>
      </c>
      <c r="F34" s="108">
        <f>ROUND((SUM(BF93:BF234)),2)</f>
        <v>0</v>
      </c>
      <c r="I34" s="109">
        <v>0.15</v>
      </c>
      <c r="J34" s="108">
        <f>ROUND(((SUM(BF93:BF234))*I34),2)</f>
        <v>0</v>
      </c>
      <c r="L34" s="95"/>
    </row>
    <row r="35" spans="2:12" s="94" customFormat="1" ht="14.4" customHeight="1" hidden="1">
      <c r="B35" s="95"/>
      <c r="E35" s="92" t="s">
        <v>35</v>
      </c>
      <c r="F35" s="108">
        <f>ROUND((SUM(BG93:BG234)),2)</f>
        <v>0</v>
      </c>
      <c r="I35" s="109">
        <v>0.21</v>
      </c>
      <c r="J35" s="108">
        <f>0</f>
        <v>0</v>
      </c>
      <c r="L35" s="95"/>
    </row>
    <row r="36" spans="2:12" s="94" customFormat="1" ht="14.4" customHeight="1" hidden="1">
      <c r="B36" s="95"/>
      <c r="E36" s="92" t="s">
        <v>36</v>
      </c>
      <c r="F36" s="108">
        <f>ROUND((SUM(BH93:BH234)),2)</f>
        <v>0</v>
      </c>
      <c r="I36" s="109">
        <v>0.15</v>
      </c>
      <c r="J36" s="108">
        <f>0</f>
        <v>0</v>
      </c>
      <c r="L36" s="95"/>
    </row>
    <row r="37" spans="2:12" s="94" customFormat="1" ht="14.4" customHeight="1" hidden="1">
      <c r="B37" s="95"/>
      <c r="E37" s="92" t="s">
        <v>37</v>
      </c>
      <c r="F37" s="108">
        <f>ROUND((SUM(BI93:BI234)),2)</f>
        <v>0</v>
      </c>
      <c r="I37" s="109">
        <v>0</v>
      </c>
      <c r="J37" s="108">
        <f>0</f>
        <v>0</v>
      </c>
      <c r="L37" s="95"/>
    </row>
    <row r="38" spans="2:12" s="94" customFormat="1" ht="6.95" customHeight="1">
      <c r="B38" s="95"/>
      <c r="I38" s="17"/>
      <c r="L38" s="95"/>
    </row>
    <row r="39" spans="2:12" s="94" customFormat="1" ht="25.5" customHeight="1">
      <c r="B39" s="95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50"/>
      <c r="J39" s="115">
        <f>SUM(J30:J37)</f>
        <v>0</v>
      </c>
      <c r="K39" s="116"/>
      <c r="L39" s="95"/>
    </row>
    <row r="40" spans="2:12" s="94" customFormat="1" ht="14.4" customHeight="1">
      <c r="B40" s="95"/>
      <c r="C40" s="95"/>
      <c r="D40" s="95"/>
      <c r="E40" s="95"/>
      <c r="F40" s="95"/>
      <c r="G40" s="95"/>
      <c r="H40" s="95"/>
      <c r="I40" s="47"/>
      <c r="J40" s="95"/>
      <c r="K40" s="95"/>
      <c r="L40" s="95"/>
    </row>
    <row r="44" spans="2:12" s="94" customFormat="1" ht="6.95" customHeight="1">
      <c r="B44" s="95"/>
      <c r="C44" s="95"/>
      <c r="D44" s="95"/>
      <c r="E44" s="95"/>
      <c r="F44" s="95"/>
      <c r="G44" s="95"/>
      <c r="H44" s="95"/>
      <c r="I44" s="47"/>
      <c r="J44" s="95"/>
      <c r="K44" s="95"/>
      <c r="L44" s="95"/>
    </row>
    <row r="45" spans="2:12" s="94" customFormat="1" ht="24.95" customHeight="1">
      <c r="B45" s="95"/>
      <c r="C45" s="90" t="s">
        <v>76</v>
      </c>
      <c r="I45" s="17"/>
      <c r="L45" s="95"/>
    </row>
    <row r="46" spans="2:12" s="94" customFormat="1" ht="6.95" customHeight="1">
      <c r="B46" s="95"/>
      <c r="I46" s="17"/>
      <c r="L46" s="95"/>
    </row>
    <row r="47" spans="2:12" s="94" customFormat="1" ht="12" customHeight="1">
      <c r="B47" s="95"/>
      <c r="C47" s="92" t="s">
        <v>13</v>
      </c>
      <c r="I47" s="17"/>
      <c r="L47" s="95"/>
    </row>
    <row r="48" spans="2:12" s="94" customFormat="1" ht="16.5" customHeight="1">
      <c r="B48" s="95"/>
      <c r="E48" s="93" t="str">
        <f>E7</f>
        <v>Stavební úpravy ZŠ Janov</v>
      </c>
      <c r="F48" s="93"/>
      <c r="G48" s="93"/>
      <c r="H48" s="93"/>
      <c r="I48" s="17"/>
      <c r="L48" s="95"/>
    </row>
    <row r="49" spans="2:12" s="94" customFormat="1" ht="12" customHeight="1">
      <c r="B49" s="95"/>
      <c r="C49" s="92" t="s">
        <v>74</v>
      </c>
      <c r="I49" s="17"/>
      <c r="L49" s="95"/>
    </row>
    <row r="50" spans="2:12" s="94" customFormat="1" ht="16.5" customHeight="1">
      <c r="B50" s="95"/>
      <c r="E50" s="96" t="str">
        <f>E9</f>
        <v>2019/001/a - Stavební a konstrukční část</v>
      </c>
      <c r="F50" s="96"/>
      <c r="G50" s="96"/>
      <c r="H50" s="96"/>
      <c r="I50" s="17"/>
      <c r="L50" s="95"/>
    </row>
    <row r="51" spans="2:12" s="94" customFormat="1" ht="6.95" customHeight="1">
      <c r="B51" s="95"/>
      <c r="I51" s="17"/>
      <c r="L51" s="95"/>
    </row>
    <row r="52" spans="2:12" s="94" customFormat="1" ht="12" customHeight="1">
      <c r="B52" s="95"/>
      <c r="C52" s="92" t="s">
        <v>17</v>
      </c>
      <c r="F52" s="87" t="str">
        <f>F12</f>
        <v/>
      </c>
      <c r="I52" s="13" t="s">
        <v>19</v>
      </c>
      <c r="J52" s="97">
        <f>IF(J12="","",J12)</f>
        <v>43637</v>
      </c>
      <c r="L52" s="95"/>
    </row>
    <row r="53" spans="2:12" s="94" customFormat="1" ht="6.95" customHeight="1">
      <c r="B53" s="95"/>
      <c r="I53" s="17"/>
      <c r="L53" s="95"/>
    </row>
    <row r="54" spans="2:12" s="94" customFormat="1" ht="13.65" customHeight="1">
      <c r="B54" s="95"/>
      <c r="C54" s="92" t="s">
        <v>20</v>
      </c>
      <c r="F54" s="87" t="str">
        <f>E15</f>
        <v/>
      </c>
      <c r="I54" s="13" t="s">
        <v>24</v>
      </c>
      <c r="J54" s="117" t="str">
        <f>E21</f>
        <v/>
      </c>
      <c r="L54" s="95"/>
    </row>
    <row r="55" spans="2:12" s="94" customFormat="1" ht="13.65" customHeight="1">
      <c r="B55" s="95"/>
      <c r="C55" s="92" t="s">
        <v>23</v>
      </c>
      <c r="F55" s="87" t="str">
        <f>IF(E18="","",E18)</f>
        <v/>
      </c>
      <c r="I55" s="13" t="s">
        <v>26</v>
      </c>
      <c r="J55" s="117">
        <f>E24</f>
        <v>0</v>
      </c>
      <c r="L55" s="95"/>
    </row>
    <row r="56" spans="2:12" s="94" customFormat="1" ht="10.3" customHeight="1">
      <c r="B56" s="95"/>
      <c r="I56" s="17"/>
      <c r="L56" s="95"/>
    </row>
    <row r="57" spans="2:12" s="94" customFormat="1" ht="29.3" customHeight="1">
      <c r="B57" s="95"/>
      <c r="C57" s="118" t="s">
        <v>77</v>
      </c>
      <c r="D57" s="110"/>
      <c r="E57" s="110"/>
      <c r="F57" s="110"/>
      <c r="G57" s="110"/>
      <c r="H57" s="110"/>
      <c r="I57" s="119"/>
      <c r="J57" s="120" t="s">
        <v>78</v>
      </c>
      <c r="K57" s="110"/>
      <c r="L57" s="95"/>
    </row>
    <row r="58" spans="2:12" s="94" customFormat="1" ht="10.3" customHeight="1">
      <c r="B58" s="95"/>
      <c r="I58" s="17"/>
      <c r="L58" s="95"/>
    </row>
    <row r="59" spans="2:47" s="94" customFormat="1" ht="22.8" customHeight="1">
      <c r="B59" s="95"/>
      <c r="C59" s="121" t="s">
        <v>79</v>
      </c>
      <c r="I59" s="17"/>
      <c r="J59" s="105">
        <f>J93</f>
        <v>0</v>
      </c>
      <c r="L59" s="95"/>
      <c r="AU59" s="87" t="s">
        <v>80</v>
      </c>
    </row>
    <row r="60" spans="2:12" s="122" customFormat="1" ht="24.95" customHeight="1">
      <c r="B60" s="123"/>
      <c r="D60" s="124" t="s">
        <v>81</v>
      </c>
      <c r="E60" s="125"/>
      <c r="F60" s="125"/>
      <c r="G60" s="125"/>
      <c r="H60" s="125"/>
      <c r="I60" s="126"/>
      <c r="J60" s="127">
        <f>J94</f>
        <v>0</v>
      </c>
      <c r="L60" s="123"/>
    </row>
    <row r="61" spans="2:12" s="128" customFormat="1" ht="19.95" customHeight="1">
      <c r="B61" s="129"/>
      <c r="D61" s="130" t="s">
        <v>82</v>
      </c>
      <c r="E61" s="131"/>
      <c r="F61" s="131"/>
      <c r="G61" s="131"/>
      <c r="H61" s="131"/>
      <c r="I61" s="132"/>
      <c r="J61" s="133">
        <f>J95</f>
        <v>0</v>
      </c>
      <c r="L61" s="129"/>
    </row>
    <row r="62" spans="2:12" s="128" customFormat="1" ht="19.95" customHeight="1">
      <c r="B62" s="129"/>
      <c r="D62" s="130" t="s">
        <v>83</v>
      </c>
      <c r="E62" s="131"/>
      <c r="F62" s="131"/>
      <c r="G62" s="131"/>
      <c r="H62" s="131"/>
      <c r="I62" s="132"/>
      <c r="J62" s="133">
        <f>J102</f>
        <v>0</v>
      </c>
      <c r="L62" s="129"/>
    </row>
    <row r="63" spans="2:12" s="128" customFormat="1" ht="19.95" customHeight="1">
      <c r="B63" s="129"/>
      <c r="D63" s="130" t="s">
        <v>84</v>
      </c>
      <c r="E63" s="131"/>
      <c r="F63" s="131"/>
      <c r="G63" s="131"/>
      <c r="H63" s="131"/>
      <c r="I63" s="132"/>
      <c r="J63" s="133">
        <f>J126</f>
        <v>0</v>
      </c>
      <c r="L63" s="129"/>
    </row>
    <row r="64" spans="2:12" s="128" customFormat="1" ht="19.95" customHeight="1">
      <c r="B64" s="129"/>
      <c r="D64" s="130" t="s">
        <v>85</v>
      </c>
      <c r="E64" s="131"/>
      <c r="F64" s="131"/>
      <c r="G64" s="131"/>
      <c r="H64" s="131"/>
      <c r="I64" s="132"/>
      <c r="J64" s="133">
        <f>J131</f>
        <v>0</v>
      </c>
      <c r="L64" s="129"/>
    </row>
    <row r="65" spans="2:12" s="128" customFormat="1" ht="19.95" customHeight="1">
      <c r="B65" s="129"/>
      <c r="D65" s="130" t="s">
        <v>86</v>
      </c>
      <c r="E65" s="131"/>
      <c r="F65" s="131"/>
      <c r="G65" s="131"/>
      <c r="H65" s="131"/>
      <c r="I65" s="132"/>
      <c r="J65" s="133">
        <f>J138</f>
        <v>0</v>
      </c>
      <c r="L65" s="129"/>
    </row>
    <row r="66" spans="2:12" s="122" customFormat="1" ht="24.95" customHeight="1">
      <c r="B66" s="123"/>
      <c r="D66" s="124" t="s">
        <v>87</v>
      </c>
      <c r="E66" s="125"/>
      <c r="F66" s="125"/>
      <c r="G66" s="125"/>
      <c r="H66" s="125"/>
      <c r="I66" s="126"/>
      <c r="J66" s="127">
        <f>J140</f>
        <v>0</v>
      </c>
      <c r="L66" s="123"/>
    </row>
    <row r="67" spans="2:12" s="128" customFormat="1" ht="19.95" customHeight="1">
      <c r="B67" s="129"/>
      <c r="D67" s="130" t="s">
        <v>88</v>
      </c>
      <c r="E67" s="131"/>
      <c r="F67" s="131"/>
      <c r="G67" s="131"/>
      <c r="H67" s="131"/>
      <c r="I67" s="132"/>
      <c r="J67" s="133">
        <f>J141</f>
        <v>0</v>
      </c>
      <c r="L67" s="129"/>
    </row>
    <row r="68" spans="2:12" s="128" customFormat="1" ht="19.95" customHeight="1">
      <c r="B68" s="129"/>
      <c r="D68" s="130" t="s">
        <v>89</v>
      </c>
      <c r="E68" s="131"/>
      <c r="F68" s="131"/>
      <c r="G68" s="131"/>
      <c r="H68" s="131"/>
      <c r="I68" s="132"/>
      <c r="J68" s="133">
        <f>J157</f>
        <v>0</v>
      </c>
      <c r="L68" s="129"/>
    </row>
    <row r="69" spans="2:12" s="128" customFormat="1" ht="19.95" customHeight="1">
      <c r="B69" s="129"/>
      <c r="D69" s="130" t="s">
        <v>90</v>
      </c>
      <c r="E69" s="131"/>
      <c r="F69" s="131"/>
      <c r="G69" s="131"/>
      <c r="H69" s="131"/>
      <c r="I69" s="132"/>
      <c r="J69" s="133">
        <f>J168</f>
        <v>0</v>
      </c>
      <c r="L69" s="129"/>
    </row>
    <row r="70" spans="2:12" s="128" customFormat="1" ht="19.95" customHeight="1">
      <c r="B70" s="129"/>
      <c r="D70" s="130" t="s">
        <v>91</v>
      </c>
      <c r="E70" s="131"/>
      <c r="F70" s="131"/>
      <c r="G70" s="131"/>
      <c r="H70" s="131"/>
      <c r="I70" s="132"/>
      <c r="J70" s="133">
        <f>J205</f>
        <v>0</v>
      </c>
      <c r="L70" s="129"/>
    </row>
    <row r="71" spans="2:12" s="128" customFormat="1" ht="19.95" customHeight="1">
      <c r="B71" s="129"/>
      <c r="D71" s="130" t="s">
        <v>92</v>
      </c>
      <c r="E71" s="131"/>
      <c r="F71" s="131"/>
      <c r="G71" s="131"/>
      <c r="H71" s="131"/>
      <c r="I71" s="132"/>
      <c r="J71" s="133">
        <f>J213</f>
        <v>0</v>
      </c>
      <c r="L71" s="129"/>
    </row>
    <row r="72" spans="2:12" s="128" customFormat="1" ht="19.95" customHeight="1">
      <c r="B72" s="129"/>
      <c r="D72" s="130" t="s">
        <v>93</v>
      </c>
      <c r="E72" s="131"/>
      <c r="F72" s="131"/>
      <c r="G72" s="131"/>
      <c r="H72" s="131"/>
      <c r="I72" s="132"/>
      <c r="J72" s="133">
        <f>J222</f>
        <v>0</v>
      </c>
      <c r="L72" s="129"/>
    </row>
    <row r="73" spans="2:12" s="128" customFormat="1" ht="19.95" customHeight="1">
      <c r="B73" s="129"/>
      <c r="D73" s="130" t="s">
        <v>94</v>
      </c>
      <c r="E73" s="131"/>
      <c r="F73" s="131"/>
      <c r="G73" s="131"/>
      <c r="H73" s="131"/>
      <c r="I73" s="132"/>
      <c r="J73" s="133">
        <f>J229</f>
        <v>0</v>
      </c>
      <c r="L73" s="129"/>
    </row>
    <row r="74" spans="2:12" s="94" customFormat="1" ht="21.85" customHeight="1">
      <c r="B74" s="95"/>
      <c r="I74" s="17"/>
      <c r="L74" s="95"/>
    </row>
    <row r="75" spans="2:12" s="94" customFormat="1" ht="6.95" customHeight="1">
      <c r="B75" s="95"/>
      <c r="C75" s="95"/>
      <c r="D75" s="95"/>
      <c r="E75" s="95"/>
      <c r="F75" s="95"/>
      <c r="G75" s="95"/>
      <c r="H75" s="95"/>
      <c r="I75" s="47"/>
      <c r="J75" s="95"/>
      <c r="K75" s="95"/>
      <c r="L75" s="95"/>
    </row>
    <row r="79" spans="2:12" s="94" customFormat="1" ht="6.95" customHeight="1">
      <c r="B79" s="95"/>
      <c r="C79" s="95"/>
      <c r="D79" s="95"/>
      <c r="E79" s="95"/>
      <c r="F79" s="95"/>
      <c r="G79" s="95"/>
      <c r="H79" s="95"/>
      <c r="I79" s="47"/>
      <c r="J79" s="95"/>
      <c r="K79" s="95"/>
      <c r="L79" s="95"/>
    </row>
    <row r="80" spans="2:12" s="94" customFormat="1" ht="24.95" customHeight="1">
      <c r="B80" s="95"/>
      <c r="C80" s="90" t="s">
        <v>95</v>
      </c>
      <c r="I80" s="17"/>
      <c r="L80" s="95"/>
    </row>
    <row r="81" spans="2:12" s="94" customFormat="1" ht="6.95" customHeight="1">
      <c r="B81" s="95"/>
      <c r="I81" s="17"/>
      <c r="L81" s="95"/>
    </row>
    <row r="82" spans="2:12" s="94" customFormat="1" ht="12" customHeight="1">
      <c r="B82" s="95"/>
      <c r="C82" s="92" t="s">
        <v>13</v>
      </c>
      <c r="I82" s="17"/>
      <c r="L82" s="95"/>
    </row>
    <row r="83" spans="2:12" s="94" customFormat="1" ht="16.5" customHeight="1">
      <c r="B83" s="95"/>
      <c r="E83" s="93" t="str">
        <f>E7</f>
        <v>Stavební úpravy ZŠ Janov</v>
      </c>
      <c r="F83" s="93"/>
      <c r="G83" s="93"/>
      <c r="H83" s="93"/>
      <c r="I83" s="17"/>
      <c r="L83" s="95"/>
    </row>
    <row r="84" spans="2:12" s="94" customFormat="1" ht="12" customHeight="1">
      <c r="B84" s="95"/>
      <c r="C84" s="92" t="s">
        <v>74</v>
      </c>
      <c r="I84" s="17"/>
      <c r="L84" s="95"/>
    </row>
    <row r="85" spans="2:12" s="94" customFormat="1" ht="16.5" customHeight="1">
      <c r="B85" s="95"/>
      <c r="E85" s="96" t="str">
        <f>E9</f>
        <v>2019/001/a - Stavební a konstrukční část</v>
      </c>
      <c r="F85" s="96"/>
      <c r="G85" s="96"/>
      <c r="H85" s="96"/>
      <c r="I85" s="17"/>
      <c r="L85" s="95"/>
    </row>
    <row r="86" spans="2:12" s="94" customFormat="1" ht="6.95" customHeight="1">
      <c r="B86" s="95"/>
      <c r="I86" s="17"/>
      <c r="L86" s="95"/>
    </row>
    <row r="87" spans="2:12" s="94" customFormat="1" ht="12" customHeight="1">
      <c r="B87" s="95"/>
      <c r="C87" s="92" t="s">
        <v>17</v>
      </c>
      <c r="F87" s="87" t="str">
        <f>F12</f>
        <v/>
      </c>
      <c r="I87" s="13" t="s">
        <v>19</v>
      </c>
      <c r="J87" s="97">
        <f>IF(J12="","",J12)</f>
        <v>43637</v>
      </c>
      <c r="L87" s="95"/>
    </row>
    <row r="88" spans="2:12" s="94" customFormat="1" ht="6.95" customHeight="1">
      <c r="B88" s="95"/>
      <c r="I88" s="17"/>
      <c r="L88" s="95"/>
    </row>
    <row r="89" spans="2:12" s="94" customFormat="1" ht="13.65" customHeight="1">
      <c r="B89" s="95"/>
      <c r="C89" s="92" t="s">
        <v>20</v>
      </c>
      <c r="F89" s="87" t="str">
        <f>E15</f>
        <v/>
      </c>
      <c r="I89" s="13" t="s">
        <v>24</v>
      </c>
      <c r="J89" s="117" t="str">
        <f>E21</f>
        <v/>
      </c>
      <c r="L89" s="95"/>
    </row>
    <row r="90" spans="2:12" s="94" customFormat="1" ht="13.65" customHeight="1">
      <c r="B90" s="95"/>
      <c r="C90" s="92" t="s">
        <v>23</v>
      </c>
      <c r="F90" s="87" t="str">
        <f>IF(E18="","",E18)</f>
        <v/>
      </c>
      <c r="I90" s="13" t="s">
        <v>26</v>
      </c>
      <c r="J90" s="117">
        <f>E24</f>
        <v>0</v>
      </c>
      <c r="L90" s="95"/>
    </row>
    <row r="91" spans="2:12" s="94" customFormat="1" ht="10.3" customHeight="1">
      <c r="B91" s="95"/>
      <c r="I91" s="17"/>
      <c r="L91" s="95"/>
    </row>
    <row r="92" spans="2:20" s="134" customFormat="1" ht="29.3" customHeight="1">
      <c r="B92" s="135"/>
      <c r="C92" s="136" t="s">
        <v>96</v>
      </c>
      <c r="D92" s="137" t="s">
        <v>47</v>
      </c>
      <c r="E92" s="137" t="s">
        <v>43</v>
      </c>
      <c r="F92" s="137" t="s">
        <v>44</v>
      </c>
      <c r="G92" s="137" t="s">
        <v>97</v>
      </c>
      <c r="H92" s="137" t="s">
        <v>98</v>
      </c>
      <c r="I92" s="138" t="s">
        <v>99</v>
      </c>
      <c r="J92" s="139" t="s">
        <v>78</v>
      </c>
      <c r="K92" s="140" t="s">
        <v>100</v>
      </c>
      <c r="L92" s="135"/>
      <c r="M92" s="141"/>
      <c r="N92" s="142" t="s">
        <v>32</v>
      </c>
      <c r="O92" s="142" t="s">
        <v>101</v>
      </c>
      <c r="P92" s="142" t="s">
        <v>102</v>
      </c>
      <c r="Q92" s="142" t="s">
        <v>103</v>
      </c>
      <c r="R92" s="142" t="s">
        <v>104</v>
      </c>
      <c r="S92" s="142" t="s">
        <v>105</v>
      </c>
      <c r="T92" s="143" t="s">
        <v>106</v>
      </c>
    </row>
    <row r="93" spans="1:63" s="94" customFormat="1" ht="22.8" customHeight="1">
      <c r="A93" s="144"/>
      <c r="B93" s="95"/>
      <c r="C93" s="145" t="s">
        <v>107</v>
      </c>
      <c r="I93" s="17"/>
      <c r="J93" s="146">
        <f>BK93</f>
        <v>0</v>
      </c>
      <c r="L93" s="95"/>
      <c r="M93" s="147"/>
      <c r="N93" s="103"/>
      <c r="O93" s="103"/>
      <c r="P93" s="148">
        <f>P94+P140</f>
        <v>639.19162785</v>
      </c>
      <c r="Q93" s="103"/>
      <c r="R93" s="148">
        <f>R94+R140</f>
        <v>3.32670035</v>
      </c>
      <c r="S93" s="103"/>
      <c r="T93" s="149">
        <f>T94+T140</f>
        <v>1.939054</v>
      </c>
      <c r="AT93" s="87" t="s">
        <v>61</v>
      </c>
      <c r="AU93" s="87" t="s">
        <v>80</v>
      </c>
      <c r="BK93" s="150">
        <f>BK94+BK140</f>
        <v>0</v>
      </c>
    </row>
    <row r="94" spans="1:63" s="153" customFormat="1" ht="25.9" customHeight="1">
      <c r="A94" s="151"/>
      <c r="B94" s="152"/>
      <c r="D94" s="154" t="s">
        <v>61</v>
      </c>
      <c r="E94" s="155" t="s">
        <v>108</v>
      </c>
      <c r="F94" s="155" t="s">
        <v>109</v>
      </c>
      <c r="I94" s="156"/>
      <c r="J94" s="157">
        <f>BK94</f>
        <v>0</v>
      </c>
      <c r="L94" s="152"/>
      <c r="M94" s="158"/>
      <c r="N94" s="152"/>
      <c r="O94" s="152"/>
      <c r="P94" s="159">
        <f>P95+P102+P126+P131+P138</f>
        <v>481.24241556</v>
      </c>
      <c r="Q94" s="152"/>
      <c r="R94" s="159">
        <f>R95+R102+R126+R131+R138</f>
        <v>1.61312615</v>
      </c>
      <c r="S94" s="152"/>
      <c r="T94" s="160">
        <f>T95+T102+T126+T131+T138</f>
        <v>1.597462</v>
      </c>
      <c r="AR94" s="154" t="s">
        <v>70</v>
      </c>
      <c r="AT94" s="161" t="s">
        <v>61</v>
      </c>
      <c r="AU94" s="161" t="s">
        <v>62</v>
      </c>
      <c r="AY94" s="154" t="s">
        <v>110</v>
      </c>
      <c r="BK94" s="162">
        <f>BK95+BK102+BK126+BK131+BK138</f>
        <v>0</v>
      </c>
    </row>
    <row r="95" spans="1:63" s="153" customFormat="1" ht="22.8" customHeight="1">
      <c r="A95" s="151"/>
      <c r="B95" s="152"/>
      <c r="D95" s="154" t="s">
        <v>61</v>
      </c>
      <c r="E95" s="163" t="s">
        <v>70</v>
      </c>
      <c r="F95" s="163" t="s">
        <v>111</v>
      </c>
      <c r="I95" s="156"/>
      <c r="J95" s="164">
        <f>BK95</f>
        <v>0</v>
      </c>
      <c r="L95" s="152"/>
      <c r="M95" s="158"/>
      <c r="N95" s="152"/>
      <c r="O95" s="152"/>
      <c r="P95" s="159">
        <f>SUM(P96:P99)</f>
        <v>5.3664</v>
      </c>
      <c r="Q95" s="152"/>
      <c r="R95" s="159">
        <f>SUM(R96:R99)</f>
        <v>0</v>
      </c>
      <c r="S95" s="152"/>
      <c r="T95" s="160">
        <f>SUM(T96:T99)</f>
        <v>0.8952</v>
      </c>
      <c r="AR95" s="154" t="s">
        <v>70</v>
      </c>
      <c r="AT95" s="161" t="s">
        <v>61</v>
      </c>
      <c r="AU95" s="161" t="s">
        <v>70</v>
      </c>
      <c r="AY95" s="154" t="s">
        <v>110</v>
      </c>
      <c r="BK95" s="162">
        <f>SUM(BK96:BK98)</f>
        <v>0</v>
      </c>
    </row>
    <row r="96" spans="1:93" s="153" customFormat="1" ht="16.5" customHeight="1">
      <c r="A96" s="151"/>
      <c r="B96" s="152"/>
      <c r="C96" s="165" t="s">
        <v>70</v>
      </c>
      <c r="D96" s="165" t="s">
        <v>112</v>
      </c>
      <c r="E96" s="166" t="s">
        <v>113</v>
      </c>
      <c r="F96" s="167" t="s">
        <v>114</v>
      </c>
      <c r="G96" s="168" t="s">
        <v>115</v>
      </c>
      <c r="H96" s="169">
        <v>2.52</v>
      </c>
      <c r="I96" s="170"/>
      <c r="J96" s="169">
        <f>ROUND(I96*H96,2)</f>
        <v>0</v>
      </c>
      <c r="K96" s="101" t="s">
        <v>116</v>
      </c>
      <c r="L96" s="95"/>
      <c r="M96" s="171"/>
      <c r="N96" s="172" t="s">
        <v>33</v>
      </c>
      <c r="O96" s="173">
        <v>1.228</v>
      </c>
      <c r="P96" s="173">
        <f>O96*H96</f>
        <v>3.09456</v>
      </c>
      <c r="Q96" s="173">
        <v>0</v>
      </c>
      <c r="R96" s="173">
        <f>Q96*H96</f>
        <v>0</v>
      </c>
      <c r="S96" s="173">
        <v>0.24</v>
      </c>
      <c r="T96" s="174">
        <f>S96*H96</f>
        <v>0.6048</v>
      </c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175" t="s">
        <v>117</v>
      </c>
      <c r="AS96" s="94"/>
      <c r="AT96" s="175" t="s">
        <v>112</v>
      </c>
      <c r="AU96" s="175" t="s">
        <v>72</v>
      </c>
      <c r="AV96" s="94"/>
      <c r="AW96" s="94"/>
      <c r="AX96" s="94"/>
      <c r="AY96" s="87" t="s">
        <v>110</v>
      </c>
      <c r="AZ96" s="94"/>
      <c r="BA96" s="94"/>
      <c r="BB96" s="94"/>
      <c r="BC96" s="94"/>
      <c r="BD96" s="94"/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87" t="s">
        <v>70</v>
      </c>
      <c r="BK96" s="176">
        <f>ROUND(I96*H96,2)</f>
        <v>0</v>
      </c>
      <c r="BL96" s="87" t="s">
        <v>117</v>
      </c>
      <c r="BM96" s="175" t="s">
        <v>118</v>
      </c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</row>
    <row r="97" spans="1:93" s="153" customFormat="1" ht="16.5" customHeight="1">
      <c r="A97" s="151"/>
      <c r="B97" s="152"/>
      <c r="C97" s="165" t="s">
        <v>72</v>
      </c>
      <c r="D97" s="165" t="s">
        <v>112</v>
      </c>
      <c r="E97" s="166" t="s">
        <v>119</v>
      </c>
      <c r="F97" s="167" t="s">
        <v>120</v>
      </c>
      <c r="G97" s="168" t="s">
        <v>115</v>
      </c>
      <c r="H97" s="169">
        <v>1.32</v>
      </c>
      <c r="I97" s="170"/>
      <c r="J97" s="169">
        <f>ROUND(I97*H97,2)</f>
        <v>0</v>
      </c>
      <c r="K97" s="101" t="s">
        <v>116</v>
      </c>
      <c r="L97" s="95"/>
      <c r="M97" s="171"/>
      <c r="N97" s="172" t="s">
        <v>33</v>
      </c>
      <c r="O97" s="173">
        <v>0.412</v>
      </c>
      <c r="P97" s="173">
        <f>O97*H97</f>
        <v>0.54384</v>
      </c>
      <c r="Q97" s="173">
        <v>0</v>
      </c>
      <c r="R97" s="173">
        <f>Q97*H97</f>
        <v>0</v>
      </c>
      <c r="S97" s="173">
        <v>0.22</v>
      </c>
      <c r="T97" s="174">
        <f>S97*H97</f>
        <v>0.2904</v>
      </c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175" t="s">
        <v>117</v>
      </c>
      <c r="AS97" s="94"/>
      <c r="AT97" s="175" t="s">
        <v>112</v>
      </c>
      <c r="AU97" s="175" t="s">
        <v>72</v>
      </c>
      <c r="AV97" s="94"/>
      <c r="AW97" s="94"/>
      <c r="AX97" s="94"/>
      <c r="AY97" s="87" t="s">
        <v>110</v>
      </c>
      <c r="AZ97" s="94"/>
      <c r="BA97" s="94"/>
      <c r="BB97" s="94"/>
      <c r="BC97" s="94"/>
      <c r="BD97" s="94"/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87" t="s">
        <v>70</v>
      </c>
      <c r="BK97" s="176">
        <f>ROUND(I97*H97,2)</f>
        <v>0</v>
      </c>
      <c r="BL97" s="87" t="s">
        <v>117</v>
      </c>
      <c r="BM97" s="175" t="s">
        <v>121</v>
      </c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</row>
    <row r="98" spans="1:65" s="94" customFormat="1" ht="16.5" customHeight="1">
      <c r="A98" s="151"/>
      <c r="B98" s="95"/>
      <c r="C98" s="165" t="s">
        <v>122</v>
      </c>
      <c r="D98" s="165" t="s">
        <v>112</v>
      </c>
      <c r="E98" s="166" t="s">
        <v>123</v>
      </c>
      <c r="F98" s="167" t="s">
        <v>124</v>
      </c>
      <c r="G98" s="168" t="s">
        <v>125</v>
      </c>
      <c r="H98" s="177">
        <v>1.152</v>
      </c>
      <c r="I98" s="170"/>
      <c r="J98" s="169">
        <f>ROUND(I98*H98,2)</f>
        <v>0</v>
      </c>
      <c r="K98" s="101" t="s">
        <v>116</v>
      </c>
      <c r="L98" s="95"/>
      <c r="M98" s="178"/>
      <c r="N98" s="179" t="s">
        <v>33</v>
      </c>
      <c r="O98" s="180">
        <v>1.5</v>
      </c>
      <c r="P98" s="180">
        <f>O98*H98</f>
        <v>1.728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87" t="s">
        <v>117</v>
      </c>
      <c r="AT98" s="87" t="s">
        <v>112</v>
      </c>
      <c r="AU98" s="87" t="s">
        <v>72</v>
      </c>
      <c r="AY98" s="87" t="s">
        <v>110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87" t="s">
        <v>70</v>
      </c>
      <c r="BK98" s="176">
        <f>ROUND(I98*H98,2)</f>
        <v>0</v>
      </c>
      <c r="BL98" s="87" t="s">
        <v>117</v>
      </c>
      <c r="BM98" s="87" t="s">
        <v>126</v>
      </c>
    </row>
    <row r="99" spans="1:51" s="184" customFormat="1" ht="12.8">
      <c r="A99" s="182"/>
      <c r="B99" s="183"/>
      <c r="D99" s="185" t="s">
        <v>127</v>
      </c>
      <c r="E99" s="186"/>
      <c r="F99" s="187" t="s">
        <v>128</v>
      </c>
      <c r="H99" s="186"/>
      <c r="I99" s="188"/>
      <c r="L99" s="183"/>
      <c r="M99" s="189"/>
      <c r="N99" s="183"/>
      <c r="O99" s="183"/>
      <c r="P99" s="183"/>
      <c r="Q99" s="183"/>
      <c r="R99" s="183"/>
      <c r="S99" s="183"/>
      <c r="T99" s="190"/>
      <c r="AT99" s="186" t="s">
        <v>127</v>
      </c>
      <c r="AU99" s="186" t="s">
        <v>72</v>
      </c>
      <c r="AV99" s="184" t="s">
        <v>70</v>
      </c>
      <c r="AW99" s="184" t="s">
        <v>25</v>
      </c>
      <c r="AX99" s="184" t="s">
        <v>62</v>
      </c>
      <c r="AY99" s="186" t="s">
        <v>110</v>
      </c>
    </row>
    <row r="100" spans="1:51" s="192" customFormat="1" ht="12.8">
      <c r="A100" s="182"/>
      <c r="B100" s="191"/>
      <c r="D100" s="185" t="s">
        <v>127</v>
      </c>
      <c r="E100" s="193"/>
      <c r="F100" s="194" t="s">
        <v>129</v>
      </c>
      <c r="H100" s="195">
        <v>1.152</v>
      </c>
      <c r="I100" s="196"/>
      <c r="L100" s="191"/>
      <c r="M100" s="197"/>
      <c r="N100" s="191"/>
      <c r="O100" s="191"/>
      <c r="P100" s="191"/>
      <c r="Q100" s="191"/>
      <c r="R100" s="191"/>
      <c r="S100" s="191"/>
      <c r="T100" s="198"/>
      <c r="AT100" s="193" t="s">
        <v>127</v>
      </c>
      <c r="AU100" s="193" t="s">
        <v>72</v>
      </c>
      <c r="AV100" s="192" t="s">
        <v>72</v>
      </c>
      <c r="AW100" s="192" t="s">
        <v>25</v>
      </c>
      <c r="AX100" s="192" t="s">
        <v>62</v>
      </c>
      <c r="AY100" s="193" t="s">
        <v>110</v>
      </c>
    </row>
    <row r="101" spans="1:51" s="200" customFormat="1" ht="12.8">
      <c r="A101" s="182"/>
      <c r="B101" s="199"/>
      <c r="D101" s="185" t="s">
        <v>127</v>
      </c>
      <c r="E101" s="201"/>
      <c r="F101" s="202" t="s">
        <v>130</v>
      </c>
      <c r="H101" s="203">
        <v>1.152</v>
      </c>
      <c r="I101" s="204"/>
      <c r="L101" s="199"/>
      <c r="M101" s="205"/>
      <c r="N101" s="199"/>
      <c r="O101" s="199"/>
      <c r="P101" s="199"/>
      <c r="Q101" s="199"/>
      <c r="R101" s="199"/>
      <c r="S101" s="199"/>
      <c r="T101" s="206"/>
      <c r="AT101" s="201" t="s">
        <v>127</v>
      </c>
      <c r="AU101" s="201" t="s">
        <v>72</v>
      </c>
      <c r="AV101" s="200" t="s">
        <v>117</v>
      </c>
      <c r="AW101" s="200" t="s">
        <v>25</v>
      </c>
      <c r="AX101" s="200" t="s">
        <v>70</v>
      </c>
      <c r="AY101" s="201" t="s">
        <v>110</v>
      </c>
    </row>
    <row r="102" spans="1:63" s="153" customFormat="1" ht="22.8" customHeight="1">
      <c r="A102" s="151"/>
      <c r="B102" s="152"/>
      <c r="D102" s="154" t="s">
        <v>61</v>
      </c>
      <c r="E102" s="163" t="s">
        <v>131</v>
      </c>
      <c r="F102" s="163" t="s">
        <v>132</v>
      </c>
      <c r="I102" s="156"/>
      <c r="J102" s="164">
        <f>BK102</f>
        <v>0</v>
      </c>
      <c r="L102" s="152"/>
      <c r="M102" s="158"/>
      <c r="N102" s="152"/>
      <c r="O102" s="152"/>
      <c r="P102" s="159">
        <f>SUM(P103:P125)</f>
        <v>22.776467</v>
      </c>
      <c r="Q102" s="152"/>
      <c r="R102" s="159">
        <f>SUM(R103:R125)</f>
        <v>1.32417615</v>
      </c>
      <c r="S102" s="152"/>
      <c r="T102" s="160">
        <f>SUM(T103:T125)</f>
        <v>0</v>
      </c>
      <c r="AR102" s="154" t="s">
        <v>70</v>
      </c>
      <c r="AT102" s="161" t="s">
        <v>61</v>
      </c>
      <c r="AU102" s="161" t="s">
        <v>70</v>
      </c>
      <c r="AY102" s="154" t="s">
        <v>110</v>
      </c>
      <c r="BK102" s="162">
        <f>SUM(BK103:BK125)</f>
        <v>0</v>
      </c>
    </row>
    <row r="103" spans="1:65" s="94" customFormat="1" ht="16.5" customHeight="1">
      <c r="A103" s="144"/>
      <c r="B103" s="95"/>
      <c r="C103" s="165">
        <v>4</v>
      </c>
      <c r="D103" s="165" t="s">
        <v>112</v>
      </c>
      <c r="E103" s="166" t="s">
        <v>133</v>
      </c>
      <c r="F103" s="167" t="s">
        <v>134</v>
      </c>
      <c r="G103" s="168" t="s">
        <v>115</v>
      </c>
      <c r="H103" s="177">
        <v>2.88</v>
      </c>
      <c r="I103" s="170"/>
      <c r="J103" s="169">
        <f>ROUND(I103*H103,2)</f>
        <v>0</v>
      </c>
      <c r="K103" s="101" t="s">
        <v>116</v>
      </c>
      <c r="L103" s="95"/>
      <c r="M103" s="178"/>
      <c r="N103" s="179" t="s">
        <v>33</v>
      </c>
      <c r="O103" s="180">
        <v>0.27</v>
      </c>
      <c r="P103" s="180">
        <f>O103*H103</f>
        <v>0.7776</v>
      </c>
      <c r="Q103" s="180">
        <v>0.00546</v>
      </c>
      <c r="R103" s="180">
        <f>Q103*H103</f>
        <v>0.0157248</v>
      </c>
      <c r="S103" s="180">
        <v>0</v>
      </c>
      <c r="T103" s="181">
        <f>S103*H103</f>
        <v>0</v>
      </c>
      <c r="AR103" s="87" t="s">
        <v>117</v>
      </c>
      <c r="AT103" s="87" t="s">
        <v>112</v>
      </c>
      <c r="AU103" s="87" t="s">
        <v>72</v>
      </c>
      <c r="AY103" s="87" t="s">
        <v>110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87" t="s">
        <v>70</v>
      </c>
      <c r="BK103" s="176">
        <f>ROUND(I103*H103,2)</f>
        <v>0</v>
      </c>
      <c r="BL103" s="87" t="s">
        <v>117</v>
      </c>
      <c r="BM103" s="87" t="s">
        <v>135</v>
      </c>
    </row>
    <row r="104" spans="1:51" s="184" customFormat="1" ht="12.8">
      <c r="A104" s="182"/>
      <c r="B104" s="183"/>
      <c r="D104" s="185" t="s">
        <v>127</v>
      </c>
      <c r="E104" s="186"/>
      <c r="F104" s="187" t="s">
        <v>136</v>
      </c>
      <c r="H104" s="186"/>
      <c r="I104" s="188"/>
      <c r="L104" s="183"/>
      <c r="M104" s="189"/>
      <c r="N104" s="183"/>
      <c r="O104" s="183"/>
      <c r="P104" s="183"/>
      <c r="Q104" s="183"/>
      <c r="R104" s="183"/>
      <c r="S104" s="183"/>
      <c r="T104" s="190"/>
      <c r="AT104" s="186" t="s">
        <v>127</v>
      </c>
      <c r="AU104" s="186" t="s">
        <v>72</v>
      </c>
      <c r="AV104" s="184" t="s">
        <v>70</v>
      </c>
      <c r="AW104" s="184" t="s">
        <v>25</v>
      </c>
      <c r="AX104" s="184" t="s">
        <v>62</v>
      </c>
      <c r="AY104" s="186" t="s">
        <v>110</v>
      </c>
    </row>
    <row r="105" spans="1:51" s="192" customFormat="1" ht="12.8">
      <c r="A105" s="182"/>
      <c r="B105" s="191"/>
      <c r="D105" s="185" t="s">
        <v>127</v>
      </c>
      <c r="E105" s="193"/>
      <c r="F105" s="194" t="s">
        <v>137</v>
      </c>
      <c r="H105" s="195">
        <v>2.88</v>
      </c>
      <c r="I105" s="196"/>
      <c r="L105" s="191"/>
      <c r="M105" s="197"/>
      <c r="N105" s="191"/>
      <c r="O105" s="191"/>
      <c r="P105" s="191"/>
      <c r="Q105" s="191"/>
      <c r="R105" s="191"/>
      <c r="S105" s="191"/>
      <c r="T105" s="198"/>
      <c r="AT105" s="193" t="s">
        <v>127</v>
      </c>
      <c r="AU105" s="193" t="s">
        <v>72</v>
      </c>
      <c r="AV105" s="192" t="s">
        <v>72</v>
      </c>
      <c r="AW105" s="192" t="s">
        <v>25</v>
      </c>
      <c r="AX105" s="192" t="s">
        <v>62</v>
      </c>
      <c r="AY105" s="193" t="s">
        <v>110</v>
      </c>
    </row>
    <row r="106" spans="1:51" s="200" customFormat="1" ht="12.8">
      <c r="A106" s="182"/>
      <c r="B106" s="199"/>
      <c r="D106" s="185" t="s">
        <v>127</v>
      </c>
      <c r="E106" s="201"/>
      <c r="F106" s="202" t="s">
        <v>130</v>
      </c>
      <c r="H106" s="203">
        <v>2.88</v>
      </c>
      <c r="I106" s="204"/>
      <c r="L106" s="199"/>
      <c r="M106" s="205"/>
      <c r="N106" s="199"/>
      <c r="O106" s="199"/>
      <c r="P106" s="199"/>
      <c r="Q106" s="199"/>
      <c r="R106" s="199"/>
      <c r="S106" s="199"/>
      <c r="T106" s="206"/>
      <c r="AT106" s="201" t="s">
        <v>127</v>
      </c>
      <c r="AU106" s="201" t="s">
        <v>72</v>
      </c>
      <c r="AV106" s="200" t="s">
        <v>117</v>
      </c>
      <c r="AW106" s="200" t="s">
        <v>25</v>
      </c>
      <c r="AX106" s="200" t="s">
        <v>70</v>
      </c>
      <c r="AY106" s="201" t="s">
        <v>110</v>
      </c>
    </row>
    <row r="107" spans="1:70" s="200" customFormat="1" ht="12.8">
      <c r="A107" s="182"/>
      <c r="B107" s="199"/>
      <c r="C107" s="165">
        <v>5</v>
      </c>
      <c r="D107" s="165" t="s">
        <v>112</v>
      </c>
      <c r="E107" s="166" t="s">
        <v>138</v>
      </c>
      <c r="F107" s="167" t="s">
        <v>139</v>
      </c>
      <c r="G107" s="168" t="s">
        <v>115</v>
      </c>
      <c r="H107" s="177">
        <f>3.6*2/3</f>
        <v>2.4</v>
      </c>
      <c r="I107" s="170"/>
      <c r="J107" s="169">
        <f>ROUND(I107*H107,2)</f>
        <v>0</v>
      </c>
      <c r="K107" s="192" t="s">
        <v>116</v>
      </c>
      <c r="L107" s="192"/>
      <c r="M107" s="178"/>
      <c r="N107" s="179" t="s">
        <v>33</v>
      </c>
      <c r="O107" s="180">
        <v>1.41</v>
      </c>
      <c r="P107" s="180">
        <f>O107*H107</f>
        <v>3.384</v>
      </c>
      <c r="Q107" s="180">
        <v>0.0389</v>
      </c>
      <c r="R107" s="180">
        <f>Q107*H107</f>
        <v>0.09336</v>
      </c>
      <c r="S107" s="180">
        <v>0</v>
      </c>
      <c r="T107" s="181">
        <f>S107*H107</f>
        <v>0</v>
      </c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87" t="s">
        <v>117</v>
      </c>
      <c r="AS107" s="94"/>
      <c r="AT107" s="87" t="s">
        <v>112</v>
      </c>
      <c r="AU107" s="87" t="s">
        <v>72</v>
      </c>
      <c r="AV107" s="94"/>
      <c r="AW107" s="94"/>
      <c r="AX107" s="94"/>
      <c r="AY107" s="87" t="s">
        <v>110</v>
      </c>
      <c r="AZ107" s="94"/>
      <c r="BA107" s="94"/>
      <c r="BB107" s="94"/>
      <c r="BC107" s="94"/>
      <c r="BD107" s="94"/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87" t="s">
        <v>70</v>
      </c>
      <c r="BK107" s="176">
        <f>ROUND(I107*H107,2)</f>
        <v>0</v>
      </c>
      <c r="BL107" s="87" t="s">
        <v>117</v>
      </c>
      <c r="BM107" s="87" t="s">
        <v>140</v>
      </c>
      <c r="BN107" s="94"/>
      <c r="BO107" s="94"/>
      <c r="BP107" s="94"/>
      <c r="BQ107" s="94"/>
      <c r="BR107" s="94"/>
    </row>
    <row r="108" spans="1:70" s="200" customFormat="1" ht="12.8">
      <c r="A108" s="182"/>
      <c r="B108" s="199"/>
      <c r="C108" s="192"/>
      <c r="D108" s="185" t="s">
        <v>127</v>
      </c>
      <c r="E108" s="193"/>
      <c r="F108" s="194" t="s">
        <v>141</v>
      </c>
      <c r="G108" s="192"/>
      <c r="H108" s="195">
        <v>3.6</v>
      </c>
      <c r="I108" s="196"/>
      <c r="J108" s="192"/>
      <c r="K108" s="192"/>
      <c r="L108" s="192"/>
      <c r="M108" s="197"/>
      <c r="N108" s="191"/>
      <c r="O108" s="191"/>
      <c r="P108" s="191"/>
      <c r="Q108" s="191"/>
      <c r="R108" s="191"/>
      <c r="S108" s="191"/>
      <c r="T108" s="198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3" t="s">
        <v>127</v>
      </c>
      <c r="AU108" s="193" t="s">
        <v>72</v>
      </c>
      <c r="AV108" s="192" t="s">
        <v>72</v>
      </c>
      <c r="AW108" s="192" t="s">
        <v>25</v>
      </c>
      <c r="AX108" s="192" t="s">
        <v>70</v>
      </c>
      <c r="AY108" s="193" t="s">
        <v>110</v>
      </c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</row>
    <row r="109" spans="1:65" s="94" customFormat="1" ht="16.5" customHeight="1">
      <c r="A109" s="144"/>
      <c r="B109" s="95"/>
      <c r="C109" s="165">
        <v>6</v>
      </c>
      <c r="D109" s="165" t="s">
        <v>112</v>
      </c>
      <c r="E109" s="166" t="s">
        <v>142</v>
      </c>
      <c r="F109" s="167" t="s">
        <v>143</v>
      </c>
      <c r="G109" s="168" t="s">
        <v>115</v>
      </c>
      <c r="H109" s="177">
        <v>8.48</v>
      </c>
      <c r="I109" s="170"/>
      <c r="J109" s="169">
        <f>ROUND(I109*H109,2)</f>
        <v>0</v>
      </c>
      <c r="K109" s="101" t="s">
        <v>116</v>
      </c>
      <c r="L109" s="95"/>
      <c r="M109" s="178"/>
      <c r="N109" s="179" t="s">
        <v>33</v>
      </c>
      <c r="O109" s="180">
        <v>1.355</v>
      </c>
      <c r="P109" s="180">
        <f>O109*H109</f>
        <v>11.4904</v>
      </c>
      <c r="Q109" s="180">
        <v>0.03358</v>
      </c>
      <c r="R109" s="180">
        <f>Q109*H109</f>
        <v>0.2847584</v>
      </c>
      <c r="S109" s="180">
        <v>0</v>
      </c>
      <c r="T109" s="181">
        <f>S109*H109</f>
        <v>0</v>
      </c>
      <c r="AR109" s="87" t="s">
        <v>117</v>
      </c>
      <c r="AT109" s="87" t="s">
        <v>112</v>
      </c>
      <c r="AU109" s="87" t="s">
        <v>72</v>
      </c>
      <c r="AY109" s="87" t="s">
        <v>110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87" t="s">
        <v>70</v>
      </c>
      <c r="BK109" s="176">
        <f>ROUND(I109*H109,2)</f>
        <v>0</v>
      </c>
      <c r="BL109" s="87" t="s">
        <v>117</v>
      </c>
      <c r="BM109" s="87" t="s">
        <v>144</v>
      </c>
    </row>
    <row r="110" spans="1:51" s="184" customFormat="1" ht="12.8">
      <c r="A110" s="182"/>
      <c r="B110" s="183"/>
      <c r="D110" s="185" t="s">
        <v>127</v>
      </c>
      <c r="E110" s="186"/>
      <c r="F110" s="187" t="s">
        <v>145</v>
      </c>
      <c r="H110" s="186"/>
      <c r="I110" s="188"/>
      <c r="L110" s="183"/>
      <c r="M110" s="189"/>
      <c r="N110" s="183"/>
      <c r="O110" s="183"/>
      <c r="P110" s="183"/>
      <c r="Q110" s="183"/>
      <c r="R110" s="183"/>
      <c r="S110" s="183"/>
      <c r="T110" s="190"/>
      <c r="AT110" s="186" t="s">
        <v>127</v>
      </c>
      <c r="AU110" s="186" t="s">
        <v>72</v>
      </c>
      <c r="AV110" s="184" t="s">
        <v>70</v>
      </c>
      <c r="AW110" s="184" t="s">
        <v>25</v>
      </c>
      <c r="AX110" s="184" t="s">
        <v>62</v>
      </c>
      <c r="AY110" s="186" t="s">
        <v>110</v>
      </c>
    </row>
    <row r="111" spans="1:51" s="192" customFormat="1" ht="12.8">
      <c r="A111" s="182"/>
      <c r="B111" s="191"/>
      <c r="D111" s="185" t="s">
        <v>127</v>
      </c>
      <c r="E111" s="193"/>
      <c r="F111" s="194" t="s">
        <v>146</v>
      </c>
      <c r="H111" s="195">
        <v>6.4</v>
      </c>
      <c r="I111" s="196"/>
      <c r="L111" s="191"/>
      <c r="M111" s="197"/>
      <c r="N111" s="191"/>
      <c r="O111" s="191"/>
      <c r="P111" s="191"/>
      <c r="Q111" s="191"/>
      <c r="R111" s="191"/>
      <c r="S111" s="191"/>
      <c r="T111" s="198"/>
      <c r="AT111" s="193" t="s">
        <v>127</v>
      </c>
      <c r="AU111" s="193" t="s">
        <v>72</v>
      </c>
      <c r="AV111" s="192" t="s">
        <v>72</v>
      </c>
      <c r="AW111" s="192" t="s">
        <v>25</v>
      </c>
      <c r="AX111" s="192" t="s">
        <v>62</v>
      </c>
      <c r="AY111" s="193" t="s">
        <v>110</v>
      </c>
    </row>
    <row r="112" spans="1:51" s="184" customFormat="1" ht="12.8">
      <c r="A112" s="182"/>
      <c r="B112" s="183"/>
      <c r="D112" s="185" t="s">
        <v>127</v>
      </c>
      <c r="E112" s="186"/>
      <c r="F112" s="187" t="s">
        <v>147</v>
      </c>
      <c r="H112" s="186"/>
      <c r="I112" s="188"/>
      <c r="L112" s="183"/>
      <c r="M112" s="189"/>
      <c r="N112" s="183"/>
      <c r="O112" s="183"/>
      <c r="P112" s="183"/>
      <c r="Q112" s="183"/>
      <c r="R112" s="183"/>
      <c r="S112" s="183"/>
      <c r="T112" s="190"/>
      <c r="AT112" s="186" t="s">
        <v>127</v>
      </c>
      <c r="AU112" s="186" t="s">
        <v>72</v>
      </c>
      <c r="AV112" s="184" t="s">
        <v>70</v>
      </c>
      <c r="AW112" s="184" t="s">
        <v>25</v>
      </c>
      <c r="AX112" s="184" t="s">
        <v>62</v>
      </c>
      <c r="AY112" s="186" t="s">
        <v>110</v>
      </c>
    </row>
    <row r="113" spans="1:51" s="192" customFormat="1" ht="12.8">
      <c r="A113" s="182"/>
      <c r="B113" s="191"/>
      <c r="D113" s="185" t="s">
        <v>127</v>
      </c>
      <c r="E113" s="193"/>
      <c r="F113" s="194" t="s">
        <v>148</v>
      </c>
      <c r="H113" s="195">
        <v>2.08</v>
      </c>
      <c r="I113" s="196"/>
      <c r="L113" s="191"/>
      <c r="M113" s="197"/>
      <c r="N113" s="191"/>
      <c r="O113" s="191"/>
      <c r="P113" s="191"/>
      <c r="Q113" s="191"/>
      <c r="R113" s="191"/>
      <c r="S113" s="191"/>
      <c r="T113" s="198"/>
      <c r="AT113" s="193" t="s">
        <v>127</v>
      </c>
      <c r="AU113" s="193" t="s">
        <v>72</v>
      </c>
      <c r="AV113" s="192" t="s">
        <v>72</v>
      </c>
      <c r="AW113" s="192" t="s">
        <v>25</v>
      </c>
      <c r="AX113" s="192" t="s">
        <v>62</v>
      </c>
      <c r="AY113" s="193" t="s">
        <v>110</v>
      </c>
    </row>
    <row r="114" spans="1:51" s="200" customFormat="1" ht="12.8">
      <c r="A114" s="182"/>
      <c r="B114" s="199"/>
      <c r="D114" s="185" t="s">
        <v>127</v>
      </c>
      <c r="E114" s="201"/>
      <c r="F114" s="202" t="s">
        <v>130</v>
      </c>
      <c r="H114" s="203">
        <v>8.48</v>
      </c>
      <c r="I114" s="204"/>
      <c r="L114" s="199"/>
      <c r="M114" s="205"/>
      <c r="N114" s="199"/>
      <c r="O114" s="199"/>
      <c r="P114" s="199"/>
      <c r="Q114" s="199"/>
      <c r="R114" s="199"/>
      <c r="S114" s="199"/>
      <c r="T114" s="206"/>
      <c r="AT114" s="201" t="s">
        <v>127</v>
      </c>
      <c r="AU114" s="201" t="s">
        <v>72</v>
      </c>
      <c r="AV114" s="200" t="s">
        <v>117</v>
      </c>
      <c r="AW114" s="200" t="s">
        <v>25</v>
      </c>
      <c r="AX114" s="200" t="s">
        <v>70</v>
      </c>
      <c r="AY114" s="201" t="s">
        <v>110</v>
      </c>
    </row>
    <row r="115" spans="1:65" s="94" customFormat="1" ht="16.5" customHeight="1">
      <c r="A115" s="144"/>
      <c r="B115" s="95"/>
      <c r="C115" s="165">
        <v>7</v>
      </c>
      <c r="D115" s="165" t="s">
        <v>112</v>
      </c>
      <c r="E115" s="166" t="s">
        <v>149</v>
      </c>
      <c r="F115" s="167" t="s">
        <v>150</v>
      </c>
      <c r="G115" s="168" t="s">
        <v>115</v>
      </c>
      <c r="H115" s="177">
        <f>16.28*0.05</f>
        <v>0.814</v>
      </c>
      <c r="I115" s="170"/>
      <c r="J115" s="169">
        <f>ROUND(I115*H115,2)</f>
        <v>0</v>
      </c>
      <c r="K115" s="101" t="s">
        <v>116</v>
      </c>
      <c r="L115" s="95"/>
      <c r="M115" s="178"/>
      <c r="N115" s="179" t="s">
        <v>33</v>
      </c>
      <c r="O115" s="180">
        <v>0.664</v>
      </c>
      <c r="P115" s="180">
        <f>O115*H115</f>
        <v>0.540496</v>
      </c>
      <c r="Q115" s="180">
        <v>0.02048</v>
      </c>
      <c r="R115" s="180">
        <f>Q115*H115</f>
        <v>0.01667072</v>
      </c>
      <c r="S115" s="180">
        <v>0</v>
      </c>
      <c r="T115" s="181">
        <f>S115*H115</f>
        <v>0</v>
      </c>
      <c r="AR115" s="87" t="s">
        <v>117</v>
      </c>
      <c r="AT115" s="87" t="s">
        <v>112</v>
      </c>
      <c r="AU115" s="87" t="s">
        <v>72</v>
      </c>
      <c r="AY115" s="87" t="s">
        <v>110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87" t="s">
        <v>70</v>
      </c>
      <c r="BK115" s="176">
        <f>ROUND(I115*H115,2)</f>
        <v>0</v>
      </c>
      <c r="BL115" s="87" t="s">
        <v>117</v>
      </c>
      <c r="BM115" s="87" t="s">
        <v>151</v>
      </c>
    </row>
    <row r="116" spans="1:51" s="184" customFormat="1" ht="12.8">
      <c r="A116" s="182"/>
      <c r="B116" s="183"/>
      <c r="D116" s="185" t="s">
        <v>127</v>
      </c>
      <c r="E116" s="186"/>
      <c r="F116" s="187" t="s">
        <v>152</v>
      </c>
      <c r="H116" s="186"/>
      <c r="I116" s="188"/>
      <c r="L116" s="183"/>
      <c r="M116" s="189"/>
      <c r="N116" s="183"/>
      <c r="O116" s="183"/>
      <c r="P116" s="183"/>
      <c r="Q116" s="183"/>
      <c r="R116" s="183"/>
      <c r="S116" s="183"/>
      <c r="T116" s="190"/>
      <c r="AT116" s="186" t="s">
        <v>127</v>
      </c>
      <c r="AU116" s="186" t="s">
        <v>72</v>
      </c>
      <c r="AV116" s="184" t="s">
        <v>70</v>
      </c>
      <c r="AW116" s="184" t="s">
        <v>25</v>
      </c>
      <c r="AX116" s="184" t="s">
        <v>62</v>
      </c>
      <c r="AY116" s="186" t="s">
        <v>110</v>
      </c>
    </row>
    <row r="117" spans="1:51" s="192" customFormat="1" ht="12.8">
      <c r="A117" s="182"/>
      <c r="B117" s="191"/>
      <c r="D117" s="185" t="s">
        <v>127</v>
      </c>
      <c r="E117" s="193"/>
      <c r="F117" s="194" t="s">
        <v>153</v>
      </c>
      <c r="H117" s="195">
        <v>16.28</v>
      </c>
      <c r="I117" s="196"/>
      <c r="L117" s="191"/>
      <c r="M117" s="197"/>
      <c r="N117" s="191"/>
      <c r="O117" s="191"/>
      <c r="P117" s="191"/>
      <c r="Q117" s="191"/>
      <c r="R117" s="191"/>
      <c r="S117" s="191"/>
      <c r="T117" s="198"/>
      <c r="AT117" s="193" t="s">
        <v>127</v>
      </c>
      <c r="AU117" s="193" t="s">
        <v>72</v>
      </c>
      <c r="AV117" s="192" t="s">
        <v>72</v>
      </c>
      <c r="AW117" s="192" t="s">
        <v>25</v>
      </c>
      <c r="AX117" s="192" t="s">
        <v>62</v>
      </c>
      <c r="AY117" s="193" t="s">
        <v>110</v>
      </c>
    </row>
    <row r="118" spans="1:70" s="200" customFormat="1" ht="16.5" customHeight="1">
      <c r="A118" s="182"/>
      <c r="B118" s="199"/>
      <c r="C118" s="165">
        <v>8</v>
      </c>
      <c r="D118" s="165" t="s">
        <v>112</v>
      </c>
      <c r="E118" s="166" t="s">
        <v>154</v>
      </c>
      <c r="F118" s="167" t="s">
        <v>155</v>
      </c>
      <c r="G118" s="168" t="s">
        <v>115</v>
      </c>
      <c r="H118" s="177">
        <v>3.84</v>
      </c>
      <c r="I118" s="170"/>
      <c r="J118" s="169">
        <f>ROUND(I118*H118,2)</f>
        <v>0</v>
      </c>
      <c r="K118" s="101" t="s">
        <v>116</v>
      </c>
      <c r="L118" s="95"/>
      <c r="M118" s="178"/>
      <c r="N118" s="179" t="s">
        <v>33</v>
      </c>
      <c r="O118" s="180">
        <v>0.43</v>
      </c>
      <c r="P118" s="180">
        <f>O118*H118</f>
        <v>1.6512</v>
      </c>
      <c r="Q118" s="180">
        <v>0.04868</v>
      </c>
      <c r="R118" s="180">
        <f>Q118*H118</f>
        <v>0.1869312</v>
      </c>
      <c r="S118" s="180">
        <v>0</v>
      </c>
      <c r="T118" s="181">
        <f>S118*H118</f>
        <v>0</v>
      </c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87" t="s">
        <v>117</v>
      </c>
      <c r="AS118" s="94"/>
      <c r="AT118" s="87" t="s">
        <v>112</v>
      </c>
      <c r="AU118" s="87" t="s">
        <v>72</v>
      </c>
      <c r="AV118" s="94"/>
      <c r="AW118" s="94"/>
      <c r="AX118" s="94"/>
      <c r="AY118" s="87" t="s">
        <v>110</v>
      </c>
      <c r="AZ118" s="94"/>
      <c r="BA118" s="94"/>
      <c r="BB118" s="94"/>
      <c r="BC118" s="94"/>
      <c r="BD118" s="94"/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87" t="s">
        <v>70</v>
      </c>
      <c r="BK118" s="176">
        <f>ROUND(I118*H118,2)</f>
        <v>0</v>
      </c>
      <c r="BL118" s="87" t="s">
        <v>117</v>
      </c>
      <c r="BM118" s="87" t="s">
        <v>156</v>
      </c>
      <c r="BN118" s="94"/>
      <c r="BO118" s="94"/>
      <c r="BP118" s="94"/>
      <c r="BQ118" s="94"/>
      <c r="BR118" s="94"/>
    </row>
    <row r="119" spans="1:70" s="200" customFormat="1" ht="16.5" customHeight="1">
      <c r="A119" s="182"/>
      <c r="B119" s="199"/>
      <c r="C119" s="165">
        <v>9</v>
      </c>
      <c r="D119" s="165" t="s">
        <v>112</v>
      </c>
      <c r="E119" s="166" t="s">
        <v>157</v>
      </c>
      <c r="F119" s="167" t="s">
        <v>158</v>
      </c>
      <c r="G119" s="168" t="s">
        <v>115</v>
      </c>
      <c r="H119" s="177">
        <v>1.785</v>
      </c>
      <c r="I119" s="170"/>
      <c r="J119" s="169">
        <f>ROUND(I119*H119,2)</f>
        <v>0</v>
      </c>
      <c r="K119" s="101" t="s">
        <v>116</v>
      </c>
      <c r="L119" s="95"/>
      <c r="M119" s="178"/>
      <c r="N119" s="179" t="s">
        <v>33</v>
      </c>
      <c r="O119" s="180">
        <v>0.158</v>
      </c>
      <c r="P119" s="180">
        <f>O119*H119</f>
        <v>0.28203</v>
      </c>
      <c r="Q119" s="180">
        <v>0.00026</v>
      </c>
      <c r="R119" s="180">
        <f>Q119*H119</f>
        <v>0.0004641</v>
      </c>
      <c r="S119" s="180">
        <v>0</v>
      </c>
      <c r="T119" s="181">
        <f>S119*H119</f>
        <v>0</v>
      </c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87" t="s">
        <v>117</v>
      </c>
      <c r="AS119" s="94"/>
      <c r="AT119" s="87" t="s">
        <v>112</v>
      </c>
      <c r="AU119" s="87" t="s">
        <v>72</v>
      </c>
      <c r="AV119" s="94"/>
      <c r="AW119" s="94"/>
      <c r="AX119" s="94"/>
      <c r="AY119" s="87" t="s">
        <v>110</v>
      </c>
      <c r="AZ119" s="94"/>
      <c r="BA119" s="94"/>
      <c r="BB119" s="94"/>
      <c r="BC119" s="94"/>
      <c r="BD119" s="94"/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87" t="s">
        <v>70</v>
      </c>
      <c r="BK119" s="176">
        <f>ROUND(I119*H119,2)</f>
        <v>0</v>
      </c>
      <c r="BL119" s="87" t="s">
        <v>117</v>
      </c>
      <c r="BM119" s="87" t="s">
        <v>159</v>
      </c>
      <c r="BN119" s="94"/>
      <c r="BO119" s="94"/>
      <c r="BP119" s="94"/>
      <c r="BQ119" s="94"/>
      <c r="BR119" s="94"/>
    </row>
    <row r="120" spans="1:70" s="200" customFormat="1" ht="16.5" customHeight="1">
      <c r="A120" s="182"/>
      <c r="B120" s="199"/>
      <c r="C120" s="165">
        <v>10</v>
      </c>
      <c r="D120" s="165" t="s">
        <v>112</v>
      </c>
      <c r="E120" s="166" t="s">
        <v>160</v>
      </c>
      <c r="F120" s="167" t="s">
        <v>161</v>
      </c>
      <c r="G120" s="168" t="s">
        <v>115</v>
      </c>
      <c r="H120" s="177">
        <v>1.785</v>
      </c>
      <c r="I120" s="170"/>
      <c r="J120" s="169">
        <f>ROUND(I120*H120,2)</f>
        <v>0</v>
      </c>
      <c r="K120" s="101" t="s">
        <v>116</v>
      </c>
      <c r="L120" s="95"/>
      <c r="M120" s="178"/>
      <c r="N120" s="179" t="s">
        <v>33</v>
      </c>
      <c r="O120" s="180">
        <v>0.67</v>
      </c>
      <c r="P120" s="180">
        <f>O120*H120</f>
        <v>1.19595</v>
      </c>
      <c r="Q120" s="180">
        <v>0.01838</v>
      </c>
      <c r="R120" s="180">
        <f>Q120*H120</f>
        <v>0.0328083</v>
      </c>
      <c r="S120" s="180">
        <v>0</v>
      </c>
      <c r="T120" s="181">
        <f>S120*H120</f>
        <v>0</v>
      </c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87" t="s">
        <v>117</v>
      </c>
      <c r="AS120" s="94"/>
      <c r="AT120" s="87" t="s">
        <v>112</v>
      </c>
      <c r="AU120" s="87" t="s">
        <v>72</v>
      </c>
      <c r="AV120" s="94"/>
      <c r="AW120" s="94"/>
      <c r="AX120" s="94"/>
      <c r="AY120" s="87" t="s">
        <v>110</v>
      </c>
      <c r="AZ120" s="94"/>
      <c r="BA120" s="94"/>
      <c r="BB120" s="94"/>
      <c r="BC120" s="94"/>
      <c r="BD120" s="94"/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87" t="s">
        <v>70</v>
      </c>
      <c r="BK120" s="176">
        <f>ROUND(I120*H120,2)</f>
        <v>0</v>
      </c>
      <c r="BL120" s="87" t="s">
        <v>117</v>
      </c>
      <c r="BM120" s="87" t="s">
        <v>162</v>
      </c>
      <c r="BN120" s="94"/>
      <c r="BO120" s="94"/>
      <c r="BP120" s="94"/>
      <c r="BQ120" s="94"/>
      <c r="BR120" s="94"/>
    </row>
    <row r="121" spans="1:70" s="200" customFormat="1" ht="16.5" customHeight="1">
      <c r="A121" s="182"/>
      <c r="B121" s="199"/>
      <c r="C121" s="165">
        <v>11</v>
      </c>
      <c r="D121" s="165" t="s">
        <v>112</v>
      </c>
      <c r="E121" s="166" t="s">
        <v>163</v>
      </c>
      <c r="F121" s="167" t="s">
        <v>164</v>
      </c>
      <c r="G121" s="168" t="s">
        <v>165</v>
      </c>
      <c r="H121" s="177">
        <v>4.05</v>
      </c>
      <c r="I121" s="170"/>
      <c r="J121" s="169">
        <f>ROUND(I121*H121,2)</f>
        <v>0</v>
      </c>
      <c r="K121" s="101" t="s">
        <v>116</v>
      </c>
      <c r="L121" s="95"/>
      <c r="M121" s="178"/>
      <c r="N121" s="179" t="s">
        <v>33</v>
      </c>
      <c r="O121" s="180">
        <v>0.31</v>
      </c>
      <c r="P121" s="180">
        <f>O121*H121</f>
        <v>1.2555</v>
      </c>
      <c r="Q121" s="180">
        <v>2E-05</v>
      </c>
      <c r="R121" s="180">
        <f>Q121*H121</f>
        <v>8.1E-05</v>
      </c>
      <c r="S121" s="180">
        <v>0</v>
      </c>
      <c r="T121" s="181">
        <f>S121*H121</f>
        <v>0</v>
      </c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87" t="s">
        <v>117</v>
      </c>
      <c r="AS121" s="94"/>
      <c r="AT121" s="87" t="s">
        <v>112</v>
      </c>
      <c r="AU121" s="87" t="s">
        <v>72</v>
      </c>
      <c r="AV121" s="94"/>
      <c r="AW121" s="94"/>
      <c r="AX121" s="94"/>
      <c r="AY121" s="87" t="s">
        <v>110</v>
      </c>
      <c r="AZ121" s="94"/>
      <c r="BA121" s="94"/>
      <c r="BB121" s="94"/>
      <c r="BC121" s="94"/>
      <c r="BD121" s="94"/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87" t="s">
        <v>70</v>
      </c>
      <c r="BK121" s="176">
        <f>ROUND(I121*H121,2)</f>
        <v>0</v>
      </c>
      <c r="BL121" s="87" t="s">
        <v>117</v>
      </c>
      <c r="BM121" s="87" t="s">
        <v>166</v>
      </c>
      <c r="BN121" s="94"/>
      <c r="BO121" s="94"/>
      <c r="BP121" s="94"/>
      <c r="BQ121" s="94"/>
      <c r="BR121" s="94"/>
    </row>
    <row r="122" spans="1:70" s="200" customFormat="1" ht="16.5" customHeight="1">
      <c r="A122" s="182"/>
      <c r="B122" s="199"/>
      <c r="C122" s="207">
        <v>12</v>
      </c>
      <c r="D122" s="207" t="s">
        <v>167</v>
      </c>
      <c r="E122" s="208" t="s">
        <v>168</v>
      </c>
      <c r="F122" s="208" t="s">
        <v>169</v>
      </c>
      <c r="G122" s="207" t="s">
        <v>165</v>
      </c>
      <c r="H122" s="209">
        <v>4.2525</v>
      </c>
      <c r="I122" s="170"/>
      <c r="J122" s="210">
        <f>ROUND(I122*H122,2)</f>
        <v>0</v>
      </c>
      <c r="K122" s="101" t="s">
        <v>116</v>
      </c>
      <c r="L122" s="95"/>
      <c r="M122" s="178"/>
      <c r="N122" s="179" t="s">
        <v>33</v>
      </c>
      <c r="O122" s="180">
        <v>0</v>
      </c>
      <c r="P122" s="180">
        <f>O122*H122</f>
        <v>0</v>
      </c>
      <c r="Q122" s="180">
        <v>0.0001</v>
      </c>
      <c r="R122" s="180">
        <f>Q122*H122</f>
        <v>0.00042525</v>
      </c>
      <c r="S122" s="180">
        <v>0</v>
      </c>
      <c r="T122" s="181">
        <f>S122*H122</f>
        <v>0</v>
      </c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87" t="s">
        <v>170</v>
      </c>
      <c r="AS122" s="94"/>
      <c r="AT122" s="87" t="s">
        <v>167</v>
      </c>
      <c r="AU122" s="87" t="s">
        <v>72</v>
      </c>
      <c r="AV122" s="94"/>
      <c r="AW122" s="94"/>
      <c r="AX122" s="94"/>
      <c r="AY122" s="87" t="s">
        <v>110</v>
      </c>
      <c r="AZ122" s="94"/>
      <c r="BA122" s="94"/>
      <c r="BB122" s="94"/>
      <c r="BC122" s="94"/>
      <c r="BD122" s="94"/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87" t="s">
        <v>70</v>
      </c>
      <c r="BK122" s="176">
        <f>ROUND(I122*H122,2)</f>
        <v>0</v>
      </c>
      <c r="BL122" s="87" t="s">
        <v>117</v>
      </c>
      <c r="BM122" s="87" t="s">
        <v>171</v>
      </c>
      <c r="BN122" s="94"/>
      <c r="BO122" s="94"/>
      <c r="BP122" s="94"/>
      <c r="BQ122" s="94"/>
      <c r="BR122" s="94"/>
    </row>
    <row r="123" spans="1:70" s="200" customFormat="1" ht="16.5" customHeight="1">
      <c r="A123" s="182"/>
      <c r="B123" s="199"/>
      <c r="C123" s="165">
        <v>13</v>
      </c>
      <c r="D123" s="165" t="s">
        <v>112</v>
      </c>
      <c r="E123" s="166" t="s">
        <v>172</v>
      </c>
      <c r="F123" s="167" t="s">
        <v>173</v>
      </c>
      <c r="G123" s="168" t="s">
        <v>125</v>
      </c>
      <c r="H123" s="177">
        <v>0.307</v>
      </c>
      <c r="I123" s="170"/>
      <c r="J123" s="169">
        <f>ROUND(I123*H123,2)</f>
        <v>0</v>
      </c>
      <c r="K123" s="101" t="s">
        <v>116</v>
      </c>
      <c r="L123" s="95"/>
      <c r="M123" s="178"/>
      <c r="N123" s="179" t="s">
        <v>33</v>
      </c>
      <c r="O123" s="180">
        <v>3.213</v>
      </c>
      <c r="P123" s="180">
        <f>O123*H123</f>
        <v>0.986391</v>
      </c>
      <c r="Q123" s="180">
        <v>2.25634</v>
      </c>
      <c r="R123" s="180">
        <f>Q123*H123</f>
        <v>0.69269638</v>
      </c>
      <c r="S123" s="180">
        <v>0</v>
      </c>
      <c r="T123" s="181">
        <f>S123*H123</f>
        <v>0</v>
      </c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87" t="s">
        <v>117</v>
      </c>
      <c r="AS123" s="94"/>
      <c r="AT123" s="87" t="s">
        <v>112</v>
      </c>
      <c r="AU123" s="87" t="s">
        <v>72</v>
      </c>
      <c r="AV123" s="94"/>
      <c r="AW123" s="94"/>
      <c r="AX123" s="94"/>
      <c r="AY123" s="87" t="s">
        <v>110</v>
      </c>
      <c r="AZ123" s="94"/>
      <c r="BA123" s="94"/>
      <c r="BB123" s="94"/>
      <c r="BC123" s="94"/>
      <c r="BD123" s="94"/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87" t="s">
        <v>70</v>
      </c>
      <c r="BK123" s="176">
        <f>ROUND(I123*H123,2)</f>
        <v>0</v>
      </c>
      <c r="BL123" s="87" t="s">
        <v>117</v>
      </c>
      <c r="BM123" s="87" t="s">
        <v>174</v>
      </c>
      <c r="BN123" s="94"/>
      <c r="BO123" s="94"/>
      <c r="BP123" s="94"/>
      <c r="BQ123" s="94"/>
      <c r="BR123" s="94"/>
    </row>
    <row r="124" spans="1:70" s="200" customFormat="1" ht="16.5" customHeight="1">
      <c r="A124" s="182"/>
      <c r="B124" s="199"/>
      <c r="C124" s="165">
        <v>14</v>
      </c>
      <c r="D124" s="165" t="s">
        <v>112</v>
      </c>
      <c r="E124" s="166" t="s">
        <v>175</v>
      </c>
      <c r="F124" s="167" t="s">
        <v>176</v>
      </c>
      <c r="G124" s="168" t="s">
        <v>125</v>
      </c>
      <c r="H124" s="177">
        <v>0.307</v>
      </c>
      <c r="I124" s="170"/>
      <c r="J124" s="169">
        <f>ROUND(I124*H124,2)</f>
        <v>0</v>
      </c>
      <c r="K124" s="101" t="s">
        <v>116</v>
      </c>
      <c r="L124" s="95"/>
      <c r="M124" s="178"/>
      <c r="N124" s="179" t="s">
        <v>33</v>
      </c>
      <c r="O124" s="180">
        <v>2.7</v>
      </c>
      <c r="P124" s="180">
        <f>O124*H124</f>
        <v>0.8289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87" t="s">
        <v>117</v>
      </c>
      <c r="AS124" s="94"/>
      <c r="AT124" s="87" t="s">
        <v>112</v>
      </c>
      <c r="AU124" s="87" t="s">
        <v>72</v>
      </c>
      <c r="AV124" s="94"/>
      <c r="AW124" s="94"/>
      <c r="AX124" s="94"/>
      <c r="AY124" s="87" t="s">
        <v>110</v>
      </c>
      <c r="AZ124" s="94"/>
      <c r="BA124" s="94"/>
      <c r="BB124" s="94"/>
      <c r="BC124" s="94"/>
      <c r="BD124" s="94"/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87" t="s">
        <v>70</v>
      </c>
      <c r="BK124" s="176">
        <f>ROUND(I124*H124,2)</f>
        <v>0</v>
      </c>
      <c r="BL124" s="87" t="s">
        <v>117</v>
      </c>
      <c r="BM124" s="87" t="s">
        <v>177</v>
      </c>
      <c r="BN124" s="94"/>
      <c r="BO124" s="94"/>
      <c r="BP124" s="94"/>
      <c r="BQ124" s="94"/>
      <c r="BR124" s="94"/>
    </row>
    <row r="125" spans="1:65" s="94" customFormat="1" ht="16.5" customHeight="1">
      <c r="A125" s="144"/>
      <c r="B125" s="95"/>
      <c r="C125" s="165">
        <v>15</v>
      </c>
      <c r="D125" s="165" t="s">
        <v>112</v>
      </c>
      <c r="E125" s="166" t="s">
        <v>178</v>
      </c>
      <c r="F125" s="167" t="s">
        <v>179</v>
      </c>
      <c r="G125" s="168" t="s">
        <v>165</v>
      </c>
      <c r="H125" s="177">
        <v>12.8</v>
      </c>
      <c r="I125" s="170"/>
      <c r="J125" s="169">
        <f>ROUND(I125*H125,2)</f>
        <v>0</v>
      </c>
      <c r="K125" s="101" t="s">
        <v>116</v>
      </c>
      <c r="L125" s="95"/>
      <c r="M125" s="178"/>
      <c r="N125" s="179" t="s">
        <v>33</v>
      </c>
      <c r="O125" s="180">
        <v>0.03</v>
      </c>
      <c r="P125" s="180">
        <f>O125*H125</f>
        <v>0.384</v>
      </c>
      <c r="Q125" s="180">
        <v>2E-05</v>
      </c>
      <c r="R125" s="180">
        <f>Q125*H125</f>
        <v>0.000256</v>
      </c>
      <c r="S125" s="180">
        <v>0</v>
      </c>
      <c r="T125" s="181">
        <f>S125*H125</f>
        <v>0</v>
      </c>
      <c r="AR125" s="87" t="s">
        <v>117</v>
      </c>
      <c r="AT125" s="87" t="s">
        <v>112</v>
      </c>
      <c r="AU125" s="87" t="s">
        <v>72</v>
      </c>
      <c r="AY125" s="87" t="s">
        <v>110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87" t="s">
        <v>70</v>
      </c>
      <c r="BK125" s="176">
        <f>ROUND(I125*H125,2)</f>
        <v>0</v>
      </c>
      <c r="BL125" s="87" t="s">
        <v>117</v>
      </c>
      <c r="BM125" s="87" t="s">
        <v>180</v>
      </c>
    </row>
    <row r="126" spans="1:63" s="153" customFormat="1" ht="22.8" customHeight="1">
      <c r="A126" s="151"/>
      <c r="B126" s="152"/>
      <c r="D126" s="154" t="s">
        <v>61</v>
      </c>
      <c r="E126" s="163" t="s">
        <v>181</v>
      </c>
      <c r="F126" s="163" t="s">
        <v>182</v>
      </c>
      <c r="I126" s="156"/>
      <c r="J126" s="164">
        <f>BK126</f>
        <v>0</v>
      </c>
      <c r="L126" s="152"/>
      <c r="M126" s="158"/>
      <c r="N126" s="152"/>
      <c r="O126" s="152"/>
      <c r="P126" s="159">
        <f>SUM(P127:P130)</f>
        <v>447.467424</v>
      </c>
      <c r="Q126" s="152"/>
      <c r="R126" s="159">
        <f>SUM(R127:R130)</f>
        <v>0.28895</v>
      </c>
      <c r="S126" s="152"/>
      <c r="T126" s="160">
        <f>SUM(T127:T130)</f>
        <v>0.702262</v>
      </c>
      <c r="AR126" s="154" t="s">
        <v>70</v>
      </c>
      <c r="AT126" s="161" t="s">
        <v>61</v>
      </c>
      <c r="AU126" s="161" t="s">
        <v>70</v>
      </c>
      <c r="AY126" s="154" t="s">
        <v>110</v>
      </c>
      <c r="BK126" s="162">
        <f>SUM(BK127:BK130)</f>
        <v>0</v>
      </c>
    </row>
    <row r="127" spans="1:65" s="94" customFormat="1" ht="16.5" customHeight="1">
      <c r="A127" s="144"/>
      <c r="B127" s="95"/>
      <c r="C127" s="165">
        <v>16</v>
      </c>
      <c r="D127" s="165" t="s">
        <v>112</v>
      </c>
      <c r="E127" s="166" t="s">
        <v>183</v>
      </c>
      <c r="F127" s="167" t="s">
        <v>184</v>
      </c>
      <c r="G127" s="168" t="s">
        <v>115</v>
      </c>
      <c r="H127" s="177">
        <v>1195</v>
      </c>
      <c r="I127" s="170"/>
      <c r="J127" s="169">
        <f>ROUND(I127*H127,2)</f>
        <v>0</v>
      </c>
      <c r="K127" s="101" t="s">
        <v>116</v>
      </c>
      <c r="L127" s="95"/>
      <c r="M127" s="178"/>
      <c r="N127" s="179" t="s">
        <v>33</v>
      </c>
      <c r="O127" s="180">
        <v>0.126</v>
      </c>
      <c r="P127" s="180">
        <f>O127*H127</f>
        <v>150.57</v>
      </c>
      <c r="Q127" s="180">
        <v>0.00021</v>
      </c>
      <c r="R127" s="180">
        <f>Q127*H127</f>
        <v>0.25095</v>
      </c>
      <c r="S127" s="180">
        <v>0</v>
      </c>
      <c r="T127" s="181">
        <f>S127*H127</f>
        <v>0</v>
      </c>
      <c r="AR127" s="87" t="s">
        <v>117</v>
      </c>
      <c r="AT127" s="87" t="s">
        <v>112</v>
      </c>
      <c r="AU127" s="87" t="s">
        <v>72</v>
      </c>
      <c r="AY127" s="87" t="s">
        <v>110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87" t="s">
        <v>70</v>
      </c>
      <c r="BK127" s="176">
        <f>ROUND(I127*H127,2)</f>
        <v>0</v>
      </c>
      <c r="BL127" s="87" t="s">
        <v>117</v>
      </c>
      <c r="BM127" s="87" t="s">
        <v>185</v>
      </c>
    </row>
    <row r="128" spans="1:65" s="94" customFormat="1" ht="16.5" customHeight="1">
      <c r="A128" s="144"/>
      <c r="B128" s="95"/>
      <c r="C128" s="165">
        <v>17</v>
      </c>
      <c r="D128" s="165" t="s">
        <v>112</v>
      </c>
      <c r="E128" s="166" t="s">
        <v>186</v>
      </c>
      <c r="F128" s="167" t="s">
        <v>187</v>
      </c>
      <c r="G128" s="168" t="s">
        <v>115</v>
      </c>
      <c r="H128" s="177">
        <v>950</v>
      </c>
      <c r="I128" s="170"/>
      <c r="J128" s="169">
        <f>ROUND(I128*H128,2)</f>
        <v>0</v>
      </c>
      <c r="K128" s="101" t="s">
        <v>116</v>
      </c>
      <c r="L128" s="95"/>
      <c r="M128" s="178"/>
      <c r="N128" s="179" t="s">
        <v>33</v>
      </c>
      <c r="O128" s="180">
        <v>0.308</v>
      </c>
      <c r="P128" s="180">
        <f>O128*H128</f>
        <v>292.6</v>
      </c>
      <c r="Q128" s="180">
        <v>4E-05</v>
      </c>
      <c r="R128" s="180">
        <f>Q128*H128</f>
        <v>0.038</v>
      </c>
      <c r="S128" s="180">
        <v>0</v>
      </c>
      <c r="T128" s="181">
        <f>S128*H128</f>
        <v>0</v>
      </c>
      <c r="AR128" s="87" t="s">
        <v>117</v>
      </c>
      <c r="AT128" s="87" t="s">
        <v>112</v>
      </c>
      <c r="AU128" s="87" t="s">
        <v>72</v>
      </c>
      <c r="AY128" s="87" t="s">
        <v>110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87" t="s">
        <v>70</v>
      </c>
      <c r="BK128" s="176">
        <f>ROUND(I128*H128,2)</f>
        <v>0</v>
      </c>
      <c r="BL128" s="87" t="s">
        <v>117</v>
      </c>
      <c r="BM128" s="87" t="s">
        <v>188</v>
      </c>
    </row>
    <row r="129" spans="1:65" s="94" customFormat="1" ht="16.5" customHeight="1">
      <c r="A129" s="144"/>
      <c r="B129" s="95"/>
      <c r="C129" s="165">
        <v>18</v>
      </c>
      <c r="D129" s="165" t="s">
        <v>112</v>
      </c>
      <c r="E129" s="166" t="s">
        <v>189</v>
      </c>
      <c r="F129" s="167" t="s">
        <v>190</v>
      </c>
      <c r="G129" s="168" t="s">
        <v>125</v>
      </c>
      <c r="H129" s="177">
        <v>0.307</v>
      </c>
      <c r="I129" s="170"/>
      <c r="J129" s="169">
        <f>ROUND(I129*H129,2)</f>
        <v>0</v>
      </c>
      <c r="K129" s="101" t="s">
        <v>116</v>
      </c>
      <c r="L129" s="95"/>
      <c r="M129" s="178"/>
      <c r="N129" s="179" t="s">
        <v>33</v>
      </c>
      <c r="O129" s="180">
        <v>10.88</v>
      </c>
      <c r="P129" s="180">
        <f>O129*H129</f>
        <v>3.34016</v>
      </c>
      <c r="Q129" s="180">
        <v>0</v>
      </c>
      <c r="R129" s="180">
        <f>Q129*H129</f>
        <v>0</v>
      </c>
      <c r="S129" s="180">
        <v>2.2</v>
      </c>
      <c r="T129" s="181">
        <f>S129*H129</f>
        <v>0.6754</v>
      </c>
      <c r="AR129" s="87" t="s">
        <v>117</v>
      </c>
      <c r="AT129" s="87" t="s">
        <v>112</v>
      </c>
      <c r="AU129" s="87" t="s">
        <v>72</v>
      </c>
      <c r="AY129" s="87" t="s">
        <v>110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87" t="s">
        <v>70</v>
      </c>
      <c r="BK129" s="176">
        <f>ROUND(I129*H129,2)</f>
        <v>0</v>
      </c>
      <c r="BL129" s="87" t="s">
        <v>117</v>
      </c>
      <c r="BM129" s="87" t="s">
        <v>191</v>
      </c>
    </row>
    <row r="130" spans="1:65" s="94" customFormat="1" ht="16.5" customHeight="1">
      <c r="A130" s="144"/>
      <c r="B130" s="95"/>
      <c r="C130" s="165">
        <v>19</v>
      </c>
      <c r="D130" s="165" t="s">
        <v>112</v>
      </c>
      <c r="E130" s="167" t="s">
        <v>192</v>
      </c>
      <c r="F130" s="167" t="s">
        <v>193</v>
      </c>
      <c r="G130" s="168" t="s">
        <v>115</v>
      </c>
      <c r="H130" s="177">
        <f>8.14*0.05</f>
        <v>0.407</v>
      </c>
      <c r="I130" s="170"/>
      <c r="J130" s="169">
        <f>ROUND(I130*H130,2)</f>
        <v>0</v>
      </c>
      <c r="K130" s="101" t="s">
        <v>116</v>
      </c>
      <c r="L130" s="95"/>
      <c r="M130" s="171"/>
      <c r="N130" s="179" t="s">
        <v>33</v>
      </c>
      <c r="O130" s="180">
        <v>2.352</v>
      </c>
      <c r="P130" s="180">
        <f>O130*H130</f>
        <v>0.957264</v>
      </c>
      <c r="Q130" s="180">
        <v>0</v>
      </c>
      <c r="R130" s="180">
        <f>Q130*H130</f>
        <v>0</v>
      </c>
      <c r="S130" s="180">
        <v>0.066</v>
      </c>
      <c r="T130" s="180">
        <f>S130*H130</f>
        <v>0.026862</v>
      </c>
      <c r="AR130" s="175" t="s">
        <v>117</v>
      </c>
      <c r="AT130" s="175" t="s">
        <v>112</v>
      </c>
      <c r="AU130" s="175" t="s">
        <v>72</v>
      </c>
      <c r="AY130" s="87" t="s">
        <v>110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87" t="s">
        <v>70</v>
      </c>
      <c r="BK130" s="176">
        <f>ROUND(I130*H130,2)</f>
        <v>0</v>
      </c>
      <c r="BL130" s="87" t="s">
        <v>117</v>
      </c>
      <c r="BM130" s="175" t="s">
        <v>194</v>
      </c>
    </row>
    <row r="131" spans="1:63" s="153" customFormat="1" ht="22.8" customHeight="1">
      <c r="A131" s="151"/>
      <c r="B131" s="152"/>
      <c r="D131" s="154" t="s">
        <v>61</v>
      </c>
      <c r="E131" s="163" t="s">
        <v>195</v>
      </c>
      <c r="F131" s="163" t="s">
        <v>196</v>
      </c>
      <c r="I131" s="156"/>
      <c r="J131" s="164">
        <f>BK131</f>
        <v>0</v>
      </c>
      <c r="L131" s="152"/>
      <c r="M131" s="158"/>
      <c r="N131" s="152"/>
      <c r="O131" s="152"/>
      <c r="P131" s="159">
        <f>SUM(P132:P137)</f>
        <v>4.29161353</v>
      </c>
      <c r="Q131" s="152"/>
      <c r="R131" s="159">
        <f>SUM(R132:R137)</f>
        <v>0</v>
      </c>
      <c r="S131" s="152"/>
      <c r="T131" s="160">
        <f>SUM(T132:T137)</f>
        <v>0</v>
      </c>
      <c r="AR131" s="154" t="s">
        <v>70</v>
      </c>
      <c r="AT131" s="161" t="s">
        <v>61</v>
      </c>
      <c r="AU131" s="161" t="s">
        <v>70</v>
      </c>
      <c r="AY131" s="154" t="s">
        <v>110</v>
      </c>
      <c r="BK131" s="162">
        <f>SUM(BK132:BK137)</f>
        <v>0</v>
      </c>
    </row>
    <row r="132" spans="1:65" s="94" customFormat="1" ht="16.5" customHeight="1">
      <c r="A132" s="144"/>
      <c r="B132" s="95"/>
      <c r="C132" s="165">
        <v>20</v>
      </c>
      <c r="D132" s="165" t="s">
        <v>112</v>
      </c>
      <c r="E132" s="166" t="s">
        <v>197</v>
      </c>
      <c r="F132" s="167" t="s">
        <v>198</v>
      </c>
      <c r="G132" s="168" t="s">
        <v>199</v>
      </c>
      <c r="H132" s="177">
        <f>T95+T130</f>
        <v>0.922062</v>
      </c>
      <c r="I132" s="170"/>
      <c r="J132" s="169">
        <f>ROUND(I132*H132,2)</f>
        <v>0</v>
      </c>
      <c r="K132" s="101" t="s">
        <v>116</v>
      </c>
      <c r="L132" s="95"/>
      <c r="M132" s="178"/>
      <c r="N132" s="179" t="s">
        <v>33</v>
      </c>
      <c r="O132" s="180">
        <v>1.47</v>
      </c>
      <c r="P132" s="180">
        <f>O132*H132</f>
        <v>1.35543114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87" t="s">
        <v>117</v>
      </c>
      <c r="AT132" s="87" t="s">
        <v>112</v>
      </c>
      <c r="AU132" s="87" t="s">
        <v>72</v>
      </c>
      <c r="AY132" s="87" t="s">
        <v>110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87" t="s">
        <v>70</v>
      </c>
      <c r="BK132" s="176">
        <f>ROUND(I132*H132,2)</f>
        <v>0</v>
      </c>
      <c r="BL132" s="87" t="s">
        <v>117</v>
      </c>
      <c r="BM132" s="87" t="s">
        <v>200</v>
      </c>
    </row>
    <row r="133" spans="1:65" s="94" customFormat="1" ht="16.5" customHeight="1">
      <c r="A133" s="144"/>
      <c r="B133" s="95"/>
      <c r="C133" s="165">
        <v>21</v>
      </c>
      <c r="D133" s="165" t="s">
        <v>112</v>
      </c>
      <c r="E133" s="166" t="s">
        <v>201</v>
      </c>
      <c r="F133" s="167" t="s">
        <v>202</v>
      </c>
      <c r="G133" s="168" t="s">
        <v>199</v>
      </c>
      <c r="H133" s="177">
        <f>T129+T206+T214+T222</f>
        <v>1.016992</v>
      </c>
      <c r="I133" s="170"/>
      <c r="J133" s="169">
        <f>ROUND(I133*H133,2)</f>
        <v>0</v>
      </c>
      <c r="K133" s="101" t="s">
        <v>116</v>
      </c>
      <c r="L133" s="95"/>
      <c r="M133" s="178"/>
      <c r="N133" s="179" t="s">
        <v>33</v>
      </c>
      <c r="O133" s="180">
        <v>2.42</v>
      </c>
      <c r="P133" s="180">
        <f>O133*H133</f>
        <v>2.46112064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87" t="s">
        <v>117</v>
      </c>
      <c r="AT133" s="87" t="s">
        <v>112</v>
      </c>
      <c r="AU133" s="87" t="s">
        <v>72</v>
      </c>
      <c r="AY133" s="87" t="s">
        <v>110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87" t="s">
        <v>70</v>
      </c>
      <c r="BK133" s="176">
        <f>ROUND(I133*H133,2)</f>
        <v>0</v>
      </c>
      <c r="BL133" s="87" t="s">
        <v>117</v>
      </c>
      <c r="BM133" s="87" t="s">
        <v>203</v>
      </c>
    </row>
    <row r="134" spans="1:65" s="94" customFormat="1" ht="16.5" customHeight="1">
      <c r="A134" s="144"/>
      <c r="B134" s="95"/>
      <c r="C134" s="165">
        <v>22</v>
      </c>
      <c r="D134" s="165" t="s">
        <v>112</v>
      </c>
      <c r="E134" s="166" t="s">
        <v>204</v>
      </c>
      <c r="F134" s="167" t="s">
        <v>205</v>
      </c>
      <c r="G134" s="168" t="s">
        <v>199</v>
      </c>
      <c r="H134" s="177">
        <f>H132+H133</f>
        <v>1.939054</v>
      </c>
      <c r="I134" s="170"/>
      <c r="J134" s="169">
        <f>ROUND(I134*H134,2)</f>
        <v>0</v>
      </c>
      <c r="K134" s="101" t="s">
        <v>116</v>
      </c>
      <c r="L134" s="95"/>
      <c r="M134" s="178"/>
      <c r="N134" s="179" t="s">
        <v>33</v>
      </c>
      <c r="O134" s="180">
        <v>0.125</v>
      </c>
      <c r="P134" s="180">
        <f>O134*H134</f>
        <v>0.24238175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AR134" s="87" t="s">
        <v>117</v>
      </c>
      <c r="AT134" s="87" t="s">
        <v>112</v>
      </c>
      <c r="AU134" s="87" t="s">
        <v>72</v>
      </c>
      <c r="AY134" s="87" t="s">
        <v>110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87" t="s">
        <v>70</v>
      </c>
      <c r="BK134" s="176">
        <f>ROUND(I134*H134,2)</f>
        <v>0</v>
      </c>
      <c r="BL134" s="87" t="s">
        <v>117</v>
      </c>
      <c r="BM134" s="87" t="s">
        <v>206</v>
      </c>
    </row>
    <row r="135" spans="1:65" s="94" customFormat="1" ht="16.5" customHeight="1">
      <c r="A135" s="144"/>
      <c r="B135" s="95"/>
      <c r="C135" s="165">
        <v>23</v>
      </c>
      <c r="D135" s="165" t="s">
        <v>112</v>
      </c>
      <c r="E135" s="166" t="s">
        <v>207</v>
      </c>
      <c r="F135" s="167" t="s">
        <v>208</v>
      </c>
      <c r="G135" s="168" t="s">
        <v>199</v>
      </c>
      <c r="H135" s="177">
        <f>20*1.939</f>
        <v>38.78</v>
      </c>
      <c r="I135" s="170"/>
      <c r="J135" s="169">
        <f>ROUND(I135*H135,2)</f>
        <v>0</v>
      </c>
      <c r="K135" s="101" t="s">
        <v>116</v>
      </c>
      <c r="L135" s="95"/>
      <c r="M135" s="178"/>
      <c r="N135" s="179" t="s">
        <v>33</v>
      </c>
      <c r="O135" s="180">
        <v>0.006</v>
      </c>
      <c r="P135" s="180">
        <f>O135*H135</f>
        <v>0.23268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87" t="s">
        <v>117</v>
      </c>
      <c r="AT135" s="87" t="s">
        <v>112</v>
      </c>
      <c r="AU135" s="87" t="s">
        <v>72</v>
      </c>
      <c r="AY135" s="87" t="s">
        <v>110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87" t="s">
        <v>70</v>
      </c>
      <c r="BK135" s="176">
        <f>ROUND(I135*H135,2)</f>
        <v>0</v>
      </c>
      <c r="BL135" s="87" t="s">
        <v>117</v>
      </c>
      <c r="BM135" s="87" t="s">
        <v>209</v>
      </c>
    </row>
    <row r="136" spans="1:51" s="192" customFormat="1" ht="12.8">
      <c r="A136" s="211"/>
      <c r="B136" s="191"/>
      <c r="D136" s="185" t="s">
        <v>127</v>
      </c>
      <c r="E136" s="193"/>
      <c r="F136" s="194" t="s">
        <v>210</v>
      </c>
      <c r="H136" s="212">
        <v>38.78</v>
      </c>
      <c r="I136" s="196"/>
      <c r="L136" s="191"/>
      <c r="M136" s="197"/>
      <c r="N136" s="191"/>
      <c r="O136" s="191"/>
      <c r="P136" s="191"/>
      <c r="Q136" s="191"/>
      <c r="R136" s="191"/>
      <c r="S136" s="191"/>
      <c r="T136" s="198"/>
      <c r="AT136" s="193" t="s">
        <v>127</v>
      </c>
      <c r="AU136" s="193" t="s">
        <v>72</v>
      </c>
      <c r="AV136" s="192" t="s">
        <v>72</v>
      </c>
      <c r="AW136" s="192" t="s">
        <v>25</v>
      </c>
      <c r="AX136" s="192" t="s">
        <v>70</v>
      </c>
      <c r="AY136" s="193" t="s">
        <v>110</v>
      </c>
    </row>
    <row r="137" spans="1:65" s="192" customFormat="1" ht="12.8">
      <c r="A137" s="144"/>
      <c r="B137" s="191"/>
      <c r="C137" s="165">
        <v>24</v>
      </c>
      <c r="D137" s="165" t="s">
        <v>112</v>
      </c>
      <c r="E137" s="166" t="s">
        <v>211</v>
      </c>
      <c r="F137" s="166" t="s">
        <v>212</v>
      </c>
      <c r="G137" s="168" t="s">
        <v>199</v>
      </c>
      <c r="H137" s="177">
        <f>T95+T126+T213</f>
        <v>1.733014</v>
      </c>
      <c r="I137" s="170"/>
      <c r="J137" s="169">
        <f>ROUND(I137*H137,2)</f>
        <v>0</v>
      </c>
      <c r="K137" s="192" t="s">
        <v>116</v>
      </c>
      <c r="L137" s="191"/>
      <c r="M137" s="197"/>
      <c r="N137" s="179" t="s">
        <v>33</v>
      </c>
      <c r="O137" s="180">
        <v>0</v>
      </c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92" t="s">
        <v>117</v>
      </c>
      <c r="AT137" s="193" t="s">
        <v>112</v>
      </c>
      <c r="AU137" s="193" t="s">
        <v>72</v>
      </c>
      <c r="AY137" s="193" t="s">
        <v>110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92" t="s">
        <v>70</v>
      </c>
      <c r="BK137" s="176">
        <f>ROUND(I137*H137,2)</f>
        <v>0</v>
      </c>
      <c r="BL137" s="192" t="s">
        <v>117</v>
      </c>
      <c r="BM137" s="192" t="s">
        <v>213</v>
      </c>
    </row>
    <row r="138" spans="1:63" s="153" customFormat="1" ht="22.8" customHeight="1">
      <c r="A138" s="151"/>
      <c r="B138" s="152"/>
      <c r="D138" s="154" t="s">
        <v>61</v>
      </c>
      <c r="E138" s="163" t="s">
        <v>214</v>
      </c>
      <c r="F138" s="163" t="s">
        <v>215</v>
      </c>
      <c r="H138" s="213"/>
      <c r="I138" s="156"/>
      <c r="J138" s="164">
        <f>BK138</f>
        <v>0</v>
      </c>
      <c r="L138" s="152"/>
      <c r="M138" s="158"/>
      <c r="N138" s="152"/>
      <c r="O138" s="152"/>
      <c r="P138" s="159">
        <f>P139</f>
        <v>1.34051103</v>
      </c>
      <c r="Q138" s="152"/>
      <c r="R138" s="159">
        <f>R139</f>
        <v>0</v>
      </c>
      <c r="S138" s="152"/>
      <c r="T138" s="160">
        <f>T139</f>
        <v>0</v>
      </c>
      <c r="AR138" s="154" t="s">
        <v>70</v>
      </c>
      <c r="AT138" s="161" t="s">
        <v>61</v>
      </c>
      <c r="AU138" s="161" t="s">
        <v>70</v>
      </c>
      <c r="AY138" s="154" t="s">
        <v>110</v>
      </c>
      <c r="BK138" s="162">
        <f>BK139</f>
        <v>0</v>
      </c>
    </row>
    <row r="139" spans="1:65" s="94" customFormat="1" ht="16.5" customHeight="1">
      <c r="A139" s="144"/>
      <c r="B139" s="95"/>
      <c r="C139" s="165">
        <v>25</v>
      </c>
      <c r="D139" s="165" t="s">
        <v>112</v>
      </c>
      <c r="E139" s="166" t="s">
        <v>216</v>
      </c>
      <c r="F139" s="167" t="s">
        <v>217</v>
      </c>
      <c r="G139" s="168" t="s">
        <v>199</v>
      </c>
      <c r="H139" s="177">
        <v>1.61313</v>
      </c>
      <c r="I139" s="170"/>
      <c r="J139" s="169">
        <f>ROUND(I139*H139,2)</f>
        <v>0</v>
      </c>
      <c r="K139" s="101" t="s">
        <v>116</v>
      </c>
      <c r="L139" s="95"/>
      <c r="M139" s="178"/>
      <c r="N139" s="179" t="s">
        <v>33</v>
      </c>
      <c r="O139" s="180">
        <v>0.831</v>
      </c>
      <c r="P139" s="180">
        <f>O139*H139</f>
        <v>1.34051103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87" t="s">
        <v>117</v>
      </c>
      <c r="AT139" s="87" t="s">
        <v>112</v>
      </c>
      <c r="AU139" s="87" t="s">
        <v>72</v>
      </c>
      <c r="AY139" s="87" t="s">
        <v>110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87" t="s">
        <v>70</v>
      </c>
      <c r="BK139" s="176">
        <f>ROUND(I139*H139,2)</f>
        <v>0</v>
      </c>
      <c r="BL139" s="87" t="s">
        <v>117</v>
      </c>
      <c r="BM139" s="87" t="s">
        <v>218</v>
      </c>
    </row>
    <row r="140" spans="1:63" s="153" customFormat="1" ht="25.9" customHeight="1">
      <c r="A140" s="151"/>
      <c r="B140" s="152"/>
      <c r="D140" s="154" t="s">
        <v>61</v>
      </c>
      <c r="E140" s="155" t="s">
        <v>219</v>
      </c>
      <c r="F140" s="155" t="s">
        <v>220</v>
      </c>
      <c r="I140" s="156"/>
      <c r="J140" s="157">
        <f>BK140</f>
        <v>0</v>
      </c>
      <c r="L140" s="152"/>
      <c r="M140" s="158"/>
      <c r="N140" s="152"/>
      <c r="O140" s="152"/>
      <c r="P140" s="160">
        <f>P141+P157+P168+P205+P213+P222+P229</f>
        <v>157.94921229</v>
      </c>
      <c r="Q140" s="152"/>
      <c r="R140" s="160">
        <f>R141+R157+R168+R205+R213+R222+R229</f>
        <v>1.7135742</v>
      </c>
      <c r="S140" s="152"/>
      <c r="T140" s="160">
        <f>T141+T157+T168+T205+T213+T222+T229</f>
        <v>0.341592</v>
      </c>
      <c r="AR140" s="154" t="s">
        <v>72</v>
      </c>
      <c r="AT140" s="161" t="s">
        <v>61</v>
      </c>
      <c r="AU140" s="161" t="s">
        <v>62</v>
      </c>
      <c r="AY140" s="154" t="s">
        <v>110</v>
      </c>
      <c r="BK140" s="162">
        <f>BK141+BK157+BK168+BK205+BK213+BK222+BK229</f>
        <v>0</v>
      </c>
    </row>
    <row r="141" spans="1:63" s="153" customFormat="1" ht="22.8" customHeight="1">
      <c r="A141" s="151"/>
      <c r="B141" s="152"/>
      <c r="D141" s="154" t="s">
        <v>61</v>
      </c>
      <c r="E141" s="163" t="s">
        <v>221</v>
      </c>
      <c r="F141" s="163" t="s">
        <v>222</v>
      </c>
      <c r="I141" s="156"/>
      <c r="J141" s="164">
        <f>BK141</f>
        <v>0</v>
      </c>
      <c r="L141" s="152"/>
      <c r="M141" s="158"/>
      <c r="N141" s="152"/>
      <c r="O141" s="152"/>
      <c r="P141" s="159">
        <f>SUM(P142:P156)</f>
        <v>2.71566573</v>
      </c>
      <c r="Q141" s="152"/>
      <c r="R141" s="159">
        <f>SUM(R142:R156)</f>
        <v>0.024192</v>
      </c>
      <c r="S141" s="152"/>
      <c r="T141" s="160">
        <f>SUM(T142:T156)</f>
        <v>0</v>
      </c>
      <c r="AR141" s="154" t="s">
        <v>72</v>
      </c>
      <c r="AT141" s="161" t="s">
        <v>61</v>
      </c>
      <c r="AU141" s="161" t="s">
        <v>70</v>
      </c>
      <c r="AY141" s="154" t="s">
        <v>110</v>
      </c>
      <c r="BK141" s="162">
        <f>SUM(BK142:BK156)</f>
        <v>0</v>
      </c>
    </row>
    <row r="142" spans="1:65" s="94" customFormat="1" ht="16.5" customHeight="1">
      <c r="A142" s="144"/>
      <c r="B142" s="95"/>
      <c r="C142" s="165">
        <v>26</v>
      </c>
      <c r="D142" s="165" t="s">
        <v>112</v>
      </c>
      <c r="E142" s="166" t="s">
        <v>223</v>
      </c>
      <c r="F142" s="167" t="s">
        <v>224</v>
      </c>
      <c r="G142" s="168" t="s">
        <v>115</v>
      </c>
      <c r="H142" s="177">
        <v>3.84</v>
      </c>
      <c r="I142" s="170"/>
      <c r="J142" s="169">
        <f>ROUND(I142*H142,2)</f>
        <v>0</v>
      </c>
      <c r="K142" s="101" t="s">
        <v>116</v>
      </c>
      <c r="L142" s="95"/>
      <c r="M142" s="178"/>
      <c r="N142" s="179" t="s">
        <v>33</v>
      </c>
      <c r="O142" s="180">
        <v>0.024</v>
      </c>
      <c r="P142" s="180">
        <f>O142*H142</f>
        <v>0.09216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87" t="s">
        <v>225</v>
      </c>
      <c r="AT142" s="87" t="s">
        <v>112</v>
      </c>
      <c r="AU142" s="87" t="s">
        <v>72</v>
      </c>
      <c r="AY142" s="87" t="s">
        <v>110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87" t="s">
        <v>70</v>
      </c>
      <c r="BK142" s="176">
        <f>ROUND(I142*H142,2)</f>
        <v>0</v>
      </c>
      <c r="BL142" s="87" t="s">
        <v>225</v>
      </c>
      <c r="BM142" s="87" t="s">
        <v>226</v>
      </c>
    </row>
    <row r="143" spans="1:51" s="184" customFormat="1" ht="12.8">
      <c r="A143" s="182"/>
      <c r="B143" s="183"/>
      <c r="D143" s="185" t="s">
        <v>127</v>
      </c>
      <c r="E143" s="186"/>
      <c r="F143" s="187" t="s">
        <v>227</v>
      </c>
      <c r="H143" s="186"/>
      <c r="I143" s="188"/>
      <c r="L143" s="183"/>
      <c r="M143" s="189"/>
      <c r="N143" s="183"/>
      <c r="O143" s="183"/>
      <c r="P143" s="183"/>
      <c r="Q143" s="183"/>
      <c r="R143" s="183"/>
      <c r="S143" s="183"/>
      <c r="T143" s="190"/>
      <c r="AT143" s="186" t="s">
        <v>127</v>
      </c>
      <c r="AU143" s="186" t="s">
        <v>72</v>
      </c>
      <c r="AV143" s="184" t="s">
        <v>70</v>
      </c>
      <c r="AW143" s="184" t="s">
        <v>25</v>
      </c>
      <c r="AX143" s="184" t="s">
        <v>62</v>
      </c>
      <c r="AY143" s="186" t="s">
        <v>110</v>
      </c>
    </row>
    <row r="144" spans="1:51" s="192" customFormat="1" ht="12.8">
      <c r="A144" s="182"/>
      <c r="B144" s="191"/>
      <c r="D144" s="185" t="s">
        <v>127</v>
      </c>
      <c r="E144" s="193"/>
      <c r="F144" s="194" t="s">
        <v>228</v>
      </c>
      <c r="H144" s="195">
        <v>3.84</v>
      </c>
      <c r="I144" s="196"/>
      <c r="L144" s="191"/>
      <c r="M144" s="197"/>
      <c r="N144" s="191"/>
      <c r="O144" s="191"/>
      <c r="P144" s="191"/>
      <c r="Q144" s="191"/>
      <c r="R144" s="191"/>
      <c r="S144" s="191"/>
      <c r="T144" s="198"/>
      <c r="AT144" s="193" t="s">
        <v>127</v>
      </c>
      <c r="AU144" s="193" t="s">
        <v>72</v>
      </c>
      <c r="AV144" s="192" t="s">
        <v>72</v>
      </c>
      <c r="AW144" s="192" t="s">
        <v>25</v>
      </c>
      <c r="AX144" s="192" t="s">
        <v>62</v>
      </c>
      <c r="AY144" s="193" t="s">
        <v>110</v>
      </c>
    </row>
    <row r="145" spans="1:51" s="200" customFormat="1" ht="12.8">
      <c r="A145" s="182"/>
      <c r="B145" s="199"/>
      <c r="D145" s="185" t="s">
        <v>127</v>
      </c>
      <c r="E145" s="201"/>
      <c r="F145" s="202" t="s">
        <v>130</v>
      </c>
      <c r="H145" s="203">
        <v>3.84</v>
      </c>
      <c r="I145" s="204"/>
      <c r="L145" s="199"/>
      <c r="M145" s="205"/>
      <c r="N145" s="199"/>
      <c r="O145" s="199"/>
      <c r="P145" s="199"/>
      <c r="Q145" s="199"/>
      <c r="R145" s="199"/>
      <c r="S145" s="199"/>
      <c r="T145" s="206"/>
      <c r="AT145" s="201" t="s">
        <v>127</v>
      </c>
      <c r="AU145" s="201" t="s">
        <v>72</v>
      </c>
      <c r="AV145" s="200" t="s">
        <v>117</v>
      </c>
      <c r="AW145" s="200" t="s">
        <v>25</v>
      </c>
      <c r="AX145" s="200" t="s">
        <v>70</v>
      </c>
      <c r="AY145" s="201" t="s">
        <v>110</v>
      </c>
    </row>
    <row r="146" spans="1:65" s="94" customFormat="1" ht="16.5" customHeight="1">
      <c r="A146" s="144"/>
      <c r="B146" s="95"/>
      <c r="C146" s="214">
        <v>27</v>
      </c>
      <c r="D146" s="214" t="s">
        <v>167</v>
      </c>
      <c r="E146" s="215" t="s">
        <v>229</v>
      </c>
      <c r="F146" s="208" t="s">
        <v>230</v>
      </c>
      <c r="G146" s="207" t="s">
        <v>231</v>
      </c>
      <c r="H146" s="209">
        <v>1.92</v>
      </c>
      <c r="I146" s="170"/>
      <c r="J146" s="216">
        <f>ROUND(I146*H146,2)</f>
        <v>0</v>
      </c>
      <c r="K146" s="217" t="s">
        <v>116</v>
      </c>
      <c r="L146" s="218"/>
      <c r="M146" s="219"/>
      <c r="N146" s="220" t="s">
        <v>33</v>
      </c>
      <c r="O146" s="180">
        <v>0</v>
      </c>
      <c r="P146" s="180">
        <f>O146*H146</f>
        <v>0</v>
      </c>
      <c r="Q146" s="180">
        <v>0.001</v>
      </c>
      <c r="R146" s="180">
        <f>Q146*H146</f>
        <v>0.00192</v>
      </c>
      <c r="S146" s="180">
        <v>0</v>
      </c>
      <c r="T146" s="181">
        <f>S146*H146</f>
        <v>0</v>
      </c>
      <c r="AR146" s="87" t="s">
        <v>232</v>
      </c>
      <c r="AT146" s="87" t="s">
        <v>167</v>
      </c>
      <c r="AU146" s="87" t="s">
        <v>72</v>
      </c>
      <c r="AY146" s="87" t="s">
        <v>110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87" t="s">
        <v>70</v>
      </c>
      <c r="BK146" s="176">
        <f>ROUND(I146*H146,2)</f>
        <v>0</v>
      </c>
      <c r="BL146" s="87" t="s">
        <v>225</v>
      </c>
      <c r="BM146" s="87" t="s">
        <v>233</v>
      </c>
    </row>
    <row r="147" spans="1:51" s="192" customFormat="1" ht="12.8">
      <c r="A147" s="182"/>
      <c r="B147" s="191"/>
      <c r="D147" s="185" t="s">
        <v>127</v>
      </c>
      <c r="E147" s="193"/>
      <c r="F147" s="194" t="s">
        <v>234</v>
      </c>
      <c r="H147" s="195">
        <v>1.92</v>
      </c>
      <c r="I147" s="196"/>
      <c r="L147" s="191"/>
      <c r="M147" s="197"/>
      <c r="N147" s="191"/>
      <c r="O147" s="191"/>
      <c r="P147" s="191"/>
      <c r="Q147" s="191"/>
      <c r="R147" s="191"/>
      <c r="S147" s="191"/>
      <c r="T147" s="198"/>
      <c r="AT147" s="193" t="s">
        <v>127</v>
      </c>
      <c r="AU147" s="193" t="s">
        <v>72</v>
      </c>
      <c r="AV147" s="192" t="s">
        <v>72</v>
      </c>
      <c r="AW147" s="192" t="s">
        <v>25</v>
      </c>
      <c r="AX147" s="192" t="s">
        <v>70</v>
      </c>
      <c r="AY147" s="193" t="s">
        <v>110</v>
      </c>
    </row>
    <row r="148" spans="1:65" s="94" customFormat="1" ht="16.5" customHeight="1">
      <c r="A148" s="144"/>
      <c r="B148" s="95"/>
      <c r="C148" s="165">
        <v>28</v>
      </c>
      <c r="D148" s="165" t="s">
        <v>112</v>
      </c>
      <c r="E148" s="166" t="s">
        <v>235</v>
      </c>
      <c r="F148" s="167" t="s">
        <v>236</v>
      </c>
      <c r="G148" s="168" t="s">
        <v>115</v>
      </c>
      <c r="H148" s="177">
        <v>3.84</v>
      </c>
      <c r="I148" s="170"/>
      <c r="J148" s="169">
        <f>ROUND(I148*H148,2)</f>
        <v>0</v>
      </c>
      <c r="K148" s="101" t="s">
        <v>116</v>
      </c>
      <c r="L148" s="95"/>
      <c r="M148" s="178"/>
      <c r="N148" s="179" t="s">
        <v>33</v>
      </c>
      <c r="O148" s="180">
        <v>0.26</v>
      </c>
      <c r="P148" s="180">
        <f>O148*H148</f>
        <v>0.9984</v>
      </c>
      <c r="Q148" s="180">
        <v>0.0004</v>
      </c>
      <c r="R148" s="180">
        <f>Q148*H148</f>
        <v>0.001536</v>
      </c>
      <c r="S148" s="180">
        <v>0</v>
      </c>
      <c r="T148" s="181">
        <f>S148*H148</f>
        <v>0</v>
      </c>
      <c r="AR148" s="87" t="s">
        <v>225</v>
      </c>
      <c r="AT148" s="87" t="s">
        <v>112</v>
      </c>
      <c r="AU148" s="87" t="s">
        <v>72</v>
      </c>
      <c r="AY148" s="87" t="s">
        <v>110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87" t="s">
        <v>70</v>
      </c>
      <c r="BK148" s="176">
        <f>ROUND(I148*H148,2)</f>
        <v>0</v>
      </c>
      <c r="BL148" s="87" t="s">
        <v>225</v>
      </c>
      <c r="BM148" s="87" t="s">
        <v>237</v>
      </c>
    </row>
    <row r="149" spans="1:51" s="184" customFormat="1" ht="12.8">
      <c r="A149" s="182"/>
      <c r="B149" s="183"/>
      <c r="D149" s="185" t="s">
        <v>127</v>
      </c>
      <c r="E149" s="186"/>
      <c r="F149" s="187" t="s">
        <v>238</v>
      </c>
      <c r="H149" s="186"/>
      <c r="I149" s="188"/>
      <c r="L149" s="183"/>
      <c r="M149" s="189"/>
      <c r="N149" s="183"/>
      <c r="O149" s="183"/>
      <c r="P149" s="183"/>
      <c r="Q149" s="183"/>
      <c r="R149" s="183"/>
      <c r="S149" s="183"/>
      <c r="T149" s="190"/>
      <c r="AT149" s="186" t="s">
        <v>127</v>
      </c>
      <c r="AU149" s="186" t="s">
        <v>72</v>
      </c>
      <c r="AV149" s="184" t="s">
        <v>70</v>
      </c>
      <c r="AW149" s="184" t="s">
        <v>25</v>
      </c>
      <c r="AX149" s="184" t="s">
        <v>62</v>
      </c>
      <c r="AY149" s="186" t="s">
        <v>110</v>
      </c>
    </row>
    <row r="150" spans="1:51" s="192" customFormat="1" ht="12.8">
      <c r="A150" s="182"/>
      <c r="B150" s="191"/>
      <c r="D150" s="185" t="s">
        <v>127</v>
      </c>
      <c r="E150" s="193"/>
      <c r="F150" s="194" t="s">
        <v>228</v>
      </c>
      <c r="H150" s="195">
        <v>3.84</v>
      </c>
      <c r="I150" s="196"/>
      <c r="L150" s="191"/>
      <c r="M150" s="197"/>
      <c r="N150" s="191"/>
      <c r="O150" s="191"/>
      <c r="P150" s="191"/>
      <c r="Q150" s="191"/>
      <c r="R150" s="191"/>
      <c r="S150" s="191"/>
      <c r="T150" s="198"/>
      <c r="AT150" s="193" t="s">
        <v>127</v>
      </c>
      <c r="AU150" s="193" t="s">
        <v>72</v>
      </c>
      <c r="AV150" s="192" t="s">
        <v>72</v>
      </c>
      <c r="AW150" s="192" t="s">
        <v>25</v>
      </c>
      <c r="AX150" s="192" t="s">
        <v>62</v>
      </c>
      <c r="AY150" s="193" t="s">
        <v>110</v>
      </c>
    </row>
    <row r="151" spans="1:51" s="200" customFormat="1" ht="12.8">
      <c r="A151" s="182"/>
      <c r="B151" s="199"/>
      <c r="D151" s="185" t="s">
        <v>127</v>
      </c>
      <c r="E151" s="201"/>
      <c r="F151" s="202" t="s">
        <v>130</v>
      </c>
      <c r="H151" s="203">
        <v>3.84</v>
      </c>
      <c r="I151" s="204"/>
      <c r="L151" s="199"/>
      <c r="M151" s="205"/>
      <c r="N151" s="199"/>
      <c r="O151" s="199"/>
      <c r="P151" s="199"/>
      <c r="Q151" s="199"/>
      <c r="R151" s="199"/>
      <c r="S151" s="199"/>
      <c r="T151" s="206"/>
      <c r="AT151" s="201" t="s">
        <v>127</v>
      </c>
      <c r="AU151" s="201" t="s">
        <v>72</v>
      </c>
      <c r="AV151" s="200" t="s">
        <v>117</v>
      </c>
      <c r="AW151" s="200" t="s">
        <v>25</v>
      </c>
      <c r="AX151" s="200" t="s">
        <v>70</v>
      </c>
      <c r="AY151" s="201" t="s">
        <v>110</v>
      </c>
    </row>
    <row r="152" spans="1:65" s="94" customFormat="1" ht="16.5" customHeight="1">
      <c r="A152" s="144"/>
      <c r="B152" s="95"/>
      <c r="C152" s="214">
        <v>29</v>
      </c>
      <c r="D152" s="214" t="s">
        <v>167</v>
      </c>
      <c r="E152" s="215" t="s">
        <v>239</v>
      </c>
      <c r="F152" s="208" t="s">
        <v>240</v>
      </c>
      <c r="G152" s="207" t="s">
        <v>115</v>
      </c>
      <c r="H152" s="209">
        <v>4.608</v>
      </c>
      <c r="I152" s="170"/>
      <c r="J152" s="216">
        <f>ROUND(I152*H152,2)</f>
        <v>0</v>
      </c>
      <c r="K152" s="217"/>
      <c r="L152" s="218"/>
      <c r="M152" s="219"/>
      <c r="N152" s="220" t="s">
        <v>33</v>
      </c>
      <c r="O152" s="180">
        <v>0</v>
      </c>
      <c r="P152" s="180">
        <f>O152*H152</f>
        <v>0</v>
      </c>
      <c r="Q152" s="180">
        <v>0.0045</v>
      </c>
      <c r="R152" s="180">
        <f>Q152*H152</f>
        <v>0.020736</v>
      </c>
      <c r="S152" s="180">
        <v>0</v>
      </c>
      <c r="T152" s="181">
        <f>S152*H152</f>
        <v>0</v>
      </c>
      <c r="AR152" s="87" t="s">
        <v>232</v>
      </c>
      <c r="AT152" s="87" t="s">
        <v>167</v>
      </c>
      <c r="AU152" s="87" t="s">
        <v>72</v>
      </c>
      <c r="AY152" s="87" t="s">
        <v>110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87" t="s">
        <v>70</v>
      </c>
      <c r="BK152" s="176">
        <f>ROUND(I152*H152,2)</f>
        <v>0</v>
      </c>
      <c r="BL152" s="87" t="s">
        <v>225</v>
      </c>
      <c r="BM152" s="87" t="s">
        <v>241</v>
      </c>
    </row>
    <row r="153" spans="1:47" s="94" customFormat="1" ht="51.8">
      <c r="A153" s="144"/>
      <c r="B153" s="95"/>
      <c r="D153" s="185" t="s">
        <v>242</v>
      </c>
      <c r="F153" s="221" t="s">
        <v>243</v>
      </c>
      <c r="I153" s="17"/>
      <c r="L153" s="95"/>
      <c r="M153" s="222"/>
      <c r="N153" s="95"/>
      <c r="O153" s="95"/>
      <c r="P153" s="95"/>
      <c r="Q153" s="95"/>
      <c r="R153" s="95"/>
      <c r="S153" s="95"/>
      <c r="T153" s="223"/>
      <c r="AT153" s="87" t="s">
        <v>242</v>
      </c>
      <c r="AU153" s="87" t="s">
        <v>72</v>
      </c>
    </row>
    <row r="154" spans="1:51" s="192" customFormat="1" ht="12.8">
      <c r="A154" s="182"/>
      <c r="B154" s="191"/>
      <c r="D154" s="185" t="s">
        <v>127</v>
      </c>
      <c r="F154" s="194" t="s">
        <v>244</v>
      </c>
      <c r="H154" s="195">
        <v>4.608</v>
      </c>
      <c r="I154" s="196"/>
      <c r="L154" s="191"/>
      <c r="M154" s="197"/>
      <c r="N154" s="191"/>
      <c r="O154" s="191"/>
      <c r="P154" s="191"/>
      <c r="Q154" s="191"/>
      <c r="R154" s="191"/>
      <c r="S154" s="191"/>
      <c r="T154" s="198"/>
      <c r="AT154" s="193" t="s">
        <v>127</v>
      </c>
      <c r="AU154" s="193" t="s">
        <v>72</v>
      </c>
      <c r="AV154" s="192" t="s">
        <v>72</v>
      </c>
      <c r="AW154" s="192" t="s">
        <v>2</v>
      </c>
      <c r="AX154" s="192" t="s">
        <v>70</v>
      </c>
      <c r="AY154" s="193" t="s">
        <v>110</v>
      </c>
    </row>
    <row r="155" spans="1:65" s="94" customFormat="1" ht="16.5" customHeight="1">
      <c r="A155" s="144"/>
      <c r="B155" s="95"/>
      <c r="C155" s="165">
        <v>30</v>
      </c>
      <c r="D155" s="165" t="s">
        <v>112</v>
      </c>
      <c r="E155" s="166" t="s">
        <v>245</v>
      </c>
      <c r="F155" s="167" t="s">
        <v>246</v>
      </c>
      <c r="G155" s="168" t="s">
        <v>165</v>
      </c>
      <c r="H155" s="177">
        <v>12.8</v>
      </c>
      <c r="I155" s="170"/>
      <c r="J155" s="169">
        <f>ROUND(I155*H155,2)</f>
        <v>0</v>
      </c>
      <c r="K155" s="101"/>
      <c r="L155" s="95"/>
      <c r="M155" s="178"/>
      <c r="N155" s="179" t="s">
        <v>33</v>
      </c>
      <c r="O155" s="180">
        <v>0.124</v>
      </c>
      <c r="P155" s="180">
        <f>O155*H155</f>
        <v>1.5872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AR155" s="87" t="s">
        <v>225</v>
      </c>
      <c r="AT155" s="87" t="s">
        <v>112</v>
      </c>
      <c r="AU155" s="87" t="s">
        <v>72</v>
      </c>
      <c r="AY155" s="87" t="s">
        <v>110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87" t="s">
        <v>70</v>
      </c>
      <c r="BK155" s="176">
        <f>ROUND(I155*H155,2)</f>
        <v>0</v>
      </c>
      <c r="BL155" s="87" t="s">
        <v>225</v>
      </c>
      <c r="BM155" s="87" t="s">
        <v>247</v>
      </c>
    </row>
    <row r="156" spans="1:65" s="94" customFormat="1" ht="16.5" customHeight="1">
      <c r="A156" s="144"/>
      <c r="B156" s="95"/>
      <c r="C156" s="165">
        <v>31</v>
      </c>
      <c r="D156" s="165" t="s">
        <v>112</v>
      </c>
      <c r="E156" s="166" t="s">
        <v>248</v>
      </c>
      <c r="F156" s="167" t="s">
        <v>249</v>
      </c>
      <c r="G156" s="168" t="s">
        <v>199</v>
      </c>
      <c r="H156" s="177">
        <v>0.02419</v>
      </c>
      <c r="I156" s="170"/>
      <c r="J156" s="169">
        <f>ROUND(I156*H156,2)</f>
        <v>0</v>
      </c>
      <c r="K156" s="101" t="s">
        <v>116</v>
      </c>
      <c r="L156" s="95"/>
      <c r="M156" s="178"/>
      <c r="N156" s="179" t="s">
        <v>33</v>
      </c>
      <c r="O156" s="180">
        <v>1.567</v>
      </c>
      <c r="P156" s="180">
        <f>O156*H156</f>
        <v>0.03790573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AR156" s="87" t="s">
        <v>225</v>
      </c>
      <c r="AT156" s="87" t="s">
        <v>112</v>
      </c>
      <c r="AU156" s="87" t="s">
        <v>72</v>
      </c>
      <c r="AY156" s="87" t="s">
        <v>110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87" t="s">
        <v>70</v>
      </c>
      <c r="BK156" s="176">
        <f>ROUND(I156*H156,2)</f>
        <v>0</v>
      </c>
      <c r="BL156" s="87" t="s">
        <v>225</v>
      </c>
      <c r="BM156" s="87" t="s">
        <v>250</v>
      </c>
    </row>
    <row r="157" spans="1:63" s="153" customFormat="1" ht="22.8" customHeight="1">
      <c r="A157" s="151"/>
      <c r="B157" s="152"/>
      <c r="D157" s="154" t="s">
        <v>61</v>
      </c>
      <c r="E157" s="163" t="s">
        <v>251</v>
      </c>
      <c r="F157" s="163" t="s">
        <v>252</v>
      </c>
      <c r="I157" s="156"/>
      <c r="J157" s="164">
        <f>BK157</f>
        <v>0</v>
      </c>
      <c r="L157" s="152"/>
      <c r="M157" s="158"/>
      <c r="N157" s="152"/>
      <c r="O157" s="152"/>
      <c r="P157" s="159">
        <f>SUM(P158:P167)</f>
        <v>3.1226646</v>
      </c>
      <c r="Q157" s="152"/>
      <c r="R157" s="159">
        <f>SUM(R158:R167)</f>
        <v>0.1232928</v>
      </c>
      <c r="S157" s="152"/>
      <c r="T157" s="160">
        <f>SUM(T158:T167)</f>
        <v>0</v>
      </c>
      <c r="AR157" s="154" t="s">
        <v>72</v>
      </c>
      <c r="AT157" s="161" t="s">
        <v>61</v>
      </c>
      <c r="AU157" s="161" t="s">
        <v>70</v>
      </c>
      <c r="AY157" s="154" t="s">
        <v>110</v>
      </c>
      <c r="BK157" s="162">
        <f>SUM(BK158:BK167)</f>
        <v>0</v>
      </c>
    </row>
    <row r="158" spans="1:65" s="94" customFormat="1" ht="16.5" customHeight="1">
      <c r="A158" s="144"/>
      <c r="B158" s="95"/>
      <c r="C158" s="165">
        <v>32</v>
      </c>
      <c r="D158" s="165" t="s">
        <v>112</v>
      </c>
      <c r="E158" s="166" t="s">
        <v>253</v>
      </c>
      <c r="F158" s="167" t="s">
        <v>254</v>
      </c>
      <c r="G158" s="168" t="s">
        <v>115</v>
      </c>
      <c r="H158" s="177">
        <v>11.1</v>
      </c>
      <c r="I158" s="170"/>
      <c r="J158" s="169">
        <f>ROUND(I158*H158,2)</f>
        <v>0</v>
      </c>
      <c r="K158" s="101" t="s">
        <v>116</v>
      </c>
      <c r="L158" s="95"/>
      <c r="M158" s="178"/>
      <c r="N158" s="179" t="s">
        <v>33</v>
      </c>
      <c r="O158" s="180">
        <v>0.189</v>
      </c>
      <c r="P158" s="180">
        <f>O158*H158</f>
        <v>2.0979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AR158" s="87" t="s">
        <v>225</v>
      </c>
      <c r="AT158" s="87" t="s">
        <v>112</v>
      </c>
      <c r="AU158" s="87" t="s">
        <v>72</v>
      </c>
      <c r="AY158" s="87" t="s">
        <v>110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87" t="s">
        <v>70</v>
      </c>
      <c r="BK158" s="176">
        <f>ROUND(I158*H158,2)</f>
        <v>0</v>
      </c>
      <c r="BL158" s="87" t="s">
        <v>225</v>
      </c>
      <c r="BM158" s="87" t="s">
        <v>255</v>
      </c>
    </row>
    <row r="159" spans="1:51" s="184" customFormat="1" ht="12.8">
      <c r="A159" s="182"/>
      <c r="B159" s="183"/>
      <c r="D159" s="185" t="s">
        <v>127</v>
      </c>
      <c r="E159" s="186"/>
      <c r="F159" s="187" t="s">
        <v>256</v>
      </c>
      <c r="H159" s="186"/>
      <c r="I159" s="188"/>
      <c r="L159" s="183"/>
      <c r="M159" s="189"/>
      <c r="N159" s="183"/>
      <c r="O159" s="183"/>
      <c r="P159" s="183"/>
      <c r="Q159" s="183"/>
      <c r="R159" s="183"/>
      <c r="S159" s="183"/>
      <c r="T159" s="190"/>
      <c r="AT159" s="186" t="s">
        <v>127</v>
      </c>
      <c r="AU159" s="186" t="s">
        <v>72</v>
      </c>
      <c r="AV159" s="184" t="s">
        <v>70</v>
      </c>
      <c r="AW159" s="184" t="s">
        <v>25</v>
      </c>
      <c r="AX159" s="184" t="s">
        <v>62</v>
      </c>
      <c r="AY159" s="186" t="s">
        <v>110</v>
      </c>
    </row>
    <row r="160" spans="1:51" s="192" customFormat="1" ht="12.8">
      <c r="A160" s="182"/>
      <c r="B160" s="191"/>
      <c r="D160" s="185" t="s">
        <v>127</v>
      </c>
      <c r="E160" s="193"/>
      <c r="F160" s="194" t="s">
        <v>257</v>
      </c>
      <c r="H160" s="195">
        <v>11.1</v>
      </c>
      <c r="I160" s="196"/>
      <c r="L160" s="191"/>
      <c r="M160" s="197"/>
      <c r="N160" s="191"/>
      <c r="O160" s="191"/>
      <c r="P160" s="191"/>
      <c r="Q160" s="191"/>
      <c r="R160" s="191"/>
      <c r="S160" s="191"/>
      <c r="T160" s="198"/>
      <c r="AT160" s="193" t="s">
        <v>127</v>
      </c>
      <c r="AU160" s="193" t="s">
        <v>72</v>
      </c>
      <c r="AV160" s="192" t="s">
        <v>72</v>
      </c>
      <c r="AW160" s="192" t="s">
        <v>25</v>
      </c>
      <c r="AX160" s="192" t="s">
        <v>62</v>
      </c>
      <c r="AY160" s="193" t="s">
        <v>110</v>
      </c>
    </row>
    <row r="161" spans="1:51" s="200" customFormat="1" ht="12.8">
      <c r="A161" s="182"/>
      <c r="B161" s="199"/>
      <c r="D161" s="185" t="s">
        <v>127</v>
      </c>
      <c r="E161" s="201"/>
      <c r="F161" s="202" t="s">
        <v>130</v>
      </c>
      <c r="H161" s="203">
        <v>11.1</v>
      </c>
      <c r="I161" s="204"/>
      <c r="L161" s="199"/>
      <c r="M161" s="205"/>
      <c r="N161" s="199"/>
      <c r="O161" s="199"/>
      <c r="P161" s="199"/>
      <c r="Q161" s="199"/>
      <c r="R161" s="199"/>
      <c r="S161" s="199"/>
      <c r="T161" s="206"/>
      <c r="AT161" s="201" t="s">
        <v>127</v>
      </c>
      <c r="AU161" s="201" t="s">
        <v>72</v>
      </c>
      <c r="AV161" s="200" t="s">
        <v>117</v>
      </c>
      <c r="AW161" s="200" t="s">
        <v>25</v>
      </c>
      <c r="AX161" s="200" t="s">
        <v>70</v>
      </c>
      <c r="AY161" s="201" t="s">
        <v>110</v>
      </c>
    </row>
    <row r="162" spans="1:65" s="94" customFormat="1" ht="16.5" customHeight="1">
      <c r="A162" s="144"/>
      <c r="B162" s="95"/>
      <c r="C162" s="214">
        <v>33</v>
      </c>
      <c r="D162" s="214" t="s">
        <v>167</v>
      </c>
      <c r="E162" s="215" t="s">
        <v>258</v>
      </c>
      <c r="F162" s="208" t="s">
        <v>259</v>
      </c>
      <c r="G162" s="207" t="s">
        <v>115</v>
      </c>
      <c r="H162" s="209">
        <v>11.322</v>
      </c>
      <c r="I162" s="170"/>
      <c r="J162" s="216">
        <f>ROUND(I162*H162,2)</f>
        <v>0</v>
      </c>
      <c r="K162" s="217"/>
      <c r="L162" s="218"/>
      <c r="M162" s="219"/>
      <c r="N162" s="220" t="s">
        <v>33</v>
      </c>
      <c r="O162" s="180">
        <v>0</v>
      </c>
      <c r="P162" s="180">
        <f>O162*H162</f>
        <v>0</v>
      </c>
      <c r="Q162" s="180">
        <v>0.008</v>
      </c>
      <c r="R162" s="180">
        <f>Q162*H162</f>
        <v>0.090576</v>
      </c>
      <c r="S162" s="180">
        <v>0</v>
      </c>
      <c r="T162" s="181">
        <f>S162*H162</f>
        <v>0</v>
      </c>
      <c r="AR162" s="87" t="s">
        <v>232</v>
      </c>
      <c r="AT162" s="87" t="s">
        <v>167</v>
      </c>
      <c r="AU162" s="87" t="s">
        <v>72</v>
      </c>
      <c r="AY162" s="87" t="s">
        <v>110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87" t="s">
        <v>70</v>
      </c>
      <c r="BK162" s="176">
        <f>ROUND(I162*H162,2)</f>
        <v>0</v>
      </c>
      <c r="BL162" s="87" t="s">
        <v>225</v>
      </c>
      <c r="BM162" s="87" t="s">
        <v>260</v>
      </c>
    </row>
    <row r="163" spans="1:47" s="94" customFormat="1" ht="18">
      <c r="A163" s="144"/>
      <c r="B163" s="95"/>
      <c r="D163" s="185" t="s">
        <v>242</v>
      </c>
      <c r="F163" s="221" t="s">
        <v>261</v>
      </c>
      <c r="I163" s="17"/>
      <c r="L163" s="95"/>
      <c r="M163" s="222"/>
      <c r="N163" s="95"/>
      <c r="O163" s="95"/>
      <c r="P163" s="95"/>
      <c r="Q163" s="95"/>
      <c r="R163" s="95"/>
      <c r="S163" s="95"/>
      <c r="T163" s="223"/>
      <c r="AT163" s="87" t="s">
        <v>242</v>
      </c>
      <c r="AU163" s="87" t="s">
        <v>72</v>
      </c>
    </row>
    <row r="164" spans="1:51" s="192" customFormat="1" ht="12.8">
      <c r="A164" s="182"/>
      <c r="B164" s="191"/>
      <c r="D164" s="185" t="s">
        <v>127</v>
      </c>
      <c r="F164" s="194" t="s">
        <v>262</v>
      </c>
      <c r="H164" s="195">
        <v>11.322</v>
      </c>
      <c r="I164" s="196"/>
      <c r="L164" s="191"/>
      <c r="M164" s="197"/>
      <c r="N164" s="191"/>
      <c r="O164" s="191"/>
      <c r="P164" s="191"/>
      <c r="Q164" s="191"/>
      <c r="R164" s="191"/>
      <c r="S164" s="191"/>
      <c r="T164" s="198"/>
      <c r="AT164" s="193" t="s">
        <v>127</v>
      </c>
      <c r="AU164" s="193" t="s">
        <v>72</v>
      </c>
      <c r="AV164" s="192" t="s">
        <v>72</v>
      </c>
      <c r="AW164" s="192" t="s">
        <v>2</v>
      </c>
      <c r="AX164" s="192" t="s">
        <v>70</v>
      </c>
      <c r="AY164" s="193" t="s">
        <v>110</v>
      </c>
    </row>
    <row r="165" spans="1:77" s="192" customFormat="1" ht="12.8">
      <c r="A165" s="182"/>
      <c r="B165" s="191"/>
      <c r="C165" s="165">
        <v>34</v>
      </c>
      <c r="D165" s="165" t="s">
        <v>112</v>
      </c>
      <c r="E165" s="166" t="s">
        <v>263</v>
      </c>
      <c r="F165" s="167" t="s">
        <v>264</v>
      </c>
      <c r="G165" s="168" t="s">
        <v>115</v>
      </c>
      <c r="H165" s="177">
        <v>3.84</v>
      </c>
      <c r="I165" s="170"/>
      <c r="J165" s="169">
        <f>ROUND(I165*H165,2)</f>
        <v>0</v>
      </c>
      <c r="K165" s="101" t="s">
        <v>116</v>
      </c>
      <c r="L165" s="95"/>
      <c r="M165" s="178"/>
      <c r="N165" s="179" t="s">
        <v>33</v>
      </c>
      <c r="O165" s="180">
        <v>0.211</v>
      </c>
      <c r="P165" s="180">
        <f>O165*H165</f>
        <v>0.81024</v>
      </c>
      <c r="Q165" s="180">
        <v>0.006</v>
      </c>
      <c r="R165" s="180">
        <f>Q165*H165</f>
        <v>0.02304</v>
      </c>
      <c r="S165" s="180">
        <v>0</v>
      </c>
      <c r="T165" s="181">
        <f>S165*H165</f>
        <v>0</v>
      </c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87" t="s">
        <v>225</v>
      </c>
      <c r="AS165" s="94"/>
      <c r="AT165" s="87" t="s">
        <v>112</v>
      </c>
      <c r="AU165" s="87" t="s">
        <v>72</v>
      </c>
      <c r="AV165" s="94"/>
      <c r="AW165" s="94"/>
      <c r="AX165" s="94"/>
      <c r="AY165" s="87" t="s">
        <v>110</v>
      </c>
      <c r="AZ165" s="94"/>
      <c r="BA165" s="94"/>
      <c r="BB165" s="94"/>
      <c r="BC165" s="94"/>
      <c r="BD165" s="94"/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87" t="s">
        <v>70</v>
      </c>
      <c r="BK165" s="176">
        <f>ROUND(I165*H165,2)</f>
        <v>0</v>
      </c>
      <c r="BL165" s="87" t="s">
        <v>225</v>
      </c>
      <c r="BM165" s="87" t="s">
        <v>265</v>
      </c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</row>
    <row r="166" spans="1:77" s="192" customFormat="1" ht="12.8">
      <c r="A166" s="182"/>
      <c r="B166" s="191"/>
      <c r="C166" s="224">
        <v>35</v>
      </c>
      <c r="D166" s="224" t="s">
        <v>167</v>
      </c>
      <c r="E166" s="225" t="s">
        <v>266</v>
      </c>
      <c r="F166" s="226" t="s">
        <v>267</v>
      </c>
      <c r="G166" s="227" t="s">
        <v>115</v>
      </c>
      <c r="H166" s="228">
        <v>4.032</v>
      </c>
      <c r="I166" s="170"/>
      <c r="J166" s="210">
        <f>ROUND(I166*H166,2)</f>
        <v>0</v>
      </c>
      <c r="K166" s="101" t="s">
        <v>116</v>
      </c>
      <c r="L166" s="95"/>
      <c r="M166" s="178"/>
      <c r="N166" s="179" t="s">
        <v>33</v>
      </c>
      <c r="O166" s="180">
        <v>0</v>
      </c>
      <c r="P166" s="180">
        <f>O166*H166</f>
        <v>0</v>
      </c>
      <c r="Q166" s="180">
        <v>0.0024</v>
      </c>
      <c r="R166" s="180">
        <f>Q166*H166</f>
        <v>0.0096768</v>
      </c>
      <c r="S166" s="180">
        <v>0</v>
      </c>
      <c r="T166" s="181">
        <f>S166*H166</f>
        <v>0</v>
      </c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87" t="s">
        <v>232</v>
      </c>
      <c r="AS166" s="94"/>
      <c r="AT166" s="87" t="s">
        <v>167</v>
      </c>
      <c r="AU166" s="87" t="s">
        <v>72</v>
      </c>
      <c r="AV166" s="94"/>
      <c r="AW166" s="94"/>
      <c r="AX166" s="94"/>
      <c r="AY166" s="87" t="s">
        <v>110</v>
      </c>
      <c r="AZ166" s="94"/>
      <c r="BA166" s="94"/>
      <c r="BB166" s="94"/>
      <c r="BC166" s="94"/>
      <c r="BD166" s="94"/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87" t="s">
        <v>70</v>
      </c>
      <c r="BK166" s="176">
        <f>ROUND(I166*H166,2)</f>
        <v>0</v>
      </c>
      <c r="BL166" s="87" t="s">
        <v>225</v>
      </c>
      <c r="BM166" s="87" t="s">
        <v>268</v>
      </c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</row>
    <row r="167" spans="1:65" s="94" customFormat="1" ht="16.5" customHeight="1">
      <c r="A167" s="144"/>
      <c r="B167" s="95"/>
      <c r="C167" s="165">
        <v>36</v>
      </c>
      <c r="D167" s="165" t="s">
        <v>112</v>
      </c>
      <c r="E167" s="166" t="s">
        <v>269</v>
      </c>
      <c r="F167" s="167" t="s">
        <v>270</v>
      </c>
      <c r="G167" s="168" t="s">
        <v>199</v>
      </c>
      <c r="H167" s="177">
        <v>0.12329</v>
      </c>
      <c r="I167" s="170"/>
      <c r="J167" s="169">
        <f>ROUND(I167*H167,2)</f>
        <v>0</v>
      </c>
      <c r="K167" s="101" t="s">
        <v>116</v>
      </c>
      <c r="L167" s="95"/>
      <c r="M167" s="178"/>
      <c r="N167" s="179" t="s">
        <v>33</v>
      </c>
      <c r="O167" s="180">
        <v>1.74</v>
      </c>
      <c r="P167" s="180">
        <f>O167*H167</f>
        <v>0.2145246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AR167" s="87" t="s">
        <v>225</v>
      </c>
      <c r="AT167" s="87" t="s">
        <v>112</v>
      </c>
      <c r="AU167" s="87" t="s">
        <v>72</v>
      </c>
      <c r="AY167" s="87" t="s">
        <v>110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87" t="s">
        <v>70</v>
      </c>
      <c r="BK167" s="176">
        <f>ROUND(I167*H167,2)</f>
        <v>0</v>
      </c>
      <c r="BL167" s="87" t="s">
        <v>225</v>
      </c>
      <c r="BM167" s="87" t="s">
        <v>271</v>
      </c>
    </row>
    <row r="168" spans="1:63" s="153" customFormat="1" ht="22.8" customHeight="1">
      <c r="A168" s="151"/>
      <c r="B168" s="152"/>
      <c r="D168" s="154" t="s">
        <v>61</v>
      </c>
      <c r="E168" s="163" t="s">
        <v>272</v>
      </c>
      <c r="F168" s="163" t="s">
        <v>273</v>
      </c>
      <c r="I168" s="156"/>
      <c r="J168" s="164">
        <f>BK168</f>
        <v>0</v>
      </c>
      <c r="L168" s="152"/>
      <c r="M168" s="158"/>
      <c r="N168" s="152"/>
      <c r="O168" s="152"/>
      <c r="P168" s="159">
        <f>SUM(P169:P204)</f>
        <v>135.9077512</v>
      </c>
      <c r="Q168" s="152"/>
      <c r="R168" s="159">
        <f>SUM(R169:R204)</f>
        <v>1.385067</v>
      </c>
      <c r="S168" s="152"/>
      <c r="T168" s="160">
        <f>SUM(T169:T204)</f>
        <v>0</v>
      </c>
      <c r="AR168" s="154" t="s">
        <v>72</v>
      </c>
      <c r="AT168" s="161" t="s">
        <v>61</v>
      </c>
      <c r="AU168" s="161" t="s">
        <v>70</v>
      </c>
      <c r="AY168" s="154" t="s">
        <v>110</v>
      </c>
      <c r="BK168" s="162">
        <f>SUM(BK169:BK204)</f>
        <v>0</v>
      </c>
    </row>
    <row r="169" spans="1:65" s="94" customFormat="1" ht="16.5" customHeight="1">
      <c r="A169" s="144"/>
      <c r="B169" s="95"/>
      <c r="C169" s="165">
        <v>37</v>
      </c>
      <c r="D169" s="165" t="s">
        <v>112</v>
      </c>
      <c r="E169" s="166" t="s">
        <v>274</v>
      </c>
      <c r="F169" s="167" t="s">
        <v>275</v>
      </c>
      <c r="G169" s="168" t="s">
        <v>165</v>
      </c>
      <c r="H169" s="177">
        <v>94</v>
      </c>
      <c r="I169" s="170"/>
      <c r="J169" s="169">
        <f>ROUND(I169*H169,2)</f>
        <v>0</v>
      </c>
      <c r="K169" s="101"/>
      <c r="L169" s="95"/>
      <c r="M169" s="178"/>
      <c r="N169" s="179" t="s">
        <v>33</v>
      </c>
      <c r="O169" s="180">
        <v>0.5</v>
      </c>
      <c r="P169" s="180">
        <f>O169*H169</f>
        <v>47</v>
      </c>
      <c r="Q169" s="180">
        <v>0.00135</v>
      </c>
      <c r="R169" s="180">
        <f>Q169*H169</f>
        <v>0.1269</v>
      </c>
      <c r="S169" s="180">
        <v>0</v>
      </c>
      <c r="T169" s="181">
        <f>S169*H169</f>
        <v>0</v>
      </c>
      <c r="AR169" s="87" t="s">
        <v>225</v>
      </c>
      <c r="AT169" s="87" t="s">
        <v>112</v>
      </c>
      <c r="AU169" s="87" t="s">
        <v>72</v>
      </c>
      <c r="AY169" s="87" t="s">
        <v>110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87" t="s">
        <v>70</v>
      </c>
      <c r="BK169" s="176">
        <f>ROUND(I169*H169,2)</f>
        <v>0</v>
      </c>
      <c r="BL169" s="87" t="s">
        <v>225</v>
      </c>
      <c r="BM169" s="87" t="s">
        <v>276</v>
      </c>
    </row>
    <row r="170" spans="1:51" s="184" customFormat="1" ht="12.8">
      <c r="A170" s="182"/>
      <c r="B170" s="183"/>
      <c r="D170" s="185" t="s">
        <v>127</v>
      </c>
      <c r="E170" s="186"/>
      <c r="F170" s="187" t="s">
        <v>277</v>
      </c>
      <c r="H170" s="186"/>
      <c r="I170" s="188"/>
      <c r="L170" s="183"/>
      <c r="M170" s="189"/>
      <c r="N170" s="183"/>
      <c r="O170" s="183"/>
      <c r="P170" s="183"/>
      <c r="Q170" s="183"/>
      <c r="R170" s="183"/>
      <c r="S170" s="183"/>
      <c r="T170" s="190"/>
      <c r="AT170" s="186" t="s">
        <v>127</v>
      </c>
      <c r="AU170" s="186" t="s">
        <v>72</v>
      </c>
      <c r="AV170" s="184" t="s">
        <v>70</v>
      </c>
      <c r="AW170" s="184" t="s">
        <v>25</v>
      </c>
      <c r="AX170" s="184" t="s">
        <v>62</v>
      </c>
      <c r="AY170" s="186" t="s">
        <v>110</v>
      </c>
    </row>
    <row r="171" spans="1:51" s="184" customFormat="1" ht="12.8">
      <c r="A171" s="182"/>
      <c r="B171" s="183"/>
      <c r="D171" s="185" t="s">
        <v>127</v>
      </c>
      <c r="E171" s="186"/>
      <c r="F171" s="187" t="s">
        <v>278</v>
      </c>
      <c r="H171" s="186"/>
      <c r="I171" s="188"/>
      <c r="L171" s="183"/>
      <c r="M171" s="189"/>
      <c r="N171" s="183"/>
      <c r="O171" s="183"/>
      <c r="P171" s="183"/>
      <c r="Q171" s="183"/>
      <c r="R171" s="183"/>
      <c r="S171" s="183"/>
      <c r="T171" s="190"/>
      <c r="AT171" s="186" t="s">
        <v>127</v>
      </c>
      <c r="AU171" s="186" t="s">
        <v>72</v>
      </c>
      <c r="AV171" s="184" t="s">
        <v>70</v>
      </c>
      <c r="AW171" s="184" t="s">
        <v>25</v>
      </c>
      <c r="AX171" s="184" t="s">
        <v>62</v>
      </c>
      <c r="AY171" s="186" t="s">
        <v>110</v>
      </c>
    </row>
    <row r="172" spans="1:51" s="192" customFormat="1" ht="12.8">
      <c r="A172" s="182"/>
      <c r="B172" s="191"/>
      <c r="D172" s="185" t="s">
        <v>127</v>
      </c>
      <c r="E172" s="193"/>
      <c r="F172" s="194" t="s">
        <v>279</v>
      </c>
      <c r="H172" s="195">
        <v>62</v>
      </c>
      <c r="I172" s="196"/>
      <c r="L172" s="191"/>
      <c r="M172" s="197"/>
      <c r="N172" s="191"/>
      <c r="O172" s="191"/>
      <c r="P172" s="191"/>
      <c r="Q172" s="191"/>
      <c r="R172" s="191"/>
      <c r="S172" s="191"/>
      <c r="T172" s="198"/>
      <c r="AT172" s="193" t="s">
        <v>127</v>
      </c>
      <c r="AU172" s="193" t="s">
        <v>72</v>
      </c>
      <c r="AV172" s="192" t="s">
        <v>72</v>
      </c>
      <c r="AW172" s="192" t="s">
        <v>25</v>
      </c>
      <c r="AX172" s="192" t="s">
        <v>62</v>
      </c>
      <c r="AY172" s="193" t="s">
        <v>110</v>
      </c>
    </row>
    <row r="173" spans="1:51" s="184" customFormat="1" ht="12.8">
      <c r="A173" s="182"/>
      <c r="B173" s="183"/>
      <c r="D173" s="185" t="s">
        <v>127</v>
      </c>
      <c r="E173" s="186"/>
      <c r="F173" s="187" t="s">
        <v>280</v>
      </c>
      <c r="H173" s="186"/>
      <c r="I173" s="188"/>
      <c r="L173" s="183"/>
      <c r="M173" s="189"/>
      <c r="N173" s="183"/>
      <c r="O173" s="183"/>
      <c r="P173" s="183"/>
      <c r="Q173" s="183"/>
      <c r="R173" s="183"/>
      <c r="S173" s="183"/>
      <c r="T173" s="190"/>
      <c r="AT173" s="186" t="s">
        <v>127</v>
      </c>
      <c r="AU173" s="186" t="s">
        <v>72</v>
      </c>
      <c r="AV173" s="184" t="s">
        <v>70</v>
      </c>
      <c r="AW173" s="184" t="s">
        <v>25</v>
      </c>
      <c r="AX173" s="184" t="s">
        <v>62</v>
      </c>
      <c r="AY173" s="186" t="s">
        <v>110</v>
      </c>
    </row>
    <row r="174" spans="1:51" s="192" customFormat="1" ht="12.8">
      <c r="A174" s="182"/>
      <c r="B174" s="191"/>
      <c r="D174" s="185" t="s">
        <v>127</v>
      </c>
      <c r="E174" s="193"/>
      <c r="F174" s="194" t="s">
        <v>232</v>
      </c>
      <c r="H174" s="195">
        <v>32</v>
      </c>
      <c r="I174" s="196"/>
      <c r="L174" s="191"/>
      <c r="M174" s="197"/>
      <c r="N174" s="191"/>
      <c r="O174" s="191"/>
      <c r="P174" s="191"/>
      <c r="Q174" s="191"/>
      <c r="R174" s="191"/>
      <c r="S174" s="191"/>
      <c r="T174" s="198"/>
      <c r="AT174" s="193" t="s">
        <v>127</v>
      </c>
      <c r="AU174" s="193" t="s">
        <v>72</v>
      </c>
      <c r="AV174" s="192" t="s">
        <v>72</v>
      </c>
      <c r="AW174" s="192" t="s">
        <v>25</v>
      </c>
      <c r="AX174" s="192" t="s">
        <v>62</v>
      </c>
      <c r="AY174" s="193" t="s">
        <v>110</v>
      </c>
    </row>
    <row r="175" spans="1:51" s="200" customFormat="1" ht="12.8">
      <c r="A175" s="182"/>
      <c r="B175" s="199"/>
      <c r="D175" s="185" t="s">
        <v>127</v>
      </c>
      <c r="E175" s="201"/>
      <c r="F175" s="202" t="s">
        <v>130</v>
      </c>
      <c r="H175" s="203">
        <v>94</v>
      </c>
      <c r="I175" s="204"/>
      <c r="L175" s="199"/>
      <c r="M175" s="205"/>
      <c r="N175" s="199"/>
      <c r="O175" s="199"/>
      <c r="P175" s="199"/>
      <c r="Q175" s="199"/>
      <c r="R175" s="199"/>
      <c r="S175" s="199"/>
      <c r="T175" s="206"/>
      <c r="AT175" s="201" t="s">
        <v>127</v>
      </c>
      <c r="AU175" s="201" t="s">
        <v>72</v>
      </c>
      <c r="AV175" s="200" t="s">
        <v>117</v>
      </c>
      <c r="AW175" s="200" t="s">
        <v>25</v>
      </c>
      <c r="AX175" s="200" t="s">
        <v>70</v>
      </c>
      <c r="AY175" s="201" t="s">
        <v>110</v>
      </c>
    </row>
    <row r="176" spans="1:65" s="94" customFormat="1" ht="16.5" customHeight="1">
      <c r="A176" s="144"/>
      <c r="B176" s="95"/>
      <c r="C176" s="214">
        <v>38</v>
      </c>
      <c r="D176" s="214" t="s">
        <v>167</v>
      </c>
      <c r="E176" s="215" t="s">
        <v>281</v>
      </c>
      <c r="F176" s="208" t="s">
        <v>282</v>
      </c>
      <c r="G176" s="207" t="s">
        <v>115</v>
      </c>
      <c r="H176" s="209">
        <v>33.81</v>
      </c>
      <c r="I176" s="170"/>
      <c r="J176" s="216">
        <f>ROUND(I176*H176,2)</f>
        <v>0</v>
      </c>
      <c r="K176" s="217" t="s">
        <v>116</v>
      </c>
      <c r="L176" s="218"/>
      <c r="M176" s="219"/>
      <c r="N176" s="220" t="s">
        <v>33</v>
      </c>
      <c r="O176" s="180">
        <v>0</v>
      </c>
      <c r="P176" s="180">
        <f>O176*H176</f>
        <v>0</v>
      </c>
      <c r="Q176" s="180">
        <v>0.0227</v>
      </c>
      <c r="R176" s="180">
        <f>Q176*H176</f>
        <v>0.767487</v>
      </c>
      <c r="S176" s="180">
        <v>0</v>
      </c>
      <c r="T176" s="181">
        <f>S176*H176</f>
        <v>0</v>
      </c>
      <c r="AR176" s="87" t="s">
        <v>232</v>
      </c>
      <c r="AT176" s="87" t="s">
        <v>167</v>
      </c>
      <c r="AU176" s="87" t="s">
        <v>72</v>
      </c>
      <c r="AY176" s="87" t="s">
        <v>110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87" t="s">
        <v>70</v>
      </c>
      <c r="BK176" s="176">
        <f>ROUND(I176*H176,2)</f>
        <v>0</v>
      </c>
      <c r="BL176" s="87" t="s">
        <v>225</v>
      </c>
      <c r="BM176" s="87" t="s">
        <v>283</v>
      </c>
    </row>
    <row r="177" spans="1:51" s="184" customFormat="1" ht="12.8">
      <c r="A177" s="182"/>
      <c r="B177" s="183"/>
      <c r="D177" s="185" t="s">
        <v>127</v>
      </c>
      <c r="E177" s="186"/>
      <c r="F177" s="187" t="s">
        <v>284</v>
      </c>
      <c r="H177" s="186"/>
      <c r="I177" s="188"/>
      <c r="L177" s="183"/>
      <c r="M177" s="189"/>
      <c r="N177" s="183"/>
      <c r="O177" s="183"/>
      <c r="P177" s="183"/>
      <c r="Q177" s="183"/>
      <c r="R177" s="183"/>
      <c r="S177" s="183"/>
      <c r="T177" s="190"/>
      <c r="AT177" s="186" t="s">
        <v>127</v>
      </c>
      <c r="AU177" s="186" t="s">
        <v>72</v>
      </c>
      <c r="AV177" s="184" t="s">
        <v>70</v>
      </c>
      <c r="AW177" s="184" t="s">
        <v>25</v>
      </c>
      <c r="AX177" s="184" t="s">
        <v>62</v>
      </c>
      <c r="AY177" s="186" t="s">
        <v>110</v>
      </c>
    </row>
    <row r="178" spans="1:51" s="184" customFormat="1" ht="12.8">
      <c r="A178" s="182"/>
      <c r="B178" s="183"/>
      <c r="D178" s="185" t="s">
        <v>127</v>
      </c>
      <c r="E178" s="186"/>
      <c r="F178" s="187" t="s">
        <v>278</v>
      </c>
      <c r="H178" s="186"/>
      <c r="I178" s="188"/>
      <c r="L178" s="183"/>
      <c r="M178" s="189"/>
      <c r="N178" s="183"/>
      <c r="O178" s="183"/>
      <c r="P178" s="183"/>
      <c r="Q178" s="183"/>
      <c r="R178" s="183"/>
      <c r="S178" s="183"/>
      <c r="T178" s="190"/>
      <c r="AT178" s="186" t="s">
        <v>127</v>
      </c>
      <c r="AU178" s="186" t="s">
        <v>72</v>
      </c>
      <c r="AV178" s="184" t="s">
        <v>70</v>
      </c>
      <c r="AW178" s="184" t="s">
        <v>25</v>
      </c>
      <c r="AX178" s="184" t="s">
        <v>62</v>
      </c>
      <c r="AY178" s="186" t="s">
        <v>110</v>
      </c>
    </row>
    <row r="179" spans="1:51" s="192" customFormat="1" ht="12.8">
      <c r="A179" s="182"/>
      <c r="B179" s="191"/>
      <c r="D179" s="185" t="s">
        <v>127</v>
      </c>
      <c r="E179" s="193"/>
      <c r="F179" s="194" t="s">
        <v>285</v>
      </c>
      <c r="H179" s="195">
        <v>23.25</v>
      </c>
      <c r="I179" s="196"/>
      <c r="L179" s="191"/>
      <c r="M179" s="197"/>
      <c r="N179" s="191"/>
      <c r="O179" s="191"/>
      <c r="P179" s="191"/>
      <c r="Q179" s="191"/>
      <c r="R179" s="191"/>
      <c r="S179" s="191"/>
      <c r="T179" s="198"/>
      <c r="AT179" s="193" t="s">
        <v>127</v>
      </c>
      <c r="AU179" s="193" t="s">
        <v>72</v>
      </c>
      <c r="AV179" s="192" t="s">
        <v>72</v>
      </c>
      <c r="AW179" s="192" t="s">
        <v>25</v>
      </c>
      <c r="AX179" s="192" t="s">
        <v>62</v>
      </c>
      <c r="AY179" s="193" t="s">
        <v>110</v>
      </c>
    </row>
    <row r="180" spans="1:51" s="184" customFormat="1" ht="12.8">
      <c r="A180" s="182"/>
      <c r="B180" s="183"/>
      <c r="D180" s="185" t="s">
        <v>127</v>
      </c>
      <c r="E180" s="186"/>
      <c r="F180" s="187" t="s">
        <v>280</v>
      </c>
      <c r="H180" s="186"/>
      <c r="I180" s="188"/>
      <c r="L180" s="183"/>
      <c r="M180" s="189"/>
      <c r="N180" s="183"/>
      <c r="O180" s="183"/>
      <c r="P180" s="183"/>
      <c r="Q180" s="183"/>
      <c r="R180" s="183"/>
      <c r="S180" s="183"/>
      <c r="T180" s="190"/>
      <c r="AT180" s="186" t="s">
        <v>127</v>
      </c>
      <c r="AU180" s="186" t="s">
        <v>72</v>
      </c>
      <c r="AV180" s="184" t="s">
        <v>70</v>
      </c>
      <c r="AW180" s="184" t="s">
        <v>25</v>
      </c>
      <c r="AX180" s="184" t="s">
        <v>62</v>
      </c>
      <c r="AY180" s="186" t="s">
        <v>110</v>
      </c>
    </row>
    <row r="181" spans="1:51" s="192" customFormat="1" ht="12.8">
      <c r="A181" s="182"/>
      <c r="B181" s="191"/>
      <c r="D181" s="185" t="s">
        <v>127</v>
      </c>
      <c r="E181" s="193"/>
      <c r="F181" s="194" t="s">
        <v>286</v>
      </c>
      <c r="H181" s="195">
        <v>10.56</v>
      </c>
      <c r="I181" s="196"/>
      <c r="L181" s="191"/>
      <c r="M181" s="197"/>
      <c r="N181" s="191"/>
      <c r="O181" s="191"/>
      <c r="P181" s="191"/>
      <c r="Q181" s="191"/>
      <c r="R181" s="191"/>
      <c r="S181" s="191"/>
      <c r="T181" s="198"/>
      <c r="AT181" s="193" t="s">
        <v>127</v>
      </c>
      <c r="AU181" s="193" t="s">
        <v>72</v>
      </c>
      <c r="AV181" s="192" t="s">
        <v>72</v>
      </c>
      <c r="AW181" s="192" t="s">
        <v>25</v>
      </c>
      <c r="AX181" s="192" t="s">
        <v>62</v>
      </c>
      <c r="AY181" s="193" t="s">
        <v>110</v>
      </c>
    </row>
    <row r="182" spans="1:51" s="200" customFormat="1" ht="12.8">
      <c r="A182" s="182"/>
      <c r="B182" s="199"/>
      <c r="D182" s="185" t="s">
        <v>127</v>
      </c>
      <c r="E182" s="201"/>
      <c r="F182" s="202" t="s">
        <v>130</v>
      </c>
      <c r="H182" s="203">
        <v>33.81</v>
      </c>
      <c r="I182" s="204"/>
      <c r="L182" s="199"/>
      <c r="M182" s="205"/>
      <c r="N182" s="199"/>
      <c r="O182" s="199"/>
      <c r="P182" s="199"/>
      <c r="Q182" s="199"/>
      <c r="R182" s="199"/>
      <c r="S182" s="199"/>
      <c r="T182" s="206"/>
      <c r="AT182" s="201" t="s">
        <v>127</v>
      </c>
      <c r="AU182" s="201" t="s">
        <v>72</v>
      </c>
      <c r="AV182" s="200" t="s">
        <v>117</v>
      </c>
      <c r="AW182" s="200" t="s">
        <v>25</v>
      </c>
      <c r="AX182" s="200" t="s">
        <v>70</v>
      </c>
      <c r="AY182" s="201" t="s">
        <v>110</v>
      </c>
    </row>
    <row r="183" spans="1:65" s="94" customFormat="1" ht="16.5" customHeight="1">
      <c r="A183" s="144"/>
      <c r="B183" s="95"/>
      <c r="C183" s="165">
        <v>39</v>
      </c>
      <c r="D183" s="165" t="s">
        <v>112</v>
      </c>
      <c r="E183" s="166" t="s">
        <v>287</v>
      </c>
      <c r="F183" s="167" t="s">
        <v>288</v>
      </c>
      <c r="G183" s="168" t="s">
        <v>165</v>
      </c>
      <c r="H183" s="177">
        <v>94</v>
      </c>
      <c r="I183" s="170"/>
      <c r="J183" s="169">
        <f>ROUND(I183*H183,2)</f>
        <v>0</v>
      </c>
      <c r="K183" s="101"/>
      <c r="L183" s="95"/>
      <c r="M183" s="178"/>
      <c r="N183" s="179" t="s">
        <v>33</v>
      </c>
      <c r="O183" s="180">
        <v>0.8</v>
      </c>
      <c r="P183" s="180">
        <f>O183*H183</f>
        <v>75.2</v>
      </c>
      <c r="Q183" s="180">
        <v>0.00488</v>
      </c>
      <c r="R183" s="180">
        <f>Q183*H183</f>
        <v>0.45872</v>
      </c>
      <c r="S183" s="180">
        <v>0</v>
      </c>
      <c r="T183" s="181">
        <f>S183*H183</f>
        <v>0</v>
      </c>
      <c r="AR183" s="87" t="s">
        <v>225</v>
      </c>
      <c r="AT183" s="87" t="s">
        <v>112</v>
      </c>
      <c r="AU183" s="87" t="s">
        <v>72</v>
      </c>
      <c r="AY183" s="87" t="s">
        <v>110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87" t="s">
        <v>70</v>
      </c>
      <c r="BK183" s="176">
        <f>ROUND(I183*H183,2)</f>
        <v>0</v>
      </c>
      <c r="BL183" s="87" t="s">
        <v>225</v>
      </c>
      <c r="BM183" s="87" t="s">
        <v>289</v>
      </c>
    </row>
    <row r="184" spans="1:51" s="184" customFormat="1" ht="12.8">
      <c r="A184" s="182"/>
      <c r="B184" s="183"/>
      <c r="D184" s="185" t="s">
        <v>127</v>
      </c>
      <c r="E184" s="186"/>
      <c r="F184" s="187" t="s">
        <v>290</v>
      </c>
      <c r="H184" s="186"/>
      <c r="I184" s="188"/>
      <c r="L184" s="183"/>
      <c r="M184" s="189"/>
      <c r="N184" s="183"/>
      <c r="O184" s="183"/>
      <c r="P184" s="183"/>
      <c r="Q184" s="183"/>
      <c r="R184" s="183"/>
      <c r="S184" s="183"/>
      <c r="T184" s="190"/>
      <c r="AT184" s="186" t="s">
        <v>127</v>
      </c>
      <c r="AU184" s="186" t="s">
        <v>72</v>
      </c>
      <c r="AV184" s="184" t="s">
        <v>70</v>
      </c>
      <c r="AW184" s="184" t="s">
        <v>25</v>
      </c>
      <c r="AX184" s="184" t="s">
        <v>62</v>
      </c>
      <c r="AY184" s="186" t="s">
        <v>110</v>
      </c>
    </row>
    <row r="185" spans="1:51" s="184" customFormat="1" ht="12.8">
      <c r="A185" s="182"/>
      <c r="B185" s="183"/>
      <c r="D185" s="185" t="s">
        <v>127</v>
      </c>
      <c r="E185" s="186"/>
      <c r="F185" s="187" t="s">
        <v>278</v>
      </c>
      <c r="H185" s="186"/>
      <c r="I185" s="188"/>
      <c r="L185" s="183"/>
      <c r="M185" s="189"/>
      <c r="N185" s="183"/>
      <c r="O185" s="183"/>
      <c r="P185" s="183"/>
      <c r="Q185" s="183"/>
      <c r="R185" s="183"/>
      <c r="S185" s="183"/>
      <c r="T185" s="190"/>
      <c r="AT185" s="186" t="s">
        <v>127</v>
      </c>
      <c r="AU185" s="186" t="s">
        <v>72</v>
      </c>
      <c r="AV185" s="184" t="s">
        <v>70</v>
      </c>
      <c r="AW185" s="184" t="s">
        <v>25</v>
      </c>
      <c r="AX185" s="184" t="s">
        <v>62</v>
      </c>
      <c r="AY185" s="186" t="s">
        <v>110</v>
      </c>
    </row>
    <row r="186" spans="1:51" s="192" customFormat="1" ht="12.8">
      <c r="A186" s="182"/>
      <c r="B186" s="191"/>
      <c r="D186" s="185" t="s">
        <v>127</v>
      </c>
      <c r="E186" s="193"/>
      <c r="F186" s="194" t="s">
        <v>279</v>
      </c>
      <c r="H186" s="195">
        <v>62</v>
      </c>
      <c r="I186" s="196"/>
      <c r="L186" s="191"/>
      <c r="M186" s="197"/>
      <c r="N186" s="191"/>
      <c r="O186" s="191"/>
      <c r="P186" s="191"/>
      <c r="Q186" s="191"/>
      <c r="R186" s="191"/>
      <c r="S186" s="191"/>
      <c r="T186" s="198"/>
      <c r="AT186" s="193" t="s">
        <v>127</v>
      </c>
      <c r="AU186" s="193" t="s">
        <v>72</v>
      </c>
      <c r="AV186" s="192" t="s">
        <v>72</v>
      </c>
      <c r="AW186" s="192" t="s">
        <v>25</v>
      </c>
      <c r="AX186" s="192" t="s">
        <v>62</v>
      </c>
      <c r="AY186" s="193" t="s">
        <v>110</v>
      </c>
    </row>
    <row r="187" spans="1:51" s="184" customFormat="1" ht="12.8">
      <c r="A187" s="182"/>
      <c r="B187" s="183"/>
      <c r="D187" s="185" t="s">
        <v>127</v>
      </c>
      <c r="E187" s="186"/>
      <c r="F187" s="187" t="s">
        <v>280</v>
      </c>
      <c r="H187" s="186"/>
      <c r="I187" s="188"/>
      <c r="L187" s="183"/>
      <c r="M187" s="189"/>
      <c r="N187" s="183"/>
      <c r="O187" s="183"/>
      <c r="P187" s="183"/>
      <c r="Q187" s="183"/>
      <c r="R187" s="183"/>
      <c r="S187" s="183"/>
      <c r="T187" s="190"/>
      <c r="AT187" s="186" t="s">
        <v>127</v>
      </c>
      <c r="AU187" s="186" t="s">
        <v>72</v>
      </c>
      <c r="AV187" s="184" t="s">
        <v>70</v>
      </c>
      <c r="AW187" s="184" t="s">
        <v>25</v>
      </c>
      <c r="AX187" s="184" t="s">
        <v>62</v>
      </c>
      <c r="AY187" s="186" t="s">
        <v>110</v>
      </c>
    </row>
    <row r="188" spans="1:51" s="192" customFormat="1" ht="12.8">
      <c r="A188" s="182"/>
      <c r="B188" s="191"/>
      <c r="D188" s="185" t="s">
        <v>127</v>
      </c>
      <c r="E188" s="193"/>
      <c r="F188" s="194" t="s">
        <v>232</v>
      </c>
      <c r="H188" s="195">
        <v>32</v>
      </c>
      <c r="I188" s="196"/>
      <c r="L188" s="191"/>
      <c r="M188" s="197"/>
      <c r="N188" s="191"/>
      <c r="O188" s="191"/>
      <c r="P188" s="191"/>
      <c r="Q188" s="191"/>
      <c r="R188" s="191"/>
      <c r="S188" s="191"/>
      <c r="T188" s="198"/>
      <c r="AT188" s="193" t="s">
        <v>127</v>
      </c>
      <c r="AU188" s="193" t="s">
        <v>72</v>
      </c>
      <c r="AV188" s="192" t="s">
        <v>72</v>
      </c>
      <c r="AW188" s="192" t="s">
        <v>25</v>
      </c>
      <c r="AX188" s="192" t="s">
        <v>62</v>
      </c>
      <c r="AY188" s="193" t="s">
        <v>110</v>
      </c>
    </row>
    <row r="189" spans="1:51" s="200" customFormat="1" ht="12.8">
      <c r="A189" s="182"/>
      <c r="B189" s="199"/>
      <c r="D189" s="185" t="s">
        <v>127</v>
      </c>
      <c r="E189" s="201"/>
      <c r="F189" s="202" t="s">
        <v>130</v>
      </c>
      <c r="H189" s="203">
        <v>94</v>
      </c>
      <c r="I189" s="204"/>
      <c r="L189" s="199"/>
      <c r="M189" s="205"/>
      <c r="N189" s="199"/>
      <c r="O189" s="199"/>
      <c r="P189" s="199"/>
      <c r="Q189" s="199"/>
      <c r="R189" s="199"/>
      <c r="S189" s="199"/>
      <c r="T189" s="206"/>
      <c r="AT189" s="201" t="s">
        <v>127</v>
      </c>
      <c r="AU189" s="201" t="s">
        <v>72</v>
      </c>
      <c r="AV189" s="200" t="s">
        <v>117</v>
      </c>
      <c r="AW189" s="200" t="s">
        <v>25</v>
      </c>
      <c r="AX189" s="200" t="s">
        <v>70</v>
      </c>
      <c r="AY189" s="201" t="s">
        <v>110</v>
      </c>
    </row>
    <row r="190" spans="1:65" s="94" customFormat="1" ht="16.5" customHeight="1">
      <c r="A190" s="144"/>
      <c r="B190" s="95"/>
      <c r="C190" s="165">
        <v>40</v>
      </c>
      <c r="D190" s="165" t="s">
        <v>112</v>
      </c>
      <c r="E190" s="166" t="s">
        <v>291</v>
      </c>
      <c r="F190" s="167" t="s">
        <v>292</v>
      </c>
      <c r="G190" s="168" t="s">
        <v>165</v>
      </c>
      <c r="H190" s="177">
        <v>94</v>
      </c>
      <c r="I190" s="170"/>
      <c r="J190" s="169">
        <f>ROUND(I190*H190,2)</f>
        <v>0</v>
      </c>
      <c r="K190" s="101"/>
      <c r="L190" s="95"/>
      <c r="M190" s="178"/>
      <c r="N190" s="179" t="s">
        <v>33</v>
      </c>
      <c r="O190" s="180">
        <v>0.057</v>
      </c>
      <c r="P190" s="180">
        <f>O190*H190</f>
        <v>5.358</v>
      </c>
      <c r="Q190" s="180">
        <v>0.00017</v>
      </c>
      <c r="R190" s="180">
        <f>Q190*H190</f>
        <v>0.01598</v>
      </c>
      <c r="S190" s="180">
        <v>0</v>
      </c>
      <c r="T190" s="181">
        <f>S190*H190</f>
        <v>0</v>
      </c>
      <c r="AR190" s="87" t="s">
        <v>225</v>
      </c>
      <c r="AT190" s="87" t="s">
        <v>112</v>
      </c>
      <c r="AU190" s="87" t="s">
        <v>72</v>
      </c>
      <c r="AY190" s="87" t="s">
        <v>110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87" t="s">
        <v>70</v>
      </c>
      <c r="BK190" s="176">
        <f>ROUND(I190*H190,2)</f>
        <v>0</v>
      </c>
      <c r="BL190" s="87" t="s">
        <v>225</v>
      </c>
      <c r="BM190" s="87" t="s">
        <v>293</v>
      </c>
    </row>
    <row r="191" spans="1:51" s="184" customFormat="1" ht="12.8">
      <c r="A191" s="182"/>
      <c r="B191" s="183"/>
      <c r="D191" s="185" t="s">
        <v>127</v>
      </c>
      <c r="E191" s="186"/>
      <c r="F191" s="187" t="s">
        <v>294</v>
      </c>
      <c r="H191" s="186"/>
      <c r="I191" s="188"/>
      <c r="L191" s="183"/>
      <c r="M191" s="189"/>
      <c r="N191" s="183"/>
      <c r="O191" s="183"/>
      <c r="P191" s="183"/>
      <c r="Q191" s="183"/>
      <c r="R191" s="183"/>
      <c r="S191" s="183"/>
      <c r="T191" s="190"/>
      <c r="AT191" s="186" t="s">
        <v>127</v>
      </c>
      <c r="AU191" s="186" t="s">
        <v>72</v>
      </c>
      <c r="AV191" s="184" t="s">
        <v>70</v>
      </c>
      <c r="AW191" s="184" t="s">
        <v>25</v>
      </c>
      <c r="AX191" s="184" t="s">
        <v>62</v>
      </c>
      <c r="AY191" s="186" t="s">
        <v>110</v>
      </c>
    </row>
    <row r="192" spans="1:51" s="184" customFormat="1" ht="12.8">
      <c r="A192" s="182"/>
      <c r="B192" s="183"/>
      <c r="D192" s="185" t="s">
        <v>127</v>
      </c>
      <c r="E192" s="186"/>
      <c r="F192" s="187" t="s">
        <v>278</v>
      </c>
      <c r="H192" s="186"/>
      <c r="I192" s="188"/>
      <c r="L192" s="183"/>
      <c r="M192" s="189"/>
      <c r="N192" s="183"/>
      <c r="O192" s="183"/>
      <c r="P192" s="183"/>
      <c r="Q192" s="183"/>
      <c r="R192" s="183"/>
      <c r="S192" s="183"/>
      <c r="T192" s="190"/>
      <c r="AT192" s="186" t="s">
        <v>127</v>
      </c>
      <c r="AU192" s="186" t="s">
        <v>72</v>
      </c>
      <c r="AV192" s="184" t="s">
        <v>70</v>
      </c>
      <c r="AW192" s="184" t="s">
        <v>25</v>
      </c>
      <c r="AX192" s="184" t="s">
        <v>62</v>
      </c>
      <c r="AY192" s="186" t="s">
        <v>110</v>
      </c>
    </row>
    <row r="193" spans="1:51" s="192" customFormat="1" ht="12.8">
      <c r="A193" s="182"/>
      <c r="B193" s="191"/>
      <c r="D193" s="185" t="s">
        <v>127</v>
      </c>
      <c r="E193" s="193"/>
      <c r="F193" s="194" t="s">
        <v>279</v>
      </c>
      <c r="H193" s="195">
        <v>62</v>
      </c>
      <c r="I193" s="196"/>
      <c r="L193" s="191"/>
      <c r="M193" s="197"/>
      <c r="N193" s="191"/>
      <c r="O193" s="191"/>
      <c r="P193" s="191"/>
      <c r="Q193" s="191"/>
      <c r="R193" s="191"/>
      <c r="S193" s="191"/>
      <c r="T193" s="198"/>
      <c r="AT193" s="193" t="s">
        <v>127</v>
      </c>
      <c r="AU193" s="193" t="s">
        <v>72</v>
      </c>
      <c r="AV193" s="192" t="s">
        <v>72</v>
      </c>
      <c r="AW193" s="192" t="s">
        <v>25</v>
      </c>
      <c r="AX193" s="192" t="s">
        <v>62</v>
      </c>
      <c r="AY193" s="193" t="s">
        <v>110</v>
      </c>
    </row>
    <row r="194" spans="1:51" s="184" customFormat="1" ht="12.8">
      <c r="A194" s="182"/>
      <c r="B194" s="183"/>
      <c r="D194" s="185" t="s">
        <v>127</v>
      </c>
      <c r="E194" s="186"/>
      <c r="F194" s="187" t="s">
        <v>280</v>
      </c>
      <c r="H194" s="186"/>
      <c r="I194" s="188"/>
      <c r="L194" s="183"/>
      <c r="M194" s="189"/>
      <c r="N194" s="183"/>
      <c r="O194" s="183"/>
      <c r="P194" s="183"/>
      <c r="Q194" s="183"/>
      <c r="R194" s="183"/>
      <c r="S194" s="183"/>
      <c r="T194" s="190"/>
      <c r="AT194" s="186" t="s">
        <v>127</v>
      </c>
      <c r="AU194" s="186" t="s">
        <v>72</v>
      </c>
      <c r="AV194" s="184" t="s">
        <v>70</v>
      </c>
      <c r="AW194" s="184" t="s">
        <v>25</v>
      </c>
      <c r="AX194" s="184" t="s">
        <v>62</v>
      </c>
      <c r="AY194" s="186" t="s">
        <v>110</v>
      </c>
    </row>
    <row r="195" spans="1:51" s="192" customFormat="1" ht="12.8">
      <c r="A195" s="182"/>
      <c r="B195" s="191"/>
      <c r="D195" s="185" t="s">
        <v>127</v>
      </c>
      <c r="E195" s="193"/>
      <c r="F195" s="194" t="s">
        <v>232</v>
      </c>
      <c r="H195" s="195">
        <v>32</v>
      </c>
      <c r="I195" s="196"/>
      <c r="L195" s="191"/>
      <c r="M195" s="197"/>
      <c r="N195" s="191"/>
      <c r="O195" s="191"/>
      <c r="P195" s="191"/>
      <c r="Q195" s="191"/>
      <c r="R195" s="191"/>
      <c r="S195" s="191"/>
      <c r="T195" s="198"/>
      <c r="AT195" s="193" t="s">
        <v>127</v>
      </c>
      <c r="AU195" s="193" t="s">
        <v>72</v>
      </c>
      <c r="AV195" s="192" t="s">
        <v>72</v>
      </c>
      <c r="AW195" s="192" t="s">
        <v>25</v>
      </c>
      <c r="AX195" s="192" t="s">
        <v>62</v>
      </c>
      <c r="AY195" s="193" t="s">
        <v>110</v>
      </c>
    </row>
    <row r="196" spans="1:51" s="200" customFormat="1" ht="12.8">
      <c r="A196" s="182"/>
      <c r="B196" s="199"/>
      <c r="D196" s="185" t="s">
        <v>127</v>
      </c>
      <c r="E196" s="201"/>
      <c r="F196" s="202" t="s">
        <v>130</v>
      </c>
      <c r="H196" s="203">
        <v>94</v>
      </c>
      <c r="I196" s="204"/>
      <c r="L196" s="199"/>
      <c r="M196" s="205"/>
      <c r="N196" s="199"/>
      <c r="O196" s="199"/>
      <c r="P196" s="199"/>
      <c r="Q196" s="199"/>
      <c r="R196" s="199"/>
      <c r="S196" s="199"/>
      <c r="T196" s="206"/>
      <c r="AT196" s="201" t="s">
        <v>127</v>
      </c>
      <c r="AU196" s="201" t="s">
        <v>72</v>
      </c>
      <c r="AV196" s="200" t="s">
        <v>117</v>
      </c>
      <c r="AW196" s="200" t="s">
        <v>25</v>
      </c>
      <c r="AX196" s="200" t="s">
        <v>70</v>
      </c>
      <c r="AY196" s="201" t="s">
        <v>110</v>
      </c>
    </row>
    <row r="197" spans="1:65" s="94" customFormat="1" ht="16.5" customHeight="1">
      <c r="A197" s="144"/>
      <c r="B197" s="95"/>
      <c r="C197" s="165">
        <v>41</v>
      </c>
      <c r="D197" s="165" t="s">
        <v>112</v>
      </c>
      <c r="E197" s="166" t="s">
        <v>295</v>
      </c>
      <c r="F197" s="167" t="s">
        <v>296</v>
      </c>
      <c r="G197" s="168" t="s">
        <v>165</v>
      </c>
      <c r="H197" s="177">
        <v>94</v>
      </c>
      <c r="I197" s="170"/>
      <c r="J197" s="169">
        <f>ROUND(I197*H197,2)</f>
        <v>0</v>
      </c>
      <c r="K197" s="101"/>
      <c r="L197" s="95"/>
      <c r="M197" s="178"/>
      <c r="N197" s="179" t="s">
        <v>33</v>
      </c>
      <c r="O197" s="180">
        <v>0.057</v>
      </c>
      <c r="P197" s="180">
        <f>O197*H197</f>
        <v>5.358</v>
      </c>
      <c r="Q197" s="180">
        <v>0.00017</v>
      </c>
      <c r="R197" s="180">
        <f>Q197*H197</f>
        <v>0.01598</v>
      </c>
      <c r="S197" s="180">
        <v>0</v>
      </c>
      <c r="T197" s="181">
        <f>S197*H197</f>
        <v>0</v>
      </c>
      <c r="AR197" s="87" t="s">
        <v>225</v>
      </c>
      <c r="AT197" s="87" t="s">
        <v>112</v>
      </c>
      <c r="AU197" s="87" t="s">
        <v>72</v>
      </c>
      <c r="AY197" s="87" t="s">
        <v>110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87" t="s">
        <v>70</v>
      </c>
      <c r="BK197" s="176">
        <f>ROUND(I197*H197,2)</f>
        <v>0</v>
      </c>
      <c r="BL197" s="87" t="s">
        <v>225</v>
      </c>
      <c r="BM197" s="87" t="s">
        <v>297</v>
      </c>
    </row>
    <row r="198" spans="1:51" s="184" customFormat="1" ht="12.8">
      <c r="A198" s="182"/>
      <c r="B198" s="183"/>
      <c r="D198" s="185" t="s">
        <v>127</v>
      </c>
      <c r="E198" s="186"/>
      <c r="F198" s="187" t="s">
        <v>298</v>
      </c>
      <c r="H198" s="186"/>
      <c r="I198" s="188"/>
      <c r="L198" s="183"/>
      <c r="M198" s="189"/>
      <c r="N198" s="183"/>
      <c r="O198" s="183"/>
      <c r="P198" s="183"/>
      <c r="Q198" s="183"/>
      <c r="R198" s="183"/>
      <c r="S198" s="183"/>
      <c r="T198" s="190"/>
      <c r="AT198" s="186" t="s">
        <v>127</v>
      </c>
      <c r="AU198" s="186" t="s">
        <v>72</v>
      </c>
      <c r="AV198" s="184" t="s">
        <v>70</v>
      </c>
      <c r="AW198" s="184" t="s">
        <v>25</v>
      </c>
      <c r="AX198" s="184" t="s">
        <v>62</v>
      </c>
      <c r="AY198" s="186" t="s">
        <v>110</v>
      </c>
    </row>
    <row r="199" spans="1:51" s="184" customFormat="1" ht="12.8">
      <c r="A199" s="182"/>
      <c r="B199" s="183"/>
      <c r="D199" s="185" t="s">
        <v>127</v>
      </c>
      <c r="E199" s="186"/>
      <c r="F199" s="187" t="s">
        <v>278</v>
      </c>
      <c r="H199" s="186"/>
      <c r="I199" s="188"/>
      <c r="L199" s="183"/>
      <c r="M199" s="189"/>
      <c r="N199" s="183"/>
      <c r="O199" s="183"/>
      <c r="P199" s="183"/>
      <c r="Q199" s="183"/>
      <c r="R199" s="183"/>
      <c r="S199" s="183"/>
      <c r="T199" s="190"/>
      <c r="AT199" s="186" t="s">
        <v>127</v>
      </c>
      <c r="AU199" s="186" t="s">
        <v>72</v>
      </c>
      <c r="AV199" s="184" t="s">
        <v>70</v>
      </c>
      <c r="AW199" s="184" t="s">
        <v>25</v>
      </c>
      <c r="AX199" s="184" t="s">
        <v>62</v>
      </c>
      <c r="AY199" s="186" t="s">
        <v>110</v>
      </c>
    </row>
    <row r="200" spans="1:51" s="192" customFormat="1" ht="12.8">
      <c r="A200" s="182"/>
      <c r="B200" s="191"/>
      <c r="D200" s="185" t="s">
        <v>127</v>
      </c>
      <c r="E200" s="193"/>
      <c r="F200" s="194" t="s">
        <v>279</v>
      </c>
      <c r="H200" s="195">
        <v>62</v>
      </c>
      <c r="I200" s="196"/>
      <c r="L200" s="191"/>
      <c r="M200" s="197"/>
      <c r="N200" s="191"/>
      <c r="O200" s="191"/>
      <c r="P200" s="191"/>
      <c r="Q200" s="191"/>
      <c r="R200" s="191"/>
      <c r="S200" s="191"/>
      <c r="T200" s="198"/>
      <c r="AT200" s="193" t="s">
        <v>127</v>
      </c>
      <c r="AU200" s="193" t="s">
        <v>72</v>
      </c>
      <c r="AV200" s="192" t="s">
        <v>72</v>
      </c>
      <c r="AW200" s="192" t="s">
        <v>25</v>
      </c>
      <c r="AX200" s="192" t="s">
        <v>62</v>
      </c>
      <c r="AY200" s="193" t="s">
        <v>110</v>
      </c>
    </row>
    <row r="201" spans="1:51" s="184" customFormat="1" ht="12.8">
      <c r="A201" s="182"/>
      <c r="B201" s="183"/>
      <c r="D201" s="185" t="s">
        <v>127</v>
      </c>
      <c r="E201" s="186"/>
      <c r="F201" s="187" t="s">
        <v>280</v>
      </c>
      <c r="H201" s="186"/>
      <c r="I201" s="188"/>
      <c r="L201" s="183"/>
      <c r="M201" s="189"/>
      <c r="N201" s="183"/>
      <c r="O201" s="183"/>
      <c r="P201" s="183"/>
      <c r="Q201" s="183"/>
      <c r="R201" s="183"/>
      <c r="S201" s="183"/>
      <c r="T201" s="190"/>
      <c r="AT201" s="186" t="s">
        <v>127</v>
      </c>
      <c r="AU201" s="186" t="s">
        <v>72</v>
      </c>
      <c r="AV201" s="184" t="s">
        <v>70</v>
      </c>
      <c r="AW201" s="184" t="s">
        <v>25</v>
      </c>
      <c r="AX201" s="184" t="s">
        <v>62</v>
      </c>
      <c r="AY201" s="186" t="s">
        <v>110</v>
      </c>
    </row>
    <row r="202" spans="1:51" s="192" customFormat="1" ht="12.8">
      <c r="A202" s="182"/>
      <c r="B202" s="191"/>
      <c r="D202" s="185" t="s">
        <v>127</v>
      </c>
      <c r="E202" s="193"/>
      <c r="F202" s="194" t="s">
        <v>232</v>
      </c>
      <c r="H202" s="195">
        <v>32</v>
      </c>
      <c r="I202" s="196"/>
      <c r="L202" s="191"/>
      <c r="M202" s="197"/>
      <c r="N202" s="191"/>
      <c r="O202" s="191"/>
      <c r="P202" s="191"/>
      <c r="Q202" s="191"/>
      <c r="R202" s="191"/>
      <c r="S202" s="191"/>
      <c r="T202" s="198"/>
      <c r="AT202" s="193" t="s">
        <v>127</v>
      </c>
      <c r="AU202" s="193" t="s">
        <v>72</v>
      </c>
      <c r="AV202" s="192" t="s">
        <v>72</v>
      </c>
      <c r="AW202" s="192" t="s">
        <v>25</v>
      </c>
      <c r="AX202" s="192" t="s">
        <v>62</v>
      </c>
      <c r="AY202" s="193" t="s">
        <v>110</v>
      </c>
    </row>
    <row r="203" spans="1:51" s="200" customFormat="1" ht="12.8">
      <c r="A203" s="182"/>
      <c r="B203" s="199"/>
      <c r="D203" s="185" t="s">
        <v>127</v>
      </c>
      <c r="E203" s="201"/>
      <c r="F203" s="202" t="s">
        <v>130</v>
      </c>
      <c r="H203" s="203">
        <v>94</v>
      </c>
      <c r="I203" s="204"/>
      <c r="L203" s="199"/>
      <c r="M203" s="205"/>
      <c r="N203" s="199"/>
      <c r="O203" s="199"/>
      <c r="P203" s="199"/>
      <c r="Q203" s="199"/>
      <c r="R203" s="199"/>
      <c r="S203" s="199"/>
      <c r="T203" s="206"/>
      <c r="AT203" s="201" t="s">
        <v>127</v>
      </c>
      <c r="AU203" s="201" t="s">
        <v>72</v>
      </c>
      <c r="AV203" s="200" t="s">
        <v>117</v>
      </c>
      <c r="AW203" s="200" t="s">
        <v>25</v>
      </c>
      <c r="AX203" s="200" t="s">
        <v>70</v>
      </c>
      <c r="AY203" s="201" t="s">
        <v>110</v>
      </c>
    </row>
    <row r="204" spans="1:65" s="94" customFormat="1" ht="16.5" customHeight="1">
      <c r="A204" s="144"/>
      <c r="B204" s="95"/>
      <c r="C204" s="165">
        <v>42</v>
      </c>
      <c r="D204" s="165" t="s">
        <v>112</v>
      </c>
      <c r="E204" s="166" t="s">
        <v>299</v>
      </c>
      <c r="F204" s="167" t="s">
        <v>300</v>
      </c>
      <c r="G204" s="168" t="s">
        <v>199</v>
      </c>
      <c r="H204" s="177">
        <v>1.38507</v>
      </c>
      <c r="I204" s="170"/>
      <c r="J204" s="169">
        <f>ROUND(I204*H204,2)</f>
        <v>0</v>
      </c>
      <c r="K204" s="101" t="s">
        <v>116</v>
      </c>
      <c r="L204" s="95"/>
      <c r="M204" s="178"/>
      <c r="N204" s="179" t="s">
        <v>33</v>
      </c>
      <c r="O204" s="180">
        <v>2.16</v>
      </c>
      <c r="P204" s="180">
        <f>O204*H204</f>
        <v>2.9917512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AR204" s="87" t="s">
        <v>225</v>
      </c>
      <c r="AT204" s="87" t="s">
        <v>112</v>
      </c>
      <c r="AU204" s="87" t="s">
        <v>72</v>
      </c>
      <c r="AY204" s="87" t="s">
        <v>110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87" t="s">
        <v>70</v>
      </c>
      <c r="BK204" s="176">
        <f>ROUND(I204*H204,2)</f>
        <v>0</v>
      </c>
      <c r="BL204" s="87" t="s">
        <v>225</v>
      </c>
      <c r="BM204" s="87" t="s">
        <v>301</v>
      </c>
    </row>
    <row r="205" spans="1:96" s="94" customFormat="1" ht="22.7" customHeight="1">
      <c r="A205" s="144"/>
      <c r="B205" s="95"/>
      <c r="C205" s="153"/>
      <c r="D205" s="154" t="s">
        <v>61</v>
      </c>
      <c r="E205" s="163" t="s">
        <v>302</v>
      </c>
      <c r="F205" s="163" t="s">
        <v>303</v>
      </c>
      <c r="G205" s="153"/>
      <c r="H205" s="153"/>
      <c r="I205" s="156"/>
      <c r="J205" s="164">
        <f>BK205</f>
        <v>0</v>
      </c>
      <c r="K205" s="153"/>
      <c r="L205" s="95"/>
      <c r="M205" s="158"/>
      <c r="N205" s="152"/>
      <c r="O205" s="152"/>
      <c r="P205" s="159">
        <f>SUM(P206:P212)</f>
        <v>7.10890676</v>
      </c>
      <c r="Q205" s="152"/>
      <c r="R205" s="159">
        <f>SUM(R206:R212)</f>
        <v>0.00948</v>
      </c>
      <c r="S205" s="152"/>
      <c r="T205" s="160">
        <f>SUM(T206:T212)</f>
        <v>0.02004</v>
      </c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4" t="s">
        <v>72</v>
      </c>
      <c r="AS205" s="153"/>
      <c r="AT205" s="161" t="s">
        <v>61</v>
      </c>
      <c r="AU205" s="161" t="s">
        <v>70</v>
      </c>
      <c r="AV205" s="153"/>
      <c r="AW205" s="153"/>
      <c r="AX205" s="153"/>
      <c r="AY205" s="154" t="s">
        <v>110</v>
      </c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62">
        <f>SUM(BK206:BK212)</f>
        <v>0</v>
      </c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  <c r="CQ205" s="153"/>
      <c r="CR205" s="153"/>
    </row>
    <row r="206" spans="1:65" s="94" customFormat="1" ht="16.5" customHeight="1">
      <c r="A206" s="144"/>
      <c r="B206" s="95"/>
      <c r="C206" s="165">
        <v>43</v>
      </c>
      <c r="D206" s="165" t="s">
        <v>112</v>
      </c>
      <c r="E206" s="166" t="s">
        <v>304</v>
      </c>
      <c r="F206" s="167" t="s">
        <v>305</v>
      </c>
      <c r="G206" s="168" t="s">
        <v>165</v>
      </c>
      <c r="H206" s="177">
        <f>18*2/3</f>
        <v>12</v>
      </c>
      <c r="I206" s="170"/>
      <c r="J206" s="169">
        <f>ROUND(I206*H206,2)</f>
        <v>0</v>
      </c>
      <c r="K206" s="169" t="s">
        <v>116</v>
      </c>
      <c r="L206" s="95"/>
      <c r="M206" s="178"/>
      <c r="N206" s="179" t="s">
        <v>33</v>
      </c>
      <c r="O206" s="180">
        <v>0.195</v>
      </c>
      <c r="P206" s="180">
        <f>O206*H206</f>
        <v>2.34</v>
      </c>
      <c r="Q206" s="180">
        <v>0</v>
      </c>
      <c r="R206" s="180">
        <f>Q206*H206</f>
        <v>0</v>
      </c>
      <c r="S206" s="180">
        <v>0.00167</v>
      </c>
      <c r="T206" s="181">
        <f>S206*H206</f>
        <v>0.02004</v>
      </c>
      <c r="AR206" s="87" t="s">
        <v>225</v>
      </c>
      <c r="AT206" s="87" t="s">
        <v>112</v>
      </c>
      <c r="AU206" s="87" t="s">
        <v>72</v>
      </c>
      <c r="AY206" s="87" t="s">
        <v>110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87" t="s">
        <v>70</v>
      </c>
      <c r="BK206" s="176">
        <f>ROUND(I206*H206,2)</f>
        <v>0</v>
      </c>
      <c r="BL206" s="87" t="s">
        <v>225</v>
      </c>
      <c r="BM206" s="87" t="s">
        <v>306</v>
      </c>
    </row>
    <row r="207" spans="1:96" s="94" customFormat="1" ht="16.5" customHeight="1">
      <c r="A207" s="144"/>
      <c r="B207" s="95"/>
      <c r="C207" s="184"/>
      <c r="D207" s="185" t="s">
        <v>127</v>
      </c>
      <c r="E207" s="186"/>
      <c r="F207" s="187" t="s">
        <v>307</v>
      </c>
      <c r="G207" s="184"/>
      <c r="H207" s="186"/>
      <c r="I207" s="188"/>
      <c r="J207" s="169"/>
      <c r="K207" s="169"/>
      <c r="L207" s="95"/>
      <c r="M207" s="189"/>
      <c r="N207" s="183"/>
      <c r="O207" s="183"/>
      <c r="P207" s="183"/>
      <c r="Q207" s="183"/>
      <c r="R207" s="183"/>
      <c r="S207" s="183"/>
      <c r="T207" s="190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6" t="s">
        <v>127</v>
      </c>
      <c r="AU207" s="186" t="s">
        <v>72</v>
      </c>
      <c r="AV207" s="184" t="s">
        <v>70</v>
      </c>
      <c r="AW207" s="184" t="s">
        <v>25</v>
      </c>
      <c r="AX207" s="184" t="s">
        <v>62</v>
      </c>
      <c r="AY207" s="186" t="s">
        <v>110</v>
      </c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  <c r="CF207" s="184"/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</row>
    <row r="208" spans="1:96" s="94" customFormat="1" ht="16.5" customHeight="1">
      <c r="A208" s="144"/>
      <c r="B208" s="95"/>
      <c r="C208" s="192"/>
      <c r="D208" s="185" t="s">
        <v>127</v>
      </c>
      <c r="E208" s="193"/>
      <c r="F208" s="194" t="s">
        <v>308</v>
      </c>
      <c r="G208" s="192"/>
      <c r="H208" s="195">
        <v>18</v>
      </c>
      <c r="I208" s="196"/>
      <c r="J208" s="169"/>
      <c r="K208" s="169"/>
      <c r="L208" s="95"/>
      <c r="M208" s="197"/>
      <c r="N208" s="191"/>
      <c r="O208" s="191"/>
      <c r="P208" s="191"/>
      <c r="Q208" s="191"/>
      <c r="R208" s="191"/>
      <c r="S208" s="191"/>
      <c r="T208" s="198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3" t="s">
        <v>127</v>
      </c>
      <c r="AU208" s="193" t="s">
        <v>72</v>
      </c>
      <c r="AV208" s="192" t="s">
        <v>72</v>
      </c>
      <c r="AW208" s="192" t="s">
        <v>25</v>
      </c>
      <c r="AX208" s="192" t="s">
        <v>62</v>
      </c>
      <c r="AY208" s="193" t="s">
        <v>110</v>
      </c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</row>
    <row r="209" spans="1:96" s="94" customFormat="1" ht="16.5" customHeight="1">
      <c r="A209" s="144"/>
      <c r="B209" s="95"/>
      <c r="C209" s="200"/>
      <c r="D209" s="185" t="s">
        <v>127</v>
      </c>
      <c r="E209" s="201"/>
      <c r="F209" s="202" t="s">
        <v>130</v>
      </c>
      <c r="G209" s="200"/>
      <c r="H209" s="203">
        <v>18</v>
      </c>
      <c r="I209" s="204"/>
      <c r="J209" s="169"/>
      <c r="K209" s="169"/>
      <c r="L209" s="95"/>
      <c r="M209" s="205"/>
      <c r="N209" s="199"/>
      <c r="O209" s="199"/>
      <c r="P209" s="199"/>
      <c r="Q209" s="199"/>
      <c r="R209" s="199"/>
      <c r="S209" s="199"/>
      <c r="T209" s="206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1" t="s">
        <v>127</v>
      </c>
      <c r="AU209" s="201" t="s">
        <v>72</v>
      </c>
      <c r="AV209" s="200" t="s">
        <v>117</v>
      </c>
      <c r="AW209" s="200" t="s">
        <v>25</v>
      </c>
      <c r="AX209" s="200" t="s">
        <v>70</v>
      </c>
      <c r="AY209" s="201" t="s">
        <v>110</v>
      </c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0"/>
      <c r="CQ209" s="200"/>
      <c r="CR209" s="200"/>
    </row>
    <row r="210" spans="1:65" s="94" customFormat="1" ht="16.5" customHeight="1">
      <c r="A210" s="144"/>
      <c r="B210" s="95"/>
      <c r="C210" s="165">
        <v>44</v>
      </c>
      <c r="D210" s="165" t="s">
        <v>112</v>
      </c>
      <c r="E210" s="166" t="s">
        <v>309</v>
      </c>
      <c r="F210" s="167" t="s">
        <v>310</v>
      </c>
      <c r="G210" s="168" t="s">
        <v>165</v>
      </c>
      <c r="H210" s="177">
        <f>18*2/3</f>
        <v>12</v>
      </c>
      <c r="I210" s="170"/>
      <c r="J210" s="169">
        <f>ROUND(I210*H210,2)</f>
        <v>0</v>
      </c>
      <c r="K210" s="169" t="s">
        <v>116</v>
      </c>
      <c r="L210" s="95"/>
      <c r="M210" s="178"/>
      <c r="N210" s="179" t="s">
        <v>33</v>
      </c>
      <c r="O210" s="180">
        <v>0.347</v>
      </c>
      <c r="P210" s="180">
        <f>O210*H210</f>
        <v>4.164</v>
      </c>
      <c r="Q210" s="180">
        <v>0.00079</v>
      </c>
      <c r="R210" s="180">
        <f>Q210*H210</f>
        <v>0.00948</v>
      </c>
      <c r="S210" s="180">
        <v>0</v>
      </c>
      <c r="T210" s="181">
        <f>S210*H210</f>
        <v>0</v>
      </c>
      <c r="AR210" s="87" t="s">
        <v>225</v>
      </c>
      <c r="AT210" s="87" t="s">
        <v>112</v>
      </c>
      <c r="AU210" s="87" t="s">
        <v>72</v>
      </c>
      <c r="AY210" s="87" t="s">
        <v>110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87" t="s">
        <v>70</v>
      </c>
      <c r="BK210" s="176">
        <f>ROUND(I210*H210,2)</f>
        <v>0</v>
      </c>
      <c r="BL210" s="87" t="s">
        <v>225</v>
      </c>
      <c r="BM210" s="87" t="s">
        <v>311</v>
      </c>
    </row>
    <row r="211" spans="1:65" s="94" customFormat="1" ht="16.5" customHeight="1">
      <c r="A211" s="144"/>
      <c r="B211" s="95"/>
      <c r="C211" s="165">
        <v>45</v>
      </c>
      <c r="D211" s="165" t="s">
        <v>112</v>
      </c>
      <c r="E211" s="166" t="s">
        <v>312</v>
      </c>
      <c r="F211" s="167" t="s">
        <v>313</v>
      </c>
      <c r="G211" s="168" t="s">
        <v>314</v>
      </c>
      <c r="H211" s="177">
        <f>6*2/3</f>
        <v>4</v>
      </c>
      <c r="I211" s="170"/>
      <c r="J211" s="229">
        <f>ROUND(I211*H211,2)</f>
        <v>0</v>
      </c>
      <c r="K211" s="167" t="s">
        <v>116</v>
      </c>
      <c r="L211" s="230"/>
      <c r="M211" s="178"/>
      <c r="N211" s="179" t="s">
        <v>33</v>
      </c>
      <c r="O211" s="180">
        <v>0.14</v>
      </c>
      <c r="P211" s="180">
        <f>O211*H211</f>
        <v>0.56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AR211" s="87" t="s">
        <v>225</v>
      </c>
      <c r="AT211" s="87" t="s">
        <v>112</v>
      </c>
      <c r="AU211" s="87" t="s">
        <v>72</v>
      </c>
      <c r="AY211" s="87" t="s">
        <v>110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87" t="s">
        <v>70</v>
      </c>
      <c r="BK211" s="176">
        <f>ROUND(I211*H211,2)</f>
        <v>0</v>
      </c>
      <c r="BL211" s="87" t="s">
        <v>225</v>
      </c>
      <c r="BM211" s="87" t="s">
        <v>315</v>
      </c>
    </row>
    <row r="212" spans="1:65" s="94" customFormat="1" ht="16.5" customHeight="1">
      <c r="A212" s="144"/>
      <c r="B212" s="95"/>
      <c r="C212" s="165">
        <v>46</v>
      </c>
      <c r="D212" s="165" t="s">
        <v>112</v>
      </c>
      <c r="E212" s="166" t="s">
        <v>316</v>
      </c>
      <c r="F212" s="167" t="s">
        <v>317</v>
      </c>
      <c r="G212" s="168" t="s">
        <v>199</v>
      </c>
      <c r="H212" s="177">
        <f>0.01422*2/3</f>
        <v>0.00948</v>
      </c>
      <c r="I212" s="170"/>
      <c r="J212" s="229">
        <f>ROUND(I212*H212,2)</f>
        <v>0</v>
      </c>
      <c r="K212" s="167" t="s">
        <v>116</v>
      </c>
      <c r="L212" s="230"/>
      <c r="M212" s="178"/>
      <c r="N212" s="179" t="s">
        <v>33</v>
      </c>
      <c r="O212" s="180">
        <v>4.737</v>
      </c>
      <c r="P212" s="180">
        <f>O212*H212</f>
        <v>0.04490676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AR212" s="87" t="s">
        <v>225</v>
      </c>
      <c r="AT212" s="87" t="s">
        <v>112</v>
      </c>
      <c r="AU212" s="87" t="s">
        <v>72</v>
      </c>
      <c r="AY212" s="87" t="s">
        <v>110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87" t="s">
        <v>70</v>
      </c>
      <c r="BK212" s="176">
        <f>ROUND(I212*H212,2)</f>
        <v>0</v>
      </c>
      <c r="BL212" s="87" t="s">
        <v>225</v>
      </c>
      <c r="BM212" s="87" t="s">
        <v>318</v>
      </c>
    </row>
    <row r="213" spans="1:63" s="153" customFormat="1" ht="22.7" customHeight="1">
      <c r="A213" s="151"/>
      <c r="B213" s="152"/>
      <c r="D213" s="154" t="s">
        <v>61</v>
      </c>
      <c r="E213" s="163" t="s">
        <v>319</v>
      </c>
      <c r="F213" s="163" t="s">
        <v>320</v>
      </c>
      <c r="I213" s="156"/>
      <c r="J213" s="164">
        <f>BK213</f>
        <v>0</v>
      </c>
      <c r="L213" s="152"/>
      <c r="M213" s="158"/>
      <c r="N213" s="152"/>
      <c r="O213" s="152"/>
      <c r="P213" s="159">
        <f>SUM(P215:P221)</f>
        <v>6.704304</v>
      </c>
      <c r="Q213" s="152"/>
      <c r="R213" s="159">
        <f>SUM(R215:R221)</f>
        <v>0.168432</v>
      </c>
      <c r="S213" s="152"/>
      <c r="T213" s="160">
        <f>SUM(T214:T221)</f>
        <v>0.135552</v>
      </c>
      <c r="AR213" s="154" t="s">
        <v>72</v>
      </c>
      <c r="AT213" s="161" t="s">
        <v>61</v>
      </c>
      <c r="AU213" s="161" t="s">
        <v>70</v>
      </c>
      <c r="AY213" s="154" t="s">
        <v>110</v>
      </c>
      <c r="BK213" s="162">
        <f>SUM(BK214:BK221)</f>
        <v>0</v>
      </c>
    </row>
    <row r="214" spans="1:75" s="153" customFormat="1" ht="16.5" customHeight="1">
      <c r="A214" s="151"/>
      <c r="B214" s="152"/>
      <c r="C214" s="165">
        <v>47</v>
      </c>
      <c r="D214" s="165" t="s">
        <v>112</v>
      </c>
      <c r="E214" s="166" t="s">
        <v>321</v>
      </c>
      <c r="F214" s="167" t="s">
        <v>322</v>
      </c>
      <c r="G214" s="168" t="s">
        <v>115</v>
      </c>
      <c r="H214" s="177">
        <v>3.84</v>
      </c>
      <c r="I214" s="170"/>
      <c r="J214" s="169">
        <f>ROUND(I214*H214,2)</f>
        <v>0</v>
      </c>
      <c r="K214" s="101" t="s">
        <v>116</v>
      </c>
      <c r="L214" s="95"/>
      <c r="M214" s="178"/>
      <c r="N214" s="179" t="s">
        <v>33</v>
      </c>
      <c r="O214" s="180">
        <v>0.239</v>
      </c>
      <c r="P214" s="180">
        <f>O214*H214</f>
        <v>0.91776</v>
      </c>
      <c r="Q214" s="180">
        <v>0</v>
      </c>
      <c r="R214" s="180">
        <f>Q214*H214</f>
        <v>0</v>
      </c>
      <c r="S214" s="180">
        <v>0.0353</v>
      </c>
      <c r="T214" s="181">
        <f>S214*H214</f>
        <v>0.135552</v>
      </c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87" t="s">
        <v>225</v>
      </c>
      <c r="AS214" s="94"/>
      <c r="AT214" s="87" t="s">
        <v>112</v>
      </c>
      <c r="AU214" s="87" t="s">
        <v>72</v>
      </c>
      <c r="AV214" s="94"/>
      <c r="AW214" s="94"/>
      <c r="AX214" s="94"/>
      <c r="AY214" s="87" t="s">
        <v>110</v>
      </c>
      <c r="AZ214" s="94"/>
      <c r="BA214" s="94"/>
      <c r="BB214" s="94"/>
      <c r="BC214" s="94"/>
      <c r="BD214" s="94"/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87" t="s">
        <v>70</v>
      </c>
      <c r="BK214" s="176">
        <f>ROUND(I214*H214,2)</f>
        <v>0</v>
      </c>
      <c r="BL214" s="87" t="s">
        <v>225</v>
      </c>
      <c r="BM214" s="87" t="s">
        <v>323</v>
      </c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</row>
    <row r="215" spans="1:65" s="94" customFormat="1" ht="16.5" customHeight="1">
      <c r="A215" s="144"/>
      <c r="B215" s="95"/>
      <c r="C215" s="165">
        <v>48</v>
      </c>
      <c r="D215" s="165" t="s">
        <v>112</v>
      </c>
      <c r="E215" s="166" t="s">
        <v>324</v>
      </c>
      <c r="F215" s="167" t="s">
        <v>325</v>
      </c>
      <c r="G215" s="168" t="s">
        <v>115</v>
      </c>
      <c r="H215" s="177">
        <v>3.84</v>
      </c>
      <c r="I215" s="170"/>
      <c r="J215" s="169">
        <f>ROUND(I215*H215,2)</f>
        <v>0</v>
      </c>
      <c r="K215" s="101" t="s">
        <v>116</v>
      </c>
      <c r="L215" s="95"/>
      <c r="M215" s="178"/>
      <c r="N215" s="179" t="s">
        <v>33</v>
      </c>
      <c r="O215" s="180">
        <v>0.024</v>
      </c>
      <c r="P215" s="180">
        <f>O215*H215</f>
        <v>0.09216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AR215" s="87" t="s">
        <v>225</v>
      </c>
      <c r="AT215" s="87" t="s">
        <v>112</v>
      </c>
      <c r="AU215" s="87" t="s">
        <v>72</v>
      </c>
      <c r="AY215" s="87" t="s">
        <v>110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87" t="s">
        <v>70</v>
      </c>
      <c r="BK215" s="176">
        <f>ROUND(I215*H215,2)</f>
        <v>0</v>
      </c>
      <c r="BL215" s="87" t="s">
        <v>225</v>
      </c>
      <c r="BM215" s="87" t="s">
        <v>326</v>
      </c>
    </row>
    <row r="216" spans="1:65" s="94" customFormat="1" ht="16.5" customHeight="1">
      <c r="A216" s="144"/>
      <c r="B216" s="95"/>
      <c r="C216" s="165">
        <v>49</v>
      </c>
      <c r="D216" s="165" t="s">
        <v>112</v>
      </c>
      <c r="E216" s="166" t="s">
        <v>327</v>
      </c>
      <c r="F216" s="167" t="s">
        <v>328</v>
      </c>
      <c r="G216" s="168" t="s">
        <v>115</v>
      </c>
      <c r="H216" s="177">
        <v>3.84</v>
      </c>
      <c r="I216" s="170"/>
      <c r="J216" s="169">
        <f>ROUND(I216*H216,2)</f>
        <v>0</v>
      </c>
      <c r="K216" s="101" t="s">
        <v>116</v>
      </c>
      <c r="L216" s="95"/>
      <c r="M216" s="178"/>
      <c r="N216" s="179" t="s">
        <v>33</v>
      </c>
      <c r="O216" s="180">
        <v>0.044</v>
      </c>
      <c r="P216" s="180">
        <f>O216*H216</f>
        <v>0.16896</v>
      </c>
      <c r="Q216" s="180">
        <v>0.0003</v>
      </c>
      <c r="R216" s="180">
        <f>Q216*H216</f>
        <v>0.001152</v>
      </c>
      <c r="S216" s="180">
        <v>0</v>
      </c>
      <c r="T216" s="181">
        <f>S216*H216</f>
        <v>0</v>
      </c>
      <c r="AR216" s="87" t="s">
        <v>225</v>
      </c>
      <c r="AT216" s="87" t="s">
        <v>112</v>
      </c>
      <c r="AU216" s="87" t="s">
        <v>72</v>
      </c>
      <c r="AY216" s="87" t="s">
        <v>110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87" t="s">
        <v>70</v>
      </c>
      <c r="BK216" s="176">
        <f>ROUND(I216*H216,2)</f>
        <v>0</v>
      </c>
      <c r="BL216" s="87" t="s">
        <v>225</v>
      </c>
      <c r="BM216" s="87" t="s">
        <v>329</v>
      </c>
    </row>
    <row r="217" spans="1:65" s="94" customFormat="1" ht="16.5" customHeight="1">
      <c r="A217" s="144"/>
      <c r="B217" s="95"/>
      <c r="C217" s="165">
        <v>50</v>
      </c>
      <c r="D217" s="165" t="s">
        <v>112</v>
      </c>
      <c r="E217" s="166" t="s">
        <v>330</v>
      </c>
      <c r="F217" s="167" t="s">
        <v>331</v>
      </c>
      <c r="G217" s="168" t="s">
        <v>115</v>
      </c>
      <c r="H217" s="177">
        <v>3.84</v>
      </c>
      <c r="I217" s="170"/>
      <c r="J217" s="169">
        <f>ROUND(I217*H217,2)</f>
        <v>0</v>
      </c>
      <c r="K217" s="101" t="s">
        <v>116</v>
      </c>
      <c r="L217" s="95"/>
      <c r="M217" s="178"/>
      <c r="N217" s="179" t="s">
        <v>33</v>
      </c>
      <c r="O217" s="180">
        <v>1.33</v>
      </c>
      <c r="P217" s="180">
        <f>O217*H217</f>
        <v>5.1072</v>
      </c>
      <c r="Q217" s="180">
        <v>0.009</v>
      </c>
      <c r="R217" s="180">
        <f>Q217*H217</f>
        <v>0.03456</v>
      </c>
      <c r="S217" s="180">
        <v>0</v>
      </c>
      <c r="T217" s="181">
        <f>S217*H217</f>
        <v>0</v>
      </c>
      <c r="AR217" s="87" t="s">
        <v>225</v>
      </c>
      <c r="AT217" s="87" t="s">
        <v>112</v>
      </c>
      <c r="AU217" s="87" t="s">
        <v>72</v>
      </c>
      <c r="AY217" s="87" t="s">
        <v>110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87" t="s">
        <v>70</v>
      </c>
      <c r="BK217" s="176">
        <f>ROUND(I217*H217,2)</f>
        <v>0</v>
      </c>
      <c r="BL217" s="87" t="s">
        <v>225</v>
      </c>
      <c r="BM217" s="87" t="s">
        <v>332</v>
      </c>
    </row>
    <row r="218" spans="1:65" s="94" customFormat="1" ht="16.5" customHeight="1">
      <c r="A218" s="144"/>
      <c r="B218" s="95"/>
      <c r="C218" s="214">
        <v>51</v>
      </c>
      <c r="D218" s="214" t="s">
        <v>167</v>
      </c>
      <c r="E218" s="215" t="s">
        <v>333</v>
      </c>
      <c r="F218" s="208" t="s">
        <v>334</v>
      </c>
      <c r="G218" s="207" t="s">
        <v>115</v>
      </c>
      <c r="H218" s="209">
        <v>4.416</v>
      </c>
      <c r="I218" s="170"/>
      <c r="J218" s="216">
        <f>ROUND(I218*H218,2)</f>
        <v>0</v>
      </c>
      <c r="K218" s="217" t="s">
        <v>116</v>
      </c>
      <c r="L218" s="218"/>
      <c r="M218" s="219"/>
      <c r="N218" s="220" t="s">
        <v>33</v>
      </c>
      <c r="O218" s="180">
        <v>0</v>
      </c>
      <c r="P218" s="180">
        <f>O218*H218</f>
        <v>0</v>
      </c>
      <c r="Q218" s="180">
        <v>0.02875</v>
      </c>
      <c r="R218" s="180">
        <f>Q218*H218</f>
        <v>0.12696</v>
      </c>
      <c r="S218" s="180">
        <v>0</v>
      </c>
      <c r="T218" s="181">
        <f>S218*H218</f>
        <v>0</v>
      </c>
      <c r="AR218" s="87" t="s">
        <v>232</v>
      </c>
      <c r="AT218" s="87" t="s">
        <v>167</v>
      </c>
      <c r="AU218" s="87" t="s">
        <v>72</v>
      </c>
      <c r="AY218" s="87" t="s">
        <v>110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87" t="s">
        <v>70</v>
      </c>
      <c r="BK218" s="176">
        <f>ROUND(I218*H218,2)</f>
        <v>0</v>
      </c>
      <c r="BL218" s="87" t="s">
        <v>225</v>
      </c>
      <c r="BM218" s="87" t="s">
        <v>335</v>
      </c>
    </row>
    <row r="219" spans="1:51" s="192" customFormat="1" ht="12.8">
      <c r="A219" s="182"/>
      <c r="B219" s="191"/>
      <c r="D219" s="185" t="s">
        <v>127</v>
      </c>
      <c r="F219" s="194" t="s">
        <v>336</v>
      </c>
      <c r="H219" s="195">
        <v>4.416</v>
      </c>
      <c r="I219" s="196"/>
      <c r="L219" s="191"/>
      <c r="M219" s="197"/>
      <c r="N219" s="191"/>
      <c r="O219" s="191"/>
      <c r="P219" s="191"/>
      <c r="Q219" s="191"/>
      <c r="R219" s="191"/>
      <c r="S219" s="191"/>
      <c r="T219" s="198"/>
      <c r="AT219" s="193" t="s">
        <v>127</v>
      </c>
      <c r="AU219" s="193" t="s">
        <v>72</v>
      </c>
      <c r="AV219" s="192" t="s">
        <v>72</v>
      </c>
      <c r="AW219" s="192" t="s">
        <v>2</v>
      </c>
      <c r="AX219" s="192" t="s">
        <v>70</v>
      </c>
      <c r="AY219" s="193" t="s">
        <v>110</v>
      </c>
    </row>
    <row r="220" spans="1:65" s="94" customFormat="1" ht="16.5" customHeight="1">
      <c r="A220" s="144"/>
      <c r="B220" s="95"/>
      <c r="C220" s="165">
        <v>52</v>
      </c>
      <c r="D220" s="165" t="s">
        <v>112</v>
      </c>
      <c r="E220" s="166" t="s">
        <v>337</v>
      </c>
      <c r="F220" s="167" t="s">
        <v>338</v>
      </c>
      <c r="G220" s="168" t="s">
        <v>115</v>
      </c>
      <c r="H220" s="177">
        <v>3.84</v>
      </c>
      <c r="I220" s="170"/>
      <c r="J220" s="169">
        <f>ROUND(I220*H220,2)</f>
        <v>0</v>
      </c>
      <c r="K220" s="101" t="s">
        <v>116</v>
      </c>
      <c r="L220" s="95"/>
      <c r="M220" s="178"/>
      <c r="N220" s="179" t="s">
        <v>33</v>
      </c>
      <c r="O220" s="180">
        <v>0.278</v>
      </c>
      <c r="P220" s="180">
        <f>O220*H220</f>
        <v>1.06752</v>
      </c>
      <c r="Q220" s="180">
        <v>0.0015</v>
      </c>
      <c r="R220" s="180">
        <f>Q220*H220</f>
        <v>0.00576</v>
      </c>
      <c r="S220" s="180">
        <v>0</v>
      </c>
      <c r="T220" s="181">
        <f>S220*H220</f>
        <v>0</v>
      </c>
      <c r="AR220" s="87" t="s">
        <v>225</v>
      </c>
      <c r="AT220" s="87" t="s">
        <v>112</v>
      </c>
      <c r="AU220" s="87" t="s">
        <v>72</v>
      </c>
      <c r="AY220" s="87" t="s">
        <v>110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87" t="s">
        <v>70</v>
      </c>
      <c r="BK220" s="176">
        <f>ROUND(I220*H220,2)</f>
        <v>0</v>
      </c>
      <c r="BL220" s="87" t="s">
        <v>225</v>
      </c>
      <c r="BM220" s="87" t="s">
        <v>339</v>
      </c>
    </row>
    <row r="221" spans="1:65" s="94" customFormat="1" ht="16.5" customHeight="1">
      <c r="A221" s="144"/>
      <c r="B221" s="95"/>
      <c r="C221" s="165">
        <v>53</v>
      </c>
      <c r="D221" s="165" t="s">
        <v>112</v>
      </c>
      <c r="E221" s="166" t="s">
        <v>340</v>
      </c>
      <c r="F221" s="167" t="s">
        <v>341</v>
      </c>
      <c r="G221" s="168" t="s">
        <v>199</v>
      </c>
      <c r="H221" s="177">
        <v>0.168</v>
      </c>
      <c r="I221" s="170"/>
      <c r="J221" s="169">
        <f>ROUND(I221*H221,2)</f>
        <v>0</v>
      </c>
      <c r="K221" s="101" t="s">
        <v>116</v>
      </c>
      <c r="L221" s="95"/>
      <c r="M221" s="178"/>
      <c r="N221" s="179" t="s">
        <v>33</v>
      </c>
      <c r="O221" s="180">
        <v>1.598</v>
      </c>
      <c r="P221" s="180">
        <f>O221*H221</f>
        <v>0.268464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AR221" s="87" t="s">
        <v>225</v>
      </c>
      <c r="AT221" s="87" t="s">
        <v>112</v>
      </c>
      <c r="AU221" s="87" t="s">
        <v>72</v>
      </c>
      <c r="AY221" s="87" t="s">
        <v>110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87" t="s">
        <v>70</v>
      </c>
      <c r="BK221" s="176">
        <f>ROUND(I221*H221,2)</f>
        <v>0</v>
      </c>
      <c r="BL221" s="87" t="s">
        <v>225</v>
      </c>
      <c r="BM221" s="87" t="s">
        <v>342</v>
      </c>
    </row>
    <row r="222" spans="1:66" s="94" customFormat="1" ht="22.7" customHeight="1">
      <c r="A222" s="144"/>
      <c r="B222" s="95"/>
      <c r="C222" s="153"/>
      <c r="D222" s="154" t="s">
        <v>61</v>
      </c>
      <c r="E222" s="163" t="s">
        <v>343</v>
      </c>
      <c r="F222" s="163" t="s">
        <v>344</v>
      </c>
      <c r="G222" s="153"/>
      <c r="H222" s="153"/>
      <c r="I222" s="156"/>
      <c r="J222" s="164">
        <f>BK222</f>
        <v>0</v>
      </c>
      <c r="K222" s="153"/>
      <c r="L222" s="95"/>
      <c r="M222" s="95"/>
      <c r="N222" s="95"/>
      <c r="O222" s="95"/>
      <c r="P222" s="95">
        <f>SUM(P223:P224)</f>
        <v>1.356</v>
      </c>
      <c r="Q222" s="95"/>
      <c r="R222" s="95">
        <f>SUM(R223:R224)</f>
        <v>0</v>
      </c>
      <c r="S222" s="95"/>
      <c r="T222" s="95">
        <f>SUM(T223:T224)</f>
        <v>0.186</v>
      </c>
      <c r="U222" s="95"/>
      <c r="V222" s="95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4" t="s">
        <v>72</v>
      </c>
      <c r="AS222" s="153"/>
      <c r="AT222" s="161" t="s">
        <v>61</v>
      </c>
      <c r="AU222" s="161" t="s">
        <v>70</v>
      </c>
      <c r="AV222" s="153"/>
      <c r="AW222" s="153"/>
      <c r="AX222" s="153"/>
      <c r="AY222" s="154" t="s">
        <v>110</v>
      </c>
      <c r="AZ222" s="153"/>
      <c r="BE222" s="153"/>
      <c r="BF222" s="153"/>
      <c r="BG222" s="153"/>
      <c r="BH222" s="153"/>
      <c r="BI222" s="153"/>
      <c r="BJ222" s="153"/>
      <c r="BK222" s="162">
        <f>SUM(BK223:BK224)</f>
        <v>0</v>
      </c>
      <c r="BL222" s="153"/>
      <c r="BM222" s="153"/>
      <c r="BN222" s="153"/>
    </row>
    <row r="223" spans="1:65" s="94" customFormat="1" ht="16.5" customHeight="1">
      <c r="A223" s="144"/>
      <c r="B223" s="95"/>
      <c r="C223" s="165">
        <v>54</v>
      </c>
      <c r="D223" s="165" t="s">
        <v>112</v>
      </c>
      <c r="E223" s="166" t="s">
        <v>345</v>
      </c>
      <c r="F223" s="167" t="s">
        <v>346</v>
      </c>
      <c r="G223" s="168" t="s">
        <v>165</v>
      </c>
      <c r="H223" s="177">
        <f>18*2/3</f>
        <v>12</v>
      </c>
      <c r="I223" s="170"/>
      <c r="J223" s="169">
        <f>ROUND(I223*H223,2)</f>
        <v>0</v>
      </c>
      <c r="K223" s="169"/>
      <c r="L223" s="95"/>
      <c r="M223" s="95"/>
      <c r="N223" s="95" t="s">
        <v>33</v>
      </c>
      <c r="O223" s="95">
        <v>0.083</v>
      </c>
      <c r="P223" s="95">
        <f>O223*H223</f>
        <v>0.996</v>
      </c>
      <c r="Q223" s="95">
        <v>0</v>
      </c>
      <c r="R223" s="95">
        <f>Q223*H223</f>
        <v>0</v>
      </c>
      <c r="S223" s="95">
        <v>0.003</v>
      </c>
      <c r="T223" s="95">
        <f>S223*H223</f>
        <v>0.036</v>
      </c>
      <c r="U223" s="95"/>
      <c r="V223" s="95"/>
      <c r="AR223" s="87" t="s">
        <v>225</v>
      </c>
      <c r="AT223" s="87" t="s">
        <v>112</v>
      </c>
      <c r="AU223" s="87" t="s">
        <v>72</v>
      </c>
      <c r="AY223" s="87" t="s">
        <v>110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87" t="s">
        <v>70</v>
      </c>
      <c r="BK223" s="176">
        <f>ROUND(I223*H223,2)</f>
        <v>0</v>
      </c>
      <c r="BL223" s="87" t="s">
        <v>225</v>
      </c>
      <c r="BM223" s="87" t="s">
        <v>347</v>
      </c>
    </row>
    <row r="224" spans="1:65" s="94" customFormat="1" ht="16.5" customHeight="1">
      <c r="A224" s="144"/>
      <c r="B224" s="95"/>
      <c r="C224" s="165">
        <v>55</v>
      </c>
      <c r="D224" s="165" t="s">
        <v>112</v>
      </c>
      <c r="E224" s="166" t="s">
        <v>348</v>
      </c>
      <c r="F224" s="167" t="s">
        <v>349</v>
      </c>
      <c r="G224" s="168" t="s">
        <v>165</v>
      </c>
      <c r="H224" s="177">
        <f>18*2/3</f>
        <v>12</v>
      </c>
      <c r="I224" s="170"/>
      <c r="J224" s="169">
        <f>ROUND(I224*H224,2)</f>
        <v>0</v>
      </c>
      <c r="K224" s="169"/>
      <c r="L224" s="95"/>
      <c r="M224" s="95"/>
      <c r="N224" s="95" t="s">
        <v>33</v>
      </c>
      <c r="O224" s="95">
        <v>0.03</v>
      </c>
      <c r="P224" s="95">
        <f>O224*H224</f>
        <v>0.36</v>
      </c>
      <c r="Q224" s="95">
        <v>0</v>
      </c>
      <c r="R224" s="95">
        <f>Q224*H224</f>
        <v>0</v>
      </c>
      <c r="S224" s="95">
        <v>0.0125</v>
      </c>
      <c r="T224" s="95">
        <f>S224*H224</f>
        <v>0.15</v>
      </c>
      <c r="U224" s="95"/>
      <c r="V224" s="95"/>
      <c r="AR224" s="87" t="s">
        <v>225</v>
      </c>
      <c r="AT224" s="87" t="s">
        <v>112</v>
      </c>
      <c r="AU224" s="87" t="s">
        <v>72</v>
      </c>
      <c r="AY224" s="87" t="s">
        <v>110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87" t="s">
        <v>70</v>
      </c>
      <c r="BK224" s="176">
        <f>ROUND(I224*H224,2)</f>
        <v>0</v>
      </c>
      <c r="BL224" s="87" t="s">
        <v>225</v>
      </c>
      <c r="BM224" s="87" t="s">
        <v>350</v>
      </c>
    </row>
    <row r="225" spans="1:65" s="94" customFormat="1" ht="16.5" customHeight="1">
      <c r="A225" s="144"/>
      <c r="B225" s="95"/>
      <c r="C225" s="165">
        <v>56</v>
      </c>
      <c r="D225" s="165" t="s">
        <v>112</v>
      </c>
      <c r="E225" s="166" t="s">
        <v>351</v>
      </c>
      <c r="F225" s="167" t="s">
        <v>352</v>
      </c>
      <c r="G225" s="168" t="s">
        <v>165</v>
      </c>
      <c r="H225" s="177">
        <v>0</v>
      </c>
      <c r="I225" s="170"/>
      <c r="J225" s="169">
        <f>ROUND(I225*H225,2)</f>
        <v>0</v>
      </c>
      <c r="K225" s="101" t="s">
        <v>116</v>
      </c>
      <c r="L225" s="95"/>
      <c r="M225" s="178"/>
      <c r="N225" s="179" t="s">
        <v>33</v>
      </c>
      <c r="O225" s="180">
        <v>0.08</v>
      </c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AR225" s="87" t="s">
        <v>225</v>
      </c>
      <c r="AT225" s="87" t="s">
        <v>112</v>
      </c>
      <c r="AU225" s="87" t="s">
        <v>72</v>
      </c>
      <c r="AY225" s="87" t="s">
        <v>110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87" t="s">
        <v>70</v>
      </c>
      <c r="BK225" s="176">
        <f>ROUND(I225*H225,2)</f>
        <v>0</v>
      </c>
      <c r="BL225" s="87" t="s">
        <v>225</v>
      </c>
      <c r="BM225" s="87" t="s">
        <v>353</v>
      </c>
    </row>
    <row r="226" spans="1:51" s="184" customFormat="1" ht="12.8">
      <c r="A226" s="182"/>
      <c r="B226" s="183"/>
      <c r="D226" s="185" t="s">
        <v>127</v>
      </c>
      <c r="E226" s="186"/>
      <c r="F226" s="187" t="s">
        <v>354</v>
      </c>
      <c r="H226" s="186"/>
      <c r="I226" s="188"/>
      <c r="L226" s="183"/>
      <c r="M226" s="189"/>
      <c r="N226" s="183"/>
      <c r="O226" s="183"/>
      <c r="P226" s="183"/>
      <c r="Q226" s="183"/>
      <c r="R226" s="183"/>
      <c r="S226" s="183"/>
      <c r="T226" s="190"/>
      <c r="AT226" s="186" t="s">
        <v>127</v>
      </c>
      <c r="AU226" s="186" t="s">
        <v>72</v>
      </c>
      <c r="AV226" s="184" t="s">
        <v>70</v>
      </c>
      <c r="AW226" s="184" t="s">
        <v>25</v>
      </c>
      <c r="AX226" s="184" t="s">
        <v>62</v>
      </c>
      <c r="AY226" s="186" t="s">
        <v>110</v>
      </c>
    </row>
    <row r="227" spans="1:51" s="192" customFormat="1" ht="12.8">
      <c r="A227" s="182"/>
      <c r="B227" s="191"/>
      <c r="D227" s="185" t="s">
        <v>127</v>
      </c>
      <c r="E227" s="193"/>
      <c r="F227" s="194" t="s">
        <v>355</v>
      </c>
      <c r="H227" s="195">
        <v>444</v>
      </c>
      <c r="I227" s="196"/>
      <c r="L227" s="191"/>
      <c r="M227" s="197"/>
      <c r="N227" s="191"/>
      <c r="O227" s="191"/>
      <c r="P227" s="191"/>
      <c r="Q227" s="191"/>
      <c r="R227" s="191"/>
      <c r="S227" s="191"/>
      <c r="T227" s="198"/>
      <c r="AT227" s="193" t="s">
        <v>127</v>
      </c>
      <c r="AU227" s="193" t="s">
        <v>72</v>
      </c>
      <c r="AV227" s="192" t="s">
        <v>72</v>
      </c>
      <c r="AW227" s="192" t="s">
        <v>25</v>
      </c>
      <c r="AX227" s="192" t="s">
        <v>62</v>
      </c>
      <c r="AY227" s="193" t="s">
        <v>110</v>
      </c>
    </row>
    <row r="228" spans="1:51" s="200" customFormat="1" ht="12.8">
      <c r="A228" s="182"/>
      <c r="B228" s="199"/>
      <c r="D228" s="185" t="s">
        <v>127</v>
      </c>
      <c r="E228" s="201"/>
      <c r="F228" s="202" t="s">
        <v>130</v>
      </c>
      <c r="H228" s="203">
        <v>444</v>
      </c>
      <c r="I228" s="204"/>
      <c r="L228" s="199"/>
      <c r="M228" s="205"/>
      <c r="N228" s="199"/>
      <c r="O228" s="199"/>
      <c r="P228" s="199"/>
      <c r="Q228" s="199"/>
      <c r="R228" s="199"/>
      <c r="S228" s="199"/>
      <c r="T228" s="206"/>
      <c r="AT228" s="201" t="s">
        <v>127</v>
      </c>
      <c r="AU228" s="201" t="s">
        <v>72</v>
      </c>
      <c r="AV228" s="200" t="s">
        <v>117</v>
      </c>
      <c r="AW228" s="200" t="s">
        <v>25</v>
      </c>
      <c r="AX228" s="200" t="s">
        <v>70</v>
      </c>
      <c r="AY228" s="201" t="s">
        <v>110</v>
      </c>
    </row>
    <row r="229" spans="1:63" s="153" customFormat="1" ht="22.8" customHeight="1">
      <c r="A229" s="151"/>
      <c r="B229" s="152"/>
      <c r="D229" s="154" t="s">
        <v>61</v>
      </c>
      <c r="E229" s="163" t="s">
        <v>356</v>
      </c>
      <c r="F229" s="163" t="s">
        <v>357</v>
      </c>
      <c r="I229" s="156"/>
      <c r="J229" s="164">
        <f>BK229</f>
        <v>0</v>
      </c>
      <c r="L229" s="152"/>
      <c r="M229" s="158"/>
      <c r="N229" s="152"/>
      <c r="O229" s="152"/>
      <c r="P229" s="159">
        <f>SUM(P230:P234)</f>
        <v>1.03392</v>
      </c>
      <c r="Q229" s="152"/>
      <c r="R229" s="159">
        <f>SUM(R230:R234)</f>
        <v>0.0031104</v>
      </c>
      <c r="S229" s="152"/>
      <c r="T229" s="160">
        <f>SUM(T230:T234)</f>
        <v>0</v>
      </c>
      <c r="AR229" s="154" t="s">
        <v>72</v>
      </c>
      <c r="AT229" s="161" t="s">
        <v>61</v>
      </c>
      <c r="AU229" s="161" t="s">
        <v>70</v>
      </c>
      <c r="AY229" s="154" t="s">
        <v>110</v>
      </c>
      <c r="BK229" s="162">
        <f>SUM(BK230:BK234)</f>
        <v>0</v>
      </c>
    </row>
    <row r="230" spans="1:65" s="94" customFormat="1" ht="16.5" customHeight="1">
      <c r="A230" s="144"/>
      <c r="B230" s="95"/>
      <c r="C230" s="165">
        <v>57</v>
      </c>
      <c r="D230" s="165" t="s">
        <v>112</v>
      </c>
      <c r="E230" s="166" t="s">
        <v>358</v>
      </c>
      <c r="F230" s="167" t="s">
        <v>359</v>
      </c>
      <c r="G230" s="168" t="s">
        <v>115</v>
      </c>
      <c r="H230" s="177">
        <v>2.88</v>
      </c>
      <c r="I230" s="170"/>
      <c r="J230" s="169">
        <f>ROUND(I230*H230,2)</f>
        <v>0</v>
      </c>
      <c r="K230" s="101" t="s">
        <v>116</v>
      </c>
      <c r="L230" s="95"/>
      <c r="M230" s="178"/>
      <c r="N230" s="179" t="s">
        <v>33</v>
      </c>
      <c r="O230" s="180">
        <v>0.075</v>
      </c>
      <c r="P230" s="180">
        <f>O230*H230</f>
        <v>0.216</v>
      </c>
      <c r="Q230" s="180">
        <v>0.0001</v>
      </c>
      <c r="R230" s="180">
        <f>Q230*H230</f>
        <v>0.000288</v>
      </c>
      <c r="S230" s="180">
        <v>0</v>
      </c>
      <c r="T230" s="181">
        <f>S230*H230</f>
        <v>0</v>
      </c>
      <c r="AR230" s="87" t="s">
        <v>225</v>
      </c>
      <c r="AT230" s="87" t="s">
        <v>112</v>
      </c>
      <c r="AU230" s="87" t="s">
        <v>72</v>
      </c>
      <c r="AY230" s="87" t="s">
        <v>110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87" t="s">
        <v>70</v>
      </c>
      <c r="BK230" s="176">
        <f>ROUND(I230*H230,2)</f>
        <v>0</v>
      </c>
      <c r="BL230" s="87" t="s">
        <v>225</v>
      </c>
      <c r="BM230" s="87" t="s">
        <v>360</v>
      </c>
    </row>
    <row r="231" spans="1:51" s="184" customFormat="1" ht="12.8">
      <c r="A231" s="182"/>
      <c r="B231" s="183"/>
      <c r="D231" s="185" t="s">
        <v>127</v>
      </c>
      <c r="E231" s="186"/>
      <c r="F231" s="187" t="s">
        <v>136</v>
      </c>
      <c r="H231" s="186"/>
      <c r="I231" s="188"/>
      <c r="L231" s="183"/>
      <c r="M231" s="189"/>
      <c r="N231" s="183"/>
      <c r="O231" s="183"/>
      <c r="P231" s="183"/>
      <c r="Q231" s="183"/>
      <c r="R231" s="183"/>
      <c r="S231" s="183"/>
      <c r="T231" s="190"/>
      <c r="AT231" s="186" t="s">
        <v>127</v>
      </c>
      <c r="AU231" s="186" t="s">
        <v>72</v>
      </c>
      <c r="AV231" s="184" t="s">
        <v>70</v>
      </c>
      <c r="AW231" s="184" t="s">
        <v>25</v>
      </c>
      <c r="AX231" s="184" t="s">
        <v>62</v>
      </c>
      <c r="AY231" s="186" t="s">
        <v>110</v>
      </c>
    </row>
    <row r="232" spans="1:51" s="192" customFormat="1" ht="12.8">
      <c r="A232" s="182"/>
      <c r="B232" s="191"/>
      <c r="D232" s="185" t="s">
        <v>127</v>
      </c>
      <c r="E232" s="193"/>
      <c r="F232" s="194" t="s">
        <v>137</v>
      </c>
      <c r="H232" s="195">
        <v>2.88</v>
      </c>
      <c r="I232" s="196"/>
      <c r="L232" s="191"/>
      <c r="M232" s="197"/>
      <c r="N232" s="191"/>
      <c r="O232" s="191"/>
      <c r="P232" s="191"/>
      <c r="Q232" s="191"/>
      <c r="R232" s="191"/>
      <c r="S232" s="191"/>
      <c r="T232" s="198"/>
      <c r="AT232" s="193" t="s">
        <v>127</v>
      </c>
      <c r="AU232" s="193" t="s">
        <v>72</v>
      </c>
      <c r="AV232" s="192" t="s">
        <v>72</v>
      </c>
      <c r="AW232" s="192" t="s">
        <v>25</v>
      </c>
      <c r="AX232" s="192" t="s">
        <v>62</v>
      </c>
      <c r="AY232" s="193" t="s">
        <v>110</v>
      </c>
    </row>
    <row r="233" spans="1:51" s="200" customFormat="1" ht="12.8">
      <c r="A233" s="182"/>
      <c r="B233" s="199"/>
      <c r="D233" s="185" t="s">
        <v>127</v>
      </c>
      <c r="E233" s="201"/>
      <c r="F233" s="202" t="s">
        <v>130</v>
      </c>
      <c r="H233" s="203">
        <v>2.88</v>
      </c>
      <c r="I233" s="204"/>
      <c r="L233" s="199"/>
      <c r="M233" s="205"/>
      <c r="N233" s="199"/>
      <c r="O233" s="199"/>
      <c r="P233" s="199"/>
      <c r="Q233" s="199"/>
      <c r="R233" s="199"/>
      <c r="S233" s="199"/>
      <c r="T233" s="206"/>
      <c r="AT233" s="201" t="s">
        <v>127</v>
      </c>
      <c r="AU233" s="201" t="s">
        <v>72</v>
      </c>
      <c r="AV233" s="200" t="s">
        <v>117</v>
      </c>
      <c r="AW233" s="200" t="s">
        <v>25</v>
      </c>
      <c r="AX233" s="200" t="s">
        <v>70</v>
      </c>
      <c r="AY233" s="201" t="s">
        <v>110</v>
      </c>
    </row>
    <row r="234" spans="1:65" s="94" customFormat="1" ht="16.5" customHeight="1">
      <c r="A234" s="144"/>
      <c r="B234" s="95"/>
      <c r="C234" s="165">
        <v>58</v>
      </c>
      <c r="D234" s="165" t="s">
        <v>112</v>
      </c>
      <c r="E234" s="166" t="s">
        <v>361</v>
      </c>
      <c r="F234" s="167" t="s">
        <v>362</v>
      </c>
      <c r="G234" s="168" t="s">
        <v>115</v>
      </c>
      <c r="H234" s="177">
        <v>2.88</v>
      </c>
      <c r="I234" s="170"/>
      <c r="J234" s="169">
        <f>ROUND(I234*H234,2)</f>
        <v>0</v>
      </c>
      <c r="K234" s="101" t="s">
        <v>116</v>
      </c>
      <c r="L234" s="95"/>
      <c r="M234" s="231"/>
      <c r="N234" s="232" t="s">
        <v>33</v>
      </c>
      <c r="O234" s="233">
        <v>0.284</v>
      </c>
      <c r="P234" s="233">
        <f>O234*H234</f>
        <v>0.81792</v>
      </c>
      <c r="Q234" s="233">
        <v>0.00098</v>
      </c>
      <c r="R234" s="233">
        <f>Q234*H234</f>
        <v>0.0028224</v>
      </c>
      <c r="S234" s="233">
        <v>0</v>
      </c>
      <c r="T234" s="234">
        <f>S234*H234</f>
        <v>0</v>
      </c>
      <c r="AR234" s="87" t="s">
        <v>225</v>
      </c>
      <c r="AT234" s="87" t="s">
        <v>112</v>
      </c>
      <c r="AU234" s="87" t="s">
        <v>72</v>
      </c>
      <c r="AY234" s="87" t="s">
        <v>110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87" t="s">
        <v>70</v>
      </c>
      <c r="BK234" s="176">
        <f>ROUND(I234*H234,2)</f>
        <v>0</v>
      </c>
      <c r="BL234" s="87" t="s">
        <v>225</v>
      </c>
      <c r="BM234" s="87" t="s">
        <v>363</v>
      </c>
    </row>
    <row r="235" ht="6.95" customHeight="1"/>
  </sheetData>
  <sheetProtection password="B909" sheet="1" objects="1" scenarios="1"/>
  <autoFilter ref="C92:K234"/>
  <mergeCells count="9">
    <mergeCell ref="L2:V2"/>
    <mergeCell ref="E7:H7"/>
    <mergeCell ref="E9:H9"/>
    <mergeCell ref="E18:H18"/>
    <mergeCell ref="E27:H27"/>
    <mergeCell ref="E48:H48"/>
    <mergeCell ref="E50:H50"/>
    <mergeCell ref="E83:H83"/>
    <mergeCell ref="E85:H85"/>
  </mergeCells>
  <printOptions/>
  <pageMargins left="0.39375" right="0.39375" top="0.39375" bottom="0.394444444444444" header="0.511805555555555" footer="0"/>
  <pageSetup horizontalDpi="300" verticalDpi="300" orientation="landscape" paperSize="9" scale="89" copies="1"/>
  <headerFooter>
    <oddFooter>&amp;CStrana &amp;P z &amp;N</oddFooter>
  </headerFooter>
  <rowBreaks count="6" manualBreakCount="6">
    <brk id="44" max="16383" man="1"/>
    <brk id="79" max="16383" man="1"/>
    <brk id="117" max="16383" man="1"/>
    <brk id="151" max="16383" man="1"/>
    <brk id="175" max="16383" man="1"/>
    <brk id="212" max="16383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LibreOffice/5.4.5.1$Windows_x86 LibreOffice_project/79c9829dd5d8054ec39a82dc51cd9eff340dbee8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/>
  <cp:lastPrinted>2019-06-26T12:59:12Z</cp:lastPrinted>
  <dcterms:created xsi:type="dcterms:W3CDTF">2019-04-09T06:26:54Z</dcterms:created>
  <dcterms:modified xsi:type="dcterms:W3CDTF">2019-06-28T08:59:44Z</dcterms:modified>
  <cp:category/>
  <cp:version/>
  <cp:contentType/>
  <cp:contentStatus/>
  <cp:revision>46</cp:revision>
</cp:coreProperties>
</file>