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Vystrojení otopného k..." sheetId="2" r:id="rId2"/>
  </sheets>
  <definedNames>
    <definedName name="_xlnm.Print_Area" localSheetId="0">'Rekapitulace stavby'!$D$4:$AO$36,'Rekapitulace stavby'!$C$42:$AQ$56</definedName>
    <definedName name="_xlnm._FilterDatabase" localSheetId="1" hidden="1">'A - Vystrojení otopného k...'!$C$100:$K$305</definedName>
    <definedName name="_xlnm.Print_Area" localSheetId="1">'A - Vystrojení otopného k...'!$C$45:$J$82,'A - Vystrojení otopného k...'!$C$88:$K$305</definedName>
    <definedName name="_xlnm.Print_Titles" localSheetId="0">'Rekapitulace stavby'!$52:$52</definedName>
    <definedName name="_xlnm.Print_Titles" localSheetId="1">'A - Vystrojení otopného k...'!$100:$100</definedName>
  </definedNames>
  <calcPr fullCalcOnLoad="1"/>
</workbook>
</file>

<file path=xl/sharedStrings.xml><?xml version="1.0" encoding="utf-8"?>
<sst xmlns="http://schemas.openxmlformats.org/spreadsheetml/2006/main" count="2465" uniqueCount="491">
  <si>
    <t>Export Komplet</t>
  </si>
  <si>
    <t/>
  </si>
  <si>
    <t>2.0</t>
  </si>
  <si>
    <t>ZAMOK</t>
  </si>
  <si>
    <t>False</t>
  </si>
  <si>
    <t>{b6b6f74b-49eb-4710-bb10-1fac0b4ea542}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</si>
  <si>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</si>
  <si>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</si>
  <si>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</si>
  <si>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</si>
  <si>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</si>
  <si>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</si>
  <si>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</si>
  <si>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</si>
  <si>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TV18-057zmA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</si>
  <si>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</si>
  <si>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</si>
  <si>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Lesánek Litvínov - vystrojení otopného kanálu</t>
  </si>
  <si>
    <t>KSO:</t>
  </si>
  <si>
    <t>CC-CZ:</t>
  </si>
  <si>
    <t>zak.č.9120-26</t>
  </si>
  <si>
    <t>Místo:</t>
  </si>
  <si>
    <t>Litvínov</t>
  </si>
  <si>
    <t>Datum:</t>
  </si>
  <si>
    <t>30. 1. 2019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</si>
  <si>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</si>
  <si>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</si>
  <si>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</si>
  <si>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</si>
  <si>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</si>
  <si>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</si>
  <si>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</si>
  <si>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</si>
  <si>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</si>
  <si>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</si>
  <si>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</si>
  <si>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</si>
  <si>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</si>
  <si>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</si>
  <si>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</si>
  <si>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</si>
  <si>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</si>
  <si>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</si>
  <si>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</si>
  <si>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</si>
  <si>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</si>
  <si>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</si>
  <si>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</si>
  <si>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</si>
  <si>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</si>
  <si>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</si>
  <si>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</si>
  <si>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</si>
  <si>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</si>
  <si>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</si>
  <si>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</si>
  <si>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</si>
  <si>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</si>
  <si>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</si>
  <si>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</si>
  <si>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</si>
  <si>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</si>
  <si>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</si>
  <si>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</si>
  <si>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</si>
  <si>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</si>
  <si>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</si>
  <si>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</si>
  <si>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</si>
  <si>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</si>
  <si>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</si>
  <si>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</si>
  <si>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</si>
  <si>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</si>
  <si>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</si>
  <si>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</si>
  <si>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</si>
  <si>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Vystrojení otopného kanálu - změna a</t>
  </si>
  <si>
    <t>STA</t>
  </si>
  <si>
    <t>1</t>
  </si>
  <si>
    <t>{e68f5499-be5b-4a46-9cba-3afcf1f86082}</t>
  </si>
  <si>
    <t>2</t>
  </si>
  <si>
    <t>KRYCÍ LIST SOUPISU PRACÍ</t>
  </si>
  <si>
    <t>Objekt:</t>
  </si>
  <si>
    <t>A - Vystrojení otopného kanálu - změna a</t>
  </si>
  <si>
    <t>REKAPITULACE ČLENĚNÍ SOUPISU PRACÍ</t>
  </si>
  <si>
    <t>Kód dílu - Popis</t>
  </si>
  <si>
    <t>Cena celkem [CZK]</t>
  </si>
  <si>
    <t>Náklady ze soupisu prací</t>
  </si>
  <si>
    <t>-1</t>
  </si>
  <si>
    <t>A - Stavebí část</t>
  </si>
  <si>
    <t xml:space="preserve">    HSV - HSV</t>
  </si>
  <si>
    <t xml:space="preserve">      6 - Úpravy povrchů, podlahy a osazování výplní</t>
  </si>
  <si>
    <t xml:space="preserve">      998 - Přesun hmot</t>
  </si>
  <si>
    <t xml:space="preserve">    PSV - PSV</t>
  </si>
  <si>
    <t xml:space="preserve">      711 - Izolace proti vodě, vlhkosti a plynům</t>
  </si>
  <si>
    <t xml:space="preserve">      767 - Konstrukce zámečnické</t>
  </si>
  <si>
    <t>B - Zdravotně technické instalace</t>
  </si>
  <si>
    <t xml:space="preserve">      722 - Zdravotechnika - TUV</t>
  </si>
  <si>
    <t>C - Vytápění</t>
  </si>
  <si>
    <t xml:space="preserve">      89 - Ostatní konstrukce</t>
  </si>
  <si>
    <t xml:space="preserve">      713 - Izolace tepelné</t>
  </si>
  <si>
    <t xml:space="preserve">      733 - Ústřední vytápění - rozvodné potrubí</t>
  </si>
  <si>
    <t xml:space="preserve">      734 - Ústřední vytápění - armatury</t>
  </si>
  <si>
    <t xml:space="preserve">      783 - Dokončovací práce - nátěry</t>
  </si>
  <si>
    <t>DMT - Demontáže</t>
  </si>
  <si>
    <t>D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</si>
  <si>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</si>
  <si>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</si>
  <si>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</si>
  <si>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</si>
  <si>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</si>
  <si>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</si>
  <si>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</si>
  <si>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</si>
  <si>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</si>
  <si>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</si>
  <si>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</si>
  <si>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</si>
  <si>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</si>
  <si>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</si>
  <si>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Stavebí část</t>
  </si>
  <si>
    <t>ROZPOCET</t>
  </si>
  <si>
    <t>HSV</t>
  </si>
  <si>
    <t>6</t>
  </si>
  <si>
    <t>Úpravy povrchů, podlahy a osazování výplní</t>
  </si>
  <si>
    <t>K</t>
  </si>
  <si>
    <t>631311133</t>
  </si>
  <si>
    <t>Mazanina tl do 240 mm z betonu prostého bez zvýšených nároků na prostředí tř. C 12/15</t>
  </si>
  <si>
    <t>m3</t>
  </si>
  <si>
    <t>CS ÚRS 2018 02</t>
  </si>
  <si>
    <t>4</t>
  </si>
  <si>
    <t>3</t>
  </si>
  <si>
    <t>1973897288</t>
  </si>
  <si>
    <t>VV</t>
  </si>
  <si>
    <t>obetonování konců ocelových konzol v kanálu - 26x</t>
  </si>
  <si>
    <t>0,2*0,2*0,2*26</t>
  </si>
  <si>
    <t>631319185</t>
  </si>
  <si>
    <t>Příplatek k mazanině tl do 240 mm za sklon do 35°</t>
  </si>
  <si>
    <t>-1935559411</t>
  </si>
  <si>
    <t>998</t>
  </si>
  <si>
    <t>Přesun hmot</t>
  </si>
  <si>
    <t>998017001</t>
  </si>
  <si>
    <t>Přesun hmot s omezením mechanizace pro budovy v do 6 m</t>
  </si>
  <si>
    <t>t</t>
  </si>
  <si>
    <t>-134462456</t>
  </si>
  <si>
    <t>PSV</t>
  </si>
  <si>
    <t>711</t>
  </si>
  <si>
    <t>Izolace proti vodě, vlhkosti a plynům</t>
  </si>
  <si>
    <t>767</t>
  </si>
  <si>
    <t>Konstrukce zámečnické</t>
  </si>
  <si>
    <t>767995113</t>
  </si>
  <si>
    <t>Montáž atypických zámečnických konstrukcí hmotnosti do 20 kg</t>
  </si>
  <si>
    <t>kg</t>
  </si>
  <si>
    <t>16</t>
  </si>
  <si>
    <t>202481926</t>
  </si>
  <si>
    <t>dle výkazu oceli - kanály</t>
  </si>
  <si>
    <t>Z1+Z2+Z3+Z4+U 111-110 + P 5x110*110</t>
  </si>
  <si>
    <t>222,0</t>
  </si>
  <si>
    <t>5</t>
  </si>
  <si>
    <t>M</t>
  </si>
  <si>
    <t>76799500R</t>
  </si>
  <si>
    <t>ocelové konzoly v kanálech - dodávka, doprava včetně povrchové úpravy</t>
  </si>
  <si>
    <t>32</t>
  </si>
  <si>
    <t>1910413703</t>
  </si>
  <si>
    <t>998767101</t>
  </si>
  <si>
    <t>Přesun hmot tonážní pro zámečnické konstrukce v objektech v do 6 m</t>
  </si>
  <si>
    <t>-1128106123</t>
  </si>
  <si>
    <t>B</t>
  </si>
  <si>
    <t>Zdravotně technické instalace</t>
  </si>
  <si>
    <t>722</t>
  </si>
  <si>
    <t>Zdravotechnika - TUV</t>
  </si>
  <si>
    <t>7</t>
  </si>
  <si>
    <t>722174025</t>
  </si>
  <si>
    <t>Potrubí vodovodní plastové PPR svar polyfuze PN 20 D 40 x 6,7 mm</t>
  </si>
  <si>
    <t>m</t>
  </si>
  <si>
    <t>-825010153</t>
  </si>
  <si>
    <t>8</t>
  </si>
  <si>
    <t>722174027</t>
  </si>
  <si>
    <t>Potrubí vodovodní plastové PPR svar polyfuze PN 20 D 63 x 10,5 mm</t>
  </si>
  <si>
    <t>1779382599</t>
  </si>
  <si>
    <t>9</t>
  </si>
  <si>
    <t>72218111R</t>
  </si>
  <si>
    <t>Ochrana vodovodního potrubí tepelně izolačními pouzdry do DN 40 mm - montáž</t>
  </si>
  <si>
    <t>-878058739</t>
  </si>
  <si>
    <t>pro potruví PPR průměr 40 mm</t>
  </si>
  <si>
    <t>42,0</t>
  </si>
  <si>
    <t>10</t>
  </si>
  <si>
    <t>72218112R</t>
  </si>
  <si>
    <t>Ochrana vodovodního potrubí tepelně izolačními pozdry do DN 65 mm - montáž</t>
  </si>
  <si>
    <t>1707332042</t>
  </si>
  <si>
    <t>pro potruví PPR průměr 63 mm</t>
  </si>
  <si>
    <t>11</t>
  </si>
  <si>
    <t>72218001R</t>
  </si>
  <si>
    <t>tepelně izolační pouzdro z minerální vaty tl. 20 mm se ,,Z" zámkem a s ALZ fólií s vnitřním průměrem 40 mm - dodávka, doprava</t>
  </si>
  <si>
    <t>1639879640</t>
  </si>
  <si>
    <t>tep.izolační pouzdro Fadox s ALZ fólií</t>
  </si>
  <si>
    <t>ztratné 2%</t>
  </si>
  <si>
    <t>42,0*1,02+0,16</t>
  </si>
  <si>
    <t>12</t>
  </si>
  <si>
    <t>72218002R</t>
  </si>
  <si>
    <t>tepelně izolační pouzdro z minerální vaty tl. 20 mm se ,,Z" zámkem a s ALZ fólií s vnitřním průměrem 63 mm - dodávka, doprava</t>
  </si>
  <si>
    <t>2128004818</t>
  </si>
  <si>
    <t>13</t>
  </si>
  <si>
    <t>72213193R</t>
  </si>
  <si>
    <t>Propojení stávajícího potrubí pozinkovaného DN 32 s novým potrubím PPr DN 32 - montáž tvarovky</t>
  </si>
  <si>
    <t>kus</t>
  </si>
  <si>
    <t>1607791649</t>
  </si>
  <si>
    <t>propojení cirkulace</t>
  </si>
  <si>
    <t>14</t>
  </si>
  <si>
    <t>72213194R</t>
  </si>
  <si>
    <t>Propojení stávajícího potrubí pozinkovaného DN 50 s novým potrubím PPr DN 50 - montáž tvarovky</t>
  </si>
  <si>
    <t>912008337</t>
  </si>
  <si>
    <t>propojení TV</t>
  </si>
  <si>
    <t>28654346</t>
  </si>
  <si>
    <t>přechodka PPR kov s převlečnou maticí 32x5/4"</t>
  </si>
  <si>
    <t>-838512551</t>
  </si>
  <si>
    <t>dodávka, doprava k pol.72213193R</t>
  </si>
  <si>
    <t>28654301</t>
  </si>
  <si>
    <t>přechodka PPR kov s převlečnou maticí D 50x6/4"</t>
  </si>
  <si>
    <t>-20396846</t>
  </si>
  <si>
    <t>dodávka, doprava k pol.72213194R</t>
  </si>
  <si>
    <t>17</t>
  </si>
  <si>
    <t>72218201R</t>
  </si>
  <si>
    <t>Podpůrný žlab pro potrubí D 40 Pz - montáž, dodávka, doprava</t>
  </si>
  <si>
    <t>899216771</t>
  </si>
  <si>
    <t>18</t>
  </si>
  <si>
    <t>72218202R</t>
  </si>
  <si>
    <t>Podpůrný žlab pro potrubí D 63 Pz - montáž, dodávka, doprava</t>
  </si>
  <si>
    <t>1609137927</t>
  </si>
  <si>
    <t>19</t>
  </si>
  <si>
    <t>72222000R</t>
  </si>
  <si>
    <t>Uchycovací ocelová konzola dl.1 m - montáž, dodávka, doprava vč.povrchové úpravy</t>
  </si>
  <si>
    <t>-461652814</t>
  </si>
  <si>
    <t>20</t>
  </si>
  <si>
    <t>722290215</t>
  </si>
  <si>
    <t>Zkouška těsnosti vodovodního potrubí hrdlového nebo přírubového do DN 100</t>
  </si>
  <si>
    <t>1867540490</t>
  </si>
  <si>
    <t>998722101</t>
  </si>
  <si>
    <t>Přesun hmot tonážní pro vnitřní vodovod v objektech v do 6 m</t>
  </si>
  <si>
    <t>419751311</t>
  </si>
  <si>
    <t>22</t>
  </si>
  <si>
    <t>998722181</t>
  </si>
  <si>
    <t>Příplatek k přesunu hmot tonážní 722 prováděný bez použití mechanizace</t>
  </si>
  <si>
    <t>-713474426</t>
  </si>
  <si>
    <t>C</t>
  </si>
  <si>
    <t>Vytápění</t>
  </si>
  <si>
    <t>89</t>
  </si>
  <si>
    <t>Ostatní konstrukce</t>
  </si>
  <si>
    <t>23</t>
  </si>
  <si>
    <t>899911111</t>
  </si>
  <si>
    <t>Osazení ocelových součástí pro potrubí závěsných a úložných hmotnosti jednotlivě do 5 kg</t>
  </si>
  <si>
    <t>1592716477</t>
  </si>
  <si>
    <t>kluzná podpěra DN 80 typ 130800 (3,6 kg/1 ks) - celkem 18 ks</t>
  </si>
  <si>
    <t>18*3,6</t>
  </si>
  <si>
    <t>kluzná podpěra DN 80 typ 130801 (4,1 kg/1 ks) - celkem 8 ks</t>
  </si>
  <si>
    <t>8*4,1</t>
  </si>
  <si>
    <t>Součet</t>
  </si>
  <si>
    <t>24</t>
  </si>
  <si>
    <t>4239246R</t>
  </si>
  <si>
    <t>podpěra kluzná DN 80 typ 13 0800</t>
  </si>
  <si>
    <t>-1970570819</t>
  </si>
  <si>
    <t>kluzná podpěra potrubí  typ 130800 (Koňařík)</t>
  </si>
  <si>
    <t>dodávka, doprava k pol.899911111</t>
  </si>
  <si>
    <t>18,0</t>
  </si>
  <si>
    <t>25</t>
  </si>
  <si>
    <t>4239247R</t>
  </si>
  <si>
    <t>podpěra kluzná DN 80 typ 13 0801</t>
  </si>
  <si>
    <t>-2037500336</t>
  </si>
  <si>
    <t>kluzná podpěra potrubí  typ 130801 (Koňařík)</t>
  </si>
  <si>
    <t>8,0</t>
  </si>
  <si>
    <t>26</t>
  </si>
  <si>
    <t>998272211</t>
  </si>
  <si>
    <t xml:space="preserve">Přesun hmot pro trubní vedení z ocelových trub svařovaných </t>
  </si>
  <si>
    <t>203486698</t>
  </si>
  <si>
    <t>713</t>
  </si>
  <si>
    <t>Izolace tepelné</t>
  </si>
  <si>
    <t>27</t>
  </si>
  <si>
    <t>713463212</t>
  </si>
  <si>
    <t>Montáž izolace tepelné potrubí potrubními pouzdry s Al fólií staženými Al páskou 1x D do 100 mm</t>
  </si>
  <si>
    <t>-1822004571</t>
  </si>
  <si>
    <t>potrubí včetně oblouků</t>
  </si>
  <si>
    <t>81,4</t>
  </si>
  <si>
    <t>28</t>
  </si>
  <si>
    <t>713463216</t>
  </si>
  <si>
    <t>Montáž izolace tepelné ohybů potrubními pouzdry s Al fólií staženými Al páskou 1x D do 100 mm</t>
  </si>
  <si>
    <t>1615410814</t>
  </si>
  <si>
    <t>oblouk - 14 ks</t>
  </si>
  <si>
    <t>0,5*14</t>
  </si>
  <si>
    <t>kulový kohout - 2 ks</t>
  </si>
  <si>
    <t>0,25*2</t>
  </si>
  <si>
    <t>29</t>
  </si>
  <si>
    <t>63154033</t>
  </si>
  <si>
    <t>pouzdro izolační potrubní s jednostrannou Al fólií max. 250/100 °C 89/60 mm</t>
  </si>
  <si>
    <t>-1004428412</t>
  </si>
  <si>
    <t>izolace minerální vlnou LSP-ALF</t>
  </si>
  <si>
    <t>+ obal izolace - AL fólie laminovaná vrstvou plastu a vyztužená</t>
  </si>
  <si>
    <t>kovovou sítí + Al pásek k uchycení fólie po cca 75 mm</t>
  </si>
  <si>
    <t>dodávka, doprava k pol.713463212</t>
  </si>
  <si>
    <t>dodávka, doprava k pol.713463216</t>
  </si>
  <si>
    <t>7,5</t>
  </si>
  <si>
    <t>0,1</t>
  </si>
  <si>
    <t>30</t>
  </si>
  <si>
    <t>998713101</t>
  </si>
  <si>
    <t>Přesun hmot tonážní pro izolace tepelné v objektech v do 6 m</t>
  </si>
  <si>
    <t>159883135</t>
  </si>
  <si>
    <t>31</t>
  </si>
  <si>
    <t>998713181</t>
  </si>
  <si>
    <t>Příplatek k přesunu hmot tonážní 713 prováděný bez použití mechanizace</t>
  </si>
  <si>
    <t>-908019209</t>
  </si>
  <si>
    <t>733</t>
  </si>
  <si>
    <t>Ústřední vytápění - rozvodné potrubí</t>
  </si>
  <si>
    <t>733121125</t>
  </si>
  <si>
    <t xml:space="preserve">Potrubí ocelové hladké bezešvé běžné nízkotlaké D 89x3,6 - montáž, dodávka, doprava vč. tvarovek </t>
  </si>
  <si>
    <t>139806027</t>
  </si>
  <si>
    <t>včetně rezervy na prořez 3%</t>
  </si>
  <si>
    <t>včetně hladkého oblouku DN 80   (pr.89,0x3,6)  (14 ks)</t>
  </si>
  <si>
    <t>Poznámka :</t>
  </si>
  <si>
    <t>provozní teplota 80/60°C max. výpočtově 105°C</t>
  </si>
  <si>
    <t>33</t>
  </si>
  <si>
    <t>733120010R</t>
  </si>
  <si>
    <t>Propojovací mezikus DN80 dl. 0,5 m + závěrečný svar, včetně nátěru a všech vrstev izolace - montáž, dodávka, doprava</t>
  </si>
  <si>
    <t>323933211</t>
  </si>
  <si>
    <t>propojení ÚT na stávající řad</t>
  </si>
  <si>
    <t>34</t>
  </si>
  <si>
    <t>72229023R</t>
  </si>
  <si>
    <t>Proplach potrubí do DN 80</t>
  </si>
  <si>
    <t>-1899638171</t>
  </si>
  <si>
    <t>proplach 2x</t>
  </si>
  <si>
    <t>81,4*2</t>
  </si>
  <si>
    <t>35</t>
  </si>
  <si>
    <t>733190225</t>
  </si>
  <si>
    <t>Zkouška těsnosti potrubí ocelové hladké přes D 60,3x2,9 do D 89x5,0</t>
  </si>
  <si>
    <t>-851646289</t>
  </si>
  <si>
    <t>36</t>
  </si>
  <si>
    <t>998733101</t>
  </si>
  <si>
    <t>Přesun hmot tonážní pro rozvody potrubí v objektech v do 6 m</t>
  </si>
  <si>
    <t>1474692603</t>
  </si>
  <si>
    <t>37</t>
  </si>
  <si>
    <t>998733181</t>
  </si>
  <si>
    <t>Příplatek k přesunu hmot tonážní 733 prováděný bez použití mechanizace</t>
  </si>
  <si>
    <t>-712964992</t>
  </si>
  <si>
    <t>734</t>
  </si>
  <si>
    <t>Ústřední vytápění - armatury</t>
  </si>
  <si>
    <t>38</t>
  </si>
  <si>
    <t>734109116</t>
  </si>
  <si>
    <t>Montáž armatury přírubové se dvěma přírubami PN 6 DN 80</t>
  </si>
  <si>
    <t>soubor</t>
  </si>
  <si>
    <t>-132919848</t>
  </si>
  <si>
    <t>kulový kohout DN 80 PN 6</t>
  </si>
  <si>
    <t>39</t>
  </si>
  <si>
    <t>4223650R</t>
  </si>
  <si>
    <t>kohout kulový přírubový z oceli PN 6 do 200°C DN 80mm</t>
  </si>
  <si>
    <t>-1799943560</t>
  </si>
  <si>
    <t>např. kulový kohout K85.DZT Ballomax</t>
  </si>
  <si>
    <t>40</t>
  </si>
  <si>
    <t>998734101</t>
  </si>
  <si>
    <t>Přesun hmot tonážní pro armatury v objektech v do 6 m</t>
  </si>
  <si>
    <t>-1388255685</t>
  </si>
  <si>
    <t>41</t>
  </si>
  <si>
    <t>998734181</t>
  </si>
  <si>
    <t>Příplatek k přesunu hmot tonážní 734 prováděný bez použití mechanizace</t>
  </si>
  <si>
    <t>294011576</t>
  </si>
  <si>
    <t>783</t>
  </si>
  <si>
    <t>Dokončovací práce - nátěry</t>
  </si>
  <si>
    <t>42</t>
  </si>
  <si>
    <t>783614601</t>
  </si>
  <si>
    <t>Základní antikorozní jednonásobný syntetický nátěr armatur DN do 100 mm</t>
  </si>
  <si>
    <t>1687521642</t>
  </si>
  <si>
    <t>kulový kohout</t>
  </si>
  <si>
    <t>43</t>
  </si>
  <si>
    <t>783614661</t>
  </si>
  <si>
    <t>Základní antikorozní jednonásobný syntetický potrubí DN do 100 mm</t>
  </si>
  <si>
    <t>1949595430</t>
  </si>
  <si>
    <t>potrubí DN 80 včetně oblouků</t>
  </si>
  <si>
    <t>44</t>
  </si>
  <si>
    <t>783617511</t>
  </si>
  <si>
    <t>Krycí dvojnásobný syntetický nátěr armatur DN do 100 mm</t>
  </si>
  <si>
    <t>-1017474134</t>
  </si>
  <si>
    <t xml:space="preserve">kulový kohout </t>
  </si>
  <si>
    <t>45</t>
  </si>
  <si>
    <t>783617631</t>
  </si>
  <si>
    <t>Krycí dvojnásobný syntetický nátěr potrubí DN do 100 mm</t>
  </si>
  <si>
    <t>426033342</t>
  </si>
  <si>
    <t>46</t>
  </si>
  <si>
    <t>783314201</t>
  </si>
  <si>
    <t>Základní antikorozní jednonásobný syntetický standardní nátěr zámečnických konstrukcí</t>
  </si>
  <si>
    <t>m2</t>
  </si>
  <si>
    <t>-14962589</t>
  </si>
  <si>
    <t>kluzné podpěry - dle pol.899911111</t>
  </si>
  <si>
    <t>97,6*0,032+0,077</t>
  </si>
  <si>
    <t>47</t>
  </si>
  <si>
    <t>783317101</t>
  </si>
  <si>
    <t>Krycí jednonásobný syntetický standardní nátěr zámečnických konstrukcí</t>
  </si>
  <si>
    <t>67750255</t>
  </si>
  <si>
    <t>dvojnásobný nátěr</t>
  </si>
  <si>
    <t>(97,6*0,032+0,077)*2</t>
  </si>
  <si>
    <t>DMT</t>
  </si>
  <si>
    <t>Demontáže</t>
  </si>
  <si>
    <t>48</t>
  </si>
  <si>
    <t>733110806</t>
  </si>
  <si>
    <t>Demontáž potrubí ocelového závitového do DN 32</t>
  </si>
  <si>
    <t>319252304</t>
  </si>
  <si>
    <t>DMT stávajícího páteřního rozvodu TV, včetně tvarovek a armatur</t>
  </si>
  <si>
    <t>cirkulace - ocel.pozink.potrubí DN 32</t>
  </si>
  <si>
    <t>45,0</t>
  </si>
  <si>
    <t>49</t>
  </si>
  <si>
    <t>733110808</t>
  </si>
  <si>
    <t>Demontáž potrubí ocelového závitového do DN 50</t>
  </si>
  <si>
    <t>1789673792</t>
  </si>
  <si>
    <t>TV - ocel.pozimk.potrubí DN 50</t>
  </si>
  <si>
    <t>50</t>
  </si>
  <si>
    <t>733120826</t>
  </si>
  <si>
    <t>Demontáž potrubí ocelového hladkého do D 89</t>
  </si>
  <si>
    <t>1474293885</t>
  </si>
  <si>
    <t>DMT stávajícího páteřního rozvodu ÚT, včetně tvarovek a armatur</t>
  </si>
  <si>
    <t>potrubí DN80 pr.89x3,6</t>
  </si>
  <si>
    <t>85,0</t>
  </si>
  <si>
    <t>51</t>
  </si>
  <si>
    <t>733193810</t>
  </si>
  <si>
    <t>Rozřezání konzoly, podpěry nebo výložníku pro potrubí z L profilu do 50x50x5 mm</t>
  </si>
  <si>
    <t>611626611</t>
  </si>
  <si>
    <t>DMT stávajícího páteřního rozvodu ÚT</t>
  </si>
  <si>
    <t>ocel.konzola L40x4 dl.1,5 m - 15 ks</t>
  </si>
  <si>
    <t>52</t>
  </si>
  <si>
    <t>713410811</t>
  </si>
  <si>
    <t>Odstanění izolace tepelné potrubí pásy nebo rohožemi bez úpravy staženými drátem tl do 50 mm</t>
  </si>
  <si>
    <t>1079631471</t>
  </si>
  <si>
    <t>potrubí DN 32 - izolace tl.20 mm</t>
  </si>
  <si>
    <t>potrubí DN 50 - izolace tl.20 mm</t>
  </si>
  <si>
    <t>potrubí DN 80 - izolace tl.40 mm</t>
  </si>
  <si>
    <t>ohyby a armatury +2%</t>
  </si>
  <si>
    <t>175,0*0,02+0,5</t>
  </si>
  <si>
    <t>53</t>
  </si>
  <si>
    <t>71113182R</t>
  </si>
  <si>
    <t>Odstranění izolace proti  vlhkosti pro potrubí</t>
  </si>
  <si>
    <t>783276915</t>
  </si>
  <si>
    <t>demontáž obalu tep.izolace potrubí z asfaltové lepenky</t>
  </si>
  <si>
    <t>3,14*0,072*45,0</t>
  </si>
  <si>
    <t>3,14*0,09*45,0</t>
  </si>
  <si>
    <t>3,14*0,16*85,0</t>
  </si>
  <si>
    <t>ohyby a armatury +10%</t>
  </si>
  <si>
    <t>65,5*0,1+0,855</t>
  </si>
  <si>
    <t>54</t>
  </si>
  <si>
    <t>997013111</t>
  </si>
  <si>
    <t>Vnitrostaveništní doprava suti a vybouraných hmot pro budovy v do 6 m s použitím mechanizace</t>
  </si>
  <si>
    <t>-1791594832</t>
  </si>
  <si>
    <t>55</t>
  </si>
  <si>
    <t>997013501</t>
  </si>
  <si>
    <t>Odvoz suti a vybouraných hmot na skládku nebo meziskládku do 1 km se složením</t>
  </si>
  <si>
    <t>1361835049</t>
  </si>
  <si>
    <t>56</t>
  </si>
  <si>
    <t>997013509</t>
  </si>
  <si>
    <t>Příplatek k odvozu suti a vybouraných hmot na skládku ZKD 1 km přes 1 km</t>
  </si>
  <si>
    <t>943741878</t>
  </si>
  <si>
    <t>kovoý odpad do sběrny kovového odpadu - celková vzdálenost cca 3 km</t>
  </si>
  <si>
    <t>suť pol.733110806+733110808</t>
  </si>
  <si>
    <t>(0,144+0,239)*(3-1)</t>
  </si>
  <si>
    <t>suť pol.733120826+733193810</t>
  </si>
  <si>
    <t>(0,715+0,032)*(3-1)</t>
  </si>
  <si>
    <t>Mezisoučet A</t>
  </si>
  <si>
    <t>směsný stavební odpad - na skládku - celková vzdálenost cca 15 km</t>
  </si>
  <si>
    <t>suť pol. 713410811+71113182R</t>
  </si>
  <si>
    <t>(0,949+0,329)*(15-1)</t>
  </si>
  <si>
    <t>Mezisoučet B</t>
  </si>
  <si>
    <t>57</t>
  </si>
  <si>
    <t>997013831</t>
  </si>
  <si>
    <t>Poplatek za uložení na skládce (skládkovné) stavebního odpadu směsného kód odpadu 170 904</t>
  </si>
  <si>
    <t>2075856807</t>
  </si>
  <si>
    <t xml:space="preserve">směsný stavební odpad - na skládku </t>
  </si>
  <si>
    <t>0,949+0,329</t>
  </si>
  <si>
    <t>Ostatní</t>
  </si>
  <si>
    <t>58</t>
  </si>
  <si>
    <t>OST01</t>
  </si>
  <si>
    <t>Zednická výpomoc</t>
  </si>
  <si>
    <t>kpl</t>
  </si>
  <si>
    <t>1082836272</t>
  </si>
  <si>
    <t>59</t>
  </si>
  <si>
    <t>OST02</t>
  </si>
  <si>
    <t>Dokumentace skutečného provedení</t>
  </si>
  <si>
    <t>-431309097</t>
  </si>
  <si>
    <t>VRN</t>
  </si>
  <si>
    <t>Vedlejší rozpočtové náklady</t>
  </si>
  <si>
    <t>60</t>
  </si>
  <si>
    <t>VRN 01</t>
  </si>
  <si>
    <t>Zařízení staveniště</t>
  </si>
  <si>
    <t>-1192218021</t>
  </si>
  <si>
    <t>61</t>
  </si>
  <si>
    <t>VRN 02</t>
  </si>
  <si>
    <t>Provozní vlivy</t>
  </si>
  <si>
    <t>1909577440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</si>
</sst>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20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41</v>
      </c>
      <c r="E29" s="45"/>
      <c r="F29" s="31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TV18-057zmA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Lesánek Litvínov - vystrojení otopného kanálu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Litvínov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66" t="str">
        <f>IF(AN8="","",AN8)</f>
        <v>30. 1. 2019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24.9" customHeight="1"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67" t="str">
        <f>IF(E17="","",E17)</f>
        <v>BPO spol. s r.o.,Lidická 1239,36317 OSTROV</v>
      </c>
      <c r="AN49" s="38"/>
      <c r="AO49" s="38"/>
      <c r="AP49" s="38"/>
      <c r="AQ49" s="38"/>
      <c r="AR49" s="42"/>
      <c r="AS49" s="68" t="s">
        <v>51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67" t="str">
        <f>IF(E20="","",E20)</f>
        <v>Tomanová Ing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52</v>
      </c>
      <c r="D52" s="81"/>
      <c r="E52" s="81"/>
      <c r="F52" s="81"/>
      <c r="G52" s="81"/>
      <c r="H52" s="82"/>
      <c r="I52" s="83" t="s">
        <v>53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54</v>
      </c>
      <c r="AH52" s="81"/>
      <c r="AI52" s="81"/>
      <c r="AJ52" s="81"/>
      <c r="AK52" s="81"/>
      <c r="AL52" s="81"/>
      <c r="AM52" s="81"/>
      <c r="AN52" s="83" t="s">
        <v>55</v>
      </c>
      <c r="AO52" s="81"/>
      <c r="AP52" s="85"/>
      <c r="AQ52" s="86" t="s">
        <v>56</v>
      </c>
      <c r="AR52" s="42"/>
      <c r="AS52" s="87" t="s">
        <v>57</v>
      </c>
      <c r="AT52" s="88" t="s">
        <v>58</v>
      </c>
      <c r="AU52" s="88" t="s">
        <v>59</v>
      </c>
      <c r="AV52" s="88" t="s">
        <v>60</v>
      </c>
      <c r="AW52" s="88" t="s">
        <v>61</v>
      </c>
      <c r="AX52" s="88" t="s">
        <v>62</v>
      </c>
      <c r="AY52" s="88" t="s">
        <v>63</v>
      </c>
      <c r="AZ52" s="88" t="s">
        <v>64</v>
      </c>
      <c r="BA52" s="88" t="s">
        <v>65</v>
      </c>
      <c r="BB52" s="88" t="s">
        <v>66</v>
      </c>
      <c r="BC52" s="88" t="s">
        <v>67</v>
      </c>
      <c r="BD52" s="89" t="s">
        <v>68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69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70</v>
      </c>
      <c r="BT54" s="104" t="s">
        <v>71</v>
      </c>
      <c r="BU54" s="105" t="s">
        <v>72</v>
      </c>
      <c r="BV54" s="104" t="s">
        <v>73</v>
      </c>
      <c r="BW54" s="104" t="s">
        <v>5</v>
      </c>
      <c r="BX54" s="104" t="s">
        <v>74</v>
      </c>
      <c r="CL54" s="104" t="s">
        <v>1</v>
      </c>
    </row>
    <row r="55" spans="1:91" s="5" customFormat="1" ht="16.5" customHeight="1">
      <c r="A55" s="106" t="s">
        <v>75</v>
      </c>
      <c r="B55" s="107"/>
      <c r="C55" s="108"/>
      <c r="D55" s="109" t="s">
        <v>76</v>
      </c>
      <c r="E55" s="109"/>
      <c r="F55" s="109"/>
      <c r="G55" s="109"/>
      <c r="H55" s="109"/>
      <c r="I55" s="110"/>
      <c r="J55" s="109" t="s">
        <v>77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'A - Vystrojení otopného k...'!J30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78</v>
      </c>
      <c r="AR55" s="113"/>
      <c r="AS55" s="114">
        <v>0</v>
      </c>
      <c r="AT55" s="115">
        <f>ROUND(SUM(AV55:AW55),2)</f>
        <v>0</v>
      </c>
      <c r="AU55" s="116">
        <f>'A - Vystrojení otopného k...'!P101</f>
        <v>0</v>
      </c>
      <c r="AV55" s="115">
        <f>'A - Vystrojení otopného k...'!J33</f>
        <v>0</v>
      </c>
      <c r="AW55" s="115">
        <f>'A - Vystrojení otopného k...'!J34</f>
        <v>0</v>
      </c>
      <c r="AX55" s="115">
        <f>'A - Vystrojení otopného k...'!J35</f>
        <v>0</v>
      </c>
      <c r="AY55" s="115">
        <f>'A - Vystrojení otopného k...'!J36</f>
        <v>0</v>
      </c>
      <c r="AZ55" s="115">
        <f>'A - Vystrojení otopného k...'!F33</f>
        <v>0</v>
      </c>
      <c r="BA55" s="115">
        <f>'A - Vystrojení otopného k...'!F34</f>
        <v>0</v>
      </c>
      <c r="BB55" s="115">
        <f>'A - Vystrojení otopného k...'!F35</f>
        <v>0</v>
      </c>
      <c r="BC55" s="115">
        <f>'A - Vystrojení otopného k...'!F36</f>
        <v>0</v>
      </c>
      <c r="BD55" s="117">
        <f>'A - Vystrojení otopného k...'!F37</f>
        <v>0</v>
      </c>
      <c r="BT55" s="118" t="s">
        <v>79</v>
      </c>
      <c r="BV55" s="118" t="s">
        <v>73</v>
      </c>
      <c r="BW55" s="118" t="s">
        <v>80</v>
      </c>
      <c r="BX55" s="118" t="s">
        <v>5</v>
      </c>
      <c r="CL55" s="118" t="s">
        <v>1</v>
      </c>
      <c r="CM55" s="118" t="s">
        <v>81</v>
      </c>
    </row>
    <row r="56" spans="2:44" s="1" customFormat="1" ht="30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A - Vystrojení otopného 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80</v>
      </c>
    </row>
    <row r="3" spans="2:46" ht="6.95" customHeight="1" hidden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9"/>
      <c r="AT3" s="16" t="s">
        <v>81</v>
      </c>
    </row>
    <row r="4" spans="2:46" ht="24.95" customHeight="1" hidden="1">
      <c r="B4" s="19"/>
      <c r="D4" s="123" t="s">
        <v>82</v>
      </c>
      <c r="L4" s="19"/>
      <c r="M4" s="23" t="s">
        <v>10</v>
      </c>
      <c r="AT4" s="16" t="s">
        <v>4</v>
      </c>
    </row>
    <row r="5" spans="2:12" ht="6.95" customHeight="1" hidden="1">
      <c r="B5" s="19"/>
      <c r="L5" s="19"/>
    </row>
    <row r="6" spans="2:12" ht="12" customHeight="1" hidden="1">
      <c r="B6" s="19"/>
      <c r="D6" s="124" t="s">
        <v>16</v>
      </c>
      <c r="L6" s="19"/>
    </row>
    <row r="7" spans="2:12" ht="16.5" customHeight="1" hidden="1">
      <c r="B7" s="19"/>
      <c r="E7" s="125" t="str">
        <f>'Rekapitulace stavby'!K6</f>
        <v>Lesánek Litvínov - vystrojení otopného kanálu</v>
      </c>
      <c r="F7" s="124"/>
      <c r="G7" s="124"/>
      <c r="H7" s="124"/>
      <c r="L7" s="19"/>
    </row>
    <row r="8" spans="2:12" s="1" customFormat="1" ht="12" customHeight="1" hidden="1">
      <c r="B8" s="42"/>
      <c r="D8" s="124" t="s">
        <v>83</v>
      </c>
      <c r="I8" s="126"/>
      <c r="L8" s="42"/>
    </row>
    <row r="9" spans="2:12" s="1" customFormat="1" ht="36.95" customHeight="1" hidden="1">
      <c r="B9" s="42"/>
      <c r="E9" s="127" t="s">
        <v>84</v>
      </c>
      <c r="F9" s="1"/>
      <c r="G9" s="1"/>
      <c r="H9" s="1"/>
      <c r="I9" s="126"/>
      <c r="L9" s="42"/>
    </row>
    <row r="10" spans="2:12" s="1" customFormat="1" ht="12" hidden="1">
      <c r="B10" s="42"/>
      <c r="I10" s="126"/>
      <c r="L10" s="42"/>
    </row>
    <row r="11" spans="2:12" s="1" customFormat="1" ht="12" customHeight="1" hidden="1">
      <c r="B11" s="42"/>
      <c r="D11" s="124" t="s">
        <v>18</v>
      </c>
      <c r="F11" s="16" t="s">
        <v>1</v>
      </c>
      <c r="I11" s="128" t="s">
        <v>19</v>
      </c>
      <c r="J11" s="16" t="s">
        <v>1</v>
      </c>
      <c r="L11" s="42"/>
    </row>
    <row r="12" spans="2:12" s="1" customFormat="1" ht="12" customHeight="1" hidden="1">
      <c r="B12" s="42"/>
      <c r="D12" s="124" t="s">
        <v>21</v>
      </c>
      <c r="F12" s="16" t="s">
        <v>22</v>
      </c>
      <c r="I12" s="128" t="s">
        <v>23</v>
      </c>
      <c r="J12" s="129" t="str">
        <f>'Rekapitulace stavby'!AN8</f>
        <v>30. 1. 2019</v>
      </c>
      <c r="L12" s="42"/>
    </row>
    <row r="13" spans="2:12" s="1" customFormat="1" ht="10.8" customHeight="1" hidden="1">
      <c r="B13" s="42"/>
      <c r="I13" s="126"/>
      <c r="L13" s="42"/>
    </row>
    <row r="14" spans="2:12" s="1" customFormat="1" ht="12" customHeight="1" hidden="1">
      <c r="B14" s="42"/>
      <c r="D14" s="124" t="s">
        <v>25</v>
      </c>
      <c r="I14" s="128" t="s">
        <v>26</v>
      </c>
      <c r="J14" s="16" t="str">
        <f>IF('Rekapitulace stavby'!AN10="","",'Rekapitulace stavby'!AN10)</f>
        <v/>
      </c>
      <c r="L14" s="42"/>
    </row>
    <row r="15" spans="2:12" s="1" customFormat="1" ht="18" customHeight="1" hidden="1">
      <c r="B15" s="42"/>
      <c r="E15" s="16" t="str">
        <f>IF('Rekapitulace stavby'!E11="","",'Rekapitulace stavby'!E11)</f>
        <v xml:space="preserve"> </v>
      </c>
      <c r="I15" s="128" t="s">
        <v>28</v>
      </c>
      <c r="J15" s="16" t="str">
        <f>IF('Rekapitulace stavby'!AN11="","",'Rekapitulace stavby'!AN11)</f>
        <v/>
      </c>
      <c r="L15" s="42"/>
    </row>
    <row r="16" spans="2:12" s="1" customFormat="1" ht="6.95" customHeight="1" hidden="1">
      <c r="B16" s="42"/>
      <c r="I16" s="126"/>
      <c r="L16" s="42"/>
    </row>
    <row r="17" spans="2:12" s="1" customFormat="1" ht="12" customHeight="1" hidden="1">
      <c r="B17" s="42"/>
      <c r="D17" s="124" t="s">
        <v>29</v>
      </c>
      <c r="I17" s="128" t="s">
        <v>26</v>
      </c>
      <c r="J17" s="32" t="str">
        <f>'Rekapitulace stavby'!AN13</f>
        <v>Vyplň údaj</v>
      </c>
      <c r="L17" s="42"/>
    </row>
    <row r="18" spans="2:12" s="1" customFormat="1" ht="18" customHeight="1" hidden="1">
      <c r="B18" s="42"/>
      <c r="E18" s="32" t="str">
        <f>'Rekapitulace stavby'!E14</f>
        <v>Vyplň údaj</v>
      </c>
      <c r="F18" s="16"/>
      <c r="G18" s="16"/>
      <c r="H18" s="16"/>
      <c r="I18" s="128" t="s">
        <v>28</v>
      </c>
      <c r="J18" s="32" t="str">
        <f>'Rekapitulace stavby'!AN14</f>
        <v>Vyplň údaj</v>
      </c>
      <c r="L18" s="42"/>
    </row>
    <row r="19" spans="2:12" s="1" customFormat="1" ht="6.95" customHeight="1" hidden="1">
      <c r="B19" s="42"/>
      <c r="I19" s="126"/>
      <c r="L19" s="42"/>
    </row>
    <row r="20" spans="2:12" s="1" customFormat="1" ht="12" customHeight="1" hidden="1">
      <c r="B20" s="42"/>
      <c r="D20" s="124" t="s">
        <v>31</v>
      </c>
      <c r="I20" s="128" t="s">
        <v>26</v>
      </c>
      <c r="J20" s="16" t="s">
        <v>1</v>
      </c>
      <c r="L20" s="42"/>
    </row>
    <row r="21" spans="2:12" s="1" customFormat="1" ht="18" customHeight="1" hidden="1">
      <c r="B21" s="42"/>
      <c r="E21" s="16" t="s">
        <v>32</v>
      </c>
      <c r="I21" s="128" t="s">
        <v>28</v>
      </c>
      <c r="J21" s="16" t="s">
        <v>1</v>
      </c>
      <c r="L21" s="42"/>
    </row>
    <row r="22" spans="2:12" s="1" customFormat="1" ht="6.95" customHeight="1" hidden="1">
      <c r="B22" s="42"/>
      <c r="I22" s="126"/>
      <c r="L22" s="42"/>
    </row>
    <row r="23" spans="2:12" s="1" customFormat="1" ht="12" customHeight="1" hidden="1">
      <c r="B23" s="42"/>
      <c r="D23" s="124" t="s">
        <v>34</v>
      </c>
      <c r="I23" s="128" t="s">
        <v>26</v>
      </c>
      <c r="J23" s="16" t="s">
        <v>1</v>
      </c>
      <c r="L23" s="42"/>
    </row>
    <row r="24" spans="2:12" s="1" customFormat="1" ht="18" customHeight="1" hidden="1">
      <c r="B24" s="42"/>
      <c r="E24" s="16" t="s">
        <v>35</v>
      </c>
      <c r="I24" s="128" t="s">
        <v>28</v>
      </c>
      <c r="J24" s="16" t="s">
        <v>1</v>
      </c>
      <c r="L24" s="42"/>
    </row>
    <row r="25" spans="2:12" s="1" customFormat="1" ht="6.95" customHeight="1" hidden="1">
      <c r="B25" s="42"/>
      <c r="I25" s="126"/>
      <c r="L25" s="42"/>
    </row>
    <row r="26" spans="2:12" s="1" customFormat="1" ht="12" customHeight="1" hidden="1">
      <c r="B26" s="42"/>
      <c r="D26" s="124" t="s">
        <v>36</v>
      </c>
      <c r="I26" s="126"/>
      <c r="L26" s="42"/>
    </row>
    <row r="27" spans="2:12" s="6" customFormat="1" ht="16.5" customHeight="1" hidden="1">
      <c r="B27" s="130"/>
      <c r="E27" s="131" t="s">
        <v>1</v>
      </c>
      <c r="F27" s="131"/>
      <c r="G27" s="131"/>
      <c r="H27" s="131"/>
      <c r="I27" s="132"/>
      <c r="L27" s="130"/>
    </row>
    <row r="28" spans="2:12" s="1" customFormat="1" ht="6.95" customHeight="1" hidden="1">
      <c r="B28" s="42"/>
      <c r="I28" s="126"/>
      <c r="L28" s="42"/>
    </row>
    <row r="29" spans="2:12" s="1" customFormat="1" ht="6.95" customHeight="1" hidden="1">
      <c r="B29" s="42"/>
      <c r="D29" s="70"/>
      <c r="E29" s="70"/>
      <c r="F29" s="70"/>
      <c r="G29" s="70"/>
      <c r="H29" s="70"/>
      <c r="I29" s="133"/>
      <c r="J29" s="70"/>
      <c r="K29" s="70"/>
      <c r="L29" s="42"/>
    </row>
    <row r="30" spans="2:12" s="1" customFormat="1" ht="25.4" customHeight="1" hidden="1">
      <c r="B30" s="42"/>
      <c r="D30" s="134" t="s">
        <v>37</v>
      </c>
      <c r="I30" s="126"/>
      <c r="J30" s="135">
        <f>ROUND(J101,2)</f>
        <v>0</v>
      </c>
      <c r="L30" s="42"/>
    </row>
    <row r="31" spans="2:12" s="1" customFormat="1" ht="6.95" customHeight="1" hidden="1">
      <c r="B31" s="42"/>
      <c r="D31" s="70"/>
      <c r="E31" s="70"/>
      <c r="F31" s="70"/>
      <c r="G31" s="70"/>
      <c r="H31" s="70"/>
      <c r="I31" s="133"/>
      <c r="J31" s="70"/>
      <c r="K31" s="70"/>
      <c r="L31" s="42"/>
    </row>
    <row r="32" spans="2:12" s="1" customFormat="1" ht="14.4" customHeight="1" hidden="1">
      <c r="B32" s="42"/>
      <c r="F32" s="136" t="s">
        <v>39</v>
      </c>
      <c r="I32" s="137" t="s">
        <v>38</v>
      </c>
      <c r="J32" s="136" t="s">
        <v>40</v>
      </c>
      <c r="L32" s="42"/>
    </row>
    <row r="33" spans="2:12" s="1" customFormat="1" ht="14.4" customHeight="1" hidden="1">
      <c r="B33" s="42"/>
      <c r="D33" s="124" t="s">
        <v>41</v>
      </c>
      <c r="E33" s="124" t="s">
        <v>42</v>
      </c>
      <c r="F33" s="138">
        <f>ROUND((SUM(BE101:BE305)),2)</f>
        <v>0</v>
      </c>
      <c r="I33" s="139">
        <v>0.21</v>
      </c>
      <c r="J33" s="138">
        <f>ROUND(((SUM(BE101:BE305))*I33),2)</f>
        <v>0</v>
      </c>
      <c r="L33" s="42"/>
    </row>
    <row r="34" spans="2:12" s="1" customFormat="1" ht="14.4" customHeight="1" hidden="1">
      <c r="B34" s="42"/>
      <c r="E34" s="124" t="s">
        <v>43</v>
      </c>
      <c r="F34" s="138">
        <f>ROUND((SUM(BF101:BF305)),2)</f>
        <v>0</v>
      </c>
      <c r="I34" s="139">
        <v>0.15</v>
      </c>
      <c r="J34" s="138">
        <f>ROUND(((SUM(BF101:BF305))*I34),2)</f>
        <v>0</v>
      </c>
      <c r="L34" s="42"/>
    </row>
    <row r="35" spans="2:12" s="1" customFormat="1" ht="14.4" customHeight="1" hidden="1">
      <c r="B35" s="42"/>
      <c r="E35" s="124" t="s">
        <v>44</v>
      </c>
      <c r="F35" s="138">
        <f>ROUND((SUM(BG101:BG305)),2)</f>
        <v>0</v>
      </c>
      <c r="I35" s="139">
        <v>0.21</v>
      </c>
      <c r="J35" s="138">
        <f>0</f>
        <v>0</v>
      </c>
      <c r="L35" s="42"/>
    </row>
    <row r="36" spans="2:12" s="1" customFormat="1" ht="14.4" customHeight="1" hidden="1">
      <c r="B36" s="42"/>
      <c r="E36" s="124" t="s">
        <v>45</v>
      </c>
      <c r="F36" s="138">
        <f>ROUND((SUM(BH101:BH305)),2)</f>
        <v>0</v>
      </c>
      <c r="I36" s="139">
        <v>0.15</v>
      </c>
      <c r="J36" s="138">
        <f>0</f>
        <v>0</v>
      </c>
      <c r="L36" s="42"/>
    </row>
    <row r="37" spans="2:12" s="1" customFormat="1" ht="14.4" customHeight="1" hidden="1">
      <c r="B37" s="42"/>
      <c r="E37" s="124" t="s">
        <v>46</v>
      </c>
      <c r="F37" s="138">
        <f>ROUND((SUM(BI101:BI305)),2)</f>
        <v>0</v>
      </c>
      <c r="I37" s="139">
        <v>0</v>
      </c>
      <c r="J37" s="138">
        <f>0</f>
        <v>0</v>
      </c>
      <c r="L37" s="42"/>
    </row>
    <row r="38" spans="2:12" s="1" customFormat="1" ht="6.95" customHeight="1" hidden="1">
      <c r="B38" s="42"/>
      <c r="I38" s="126"/>
      <c r="L38" s="42"/>
    </row>
    <row r="39" spans="2:12" s="1" customFormat="1" ht="25.4" customHeight="1" hidden="1">
      <c r="B39" s="42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42"/>
    </row>
    <row r="40" spans="2:12" s="1" customFormat="1" ht="14.4" customHeight="1" hidden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42"/>
    </row>
    <row r="41" ht="12" hidden="1"/>
    <row r="42" ht="12" hidden="1"/>
    <row r="43" ht="12" hidden="1"/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42"/>
    </row>
    <row r="45" spans="2:12" s="1" customFormat="1" ht="24.95" customHeight="1">
      <c r="B45" s="37"/>
      <c r="C45" s="22" t="s">
        <v>85</v>
      </c>
      <c r="D45" s="38"/>
      <c r="E45" s="38"/>
      <c r="F45" s="38"/>
      <c r="G45" s="38"/>
      <c r="H45" s="38"/>
      <c r="I45" s="126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26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26"/>
      <c r="J47" s="38"/>
      <c r="K47" s="38"/>
      <c r="L47" s="42"/>
    </row>
    <row r="48" spans="2:12" s="1" customFormat="1" ht="16.5" customHeight="1">
      <c r="B48" s="37"/>
      <c r="C48" s="38"/>
      <c r="D48" s="38"/>
      <c r="E48" s="154" t="str">
        <f>E7</f>
        <v>Lesánek Litvínov - vystrojení otopného kanálu</v>
      </c>
      <c r="F48" s="31"/>
      <c r="G48" s="31"/>
      <c r="H48" s="31"/>
      <c r="I48" s="126"/>
      <c r="J48" s="38"/>
      <c r="K48" s="38"/>
      <c r="L48" s="42"/>
    </row>
    <row r="49" spans="2:12" s="1" customFormat="1" ht="12" customHeight="1">
      <c r="B49" s="37"/>
      <c r="C49" s="31" t="s">
        <v>83</v>
      </c>
      <c r="D49" s="38"/>
      <c r="E49" s="38"/>
      <c r="F49" s="38"/>
      <c r="G49" s="38"/>
      <c r="H49" s="38"/>
      <c r="I49" s="126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A - Vystrojení otopného kanálu - změna a</v>
      </c>
      <c r="F50" s="38"/>
      <c r="G50" s="38"/>
      <c r="H50" s="38"/>
      <c r="I50" s="126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26"/>
      <c r="J51" s="38"/>
      <c r="K51" s="38"/>
      <c r="L51" s="42"/>
    </row>
    <row r="52" spans="2:12" s="1" customFormat="1" ht="12" customHeight="1">
      <c r="B52" s="37"/>
      <c r="C52" s="31" t="s">
        <v>21</v>
      </c>
      <c r="D52" s="38"/>
      <c r="E52" s="38"/>
      <c r="F52" s="26" t="str">
        <f>F12</f>
        <v>Litvínov</v>
      </c>
      <c r="G52" s="38"/>
      <c r="H52" s="38"/>
      <c r="I52" s="128" t="s">
        <v>23</v>
      </c>
      <c r="J52" s="66" t="str">
        <f>IF(J12="","",J12)</f>
        <v>30. 1. 2019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26"/>
      <c r="J53" s="38"/>
      <c r="K53" s="38"/>
      <c r="L53" s="42"/>
    </row>
    <row r="54" spans="2:12" s="1" customFormat="1" ht="24.9" customHeight="1">
      <c r="B54" s="37"/>
      <c r="C54" s="31" t="s">
        <v>25</v>
      </c>
      <c r="D54" s="38"/>
      <c r="E54" s="38"/>
      <c r="F54" s="26" t="str">
        <f>E15</f>
        <v xml:space="preserve"> </v>
      </c>
      <c r="G54" s="38"/>
      <c r="H54" s="38"/>
      <c r="I54" s="128" t="s">
        <v>31</v>
      </c>
      <c r="J54" s="35" t="str">
        <f>E21</f>
        <v>BPO spol. s r.o.,Lidická 1239,36317 OSTROV</v>
      </c>
      <c r="K54" s="38"/>
      <c r="L54" s="42"/>
    </row>
    <row r="55" spans="2:12" s="1" customFormat="1" ht="13.65" customHeight="1">
      <c r="B55" s="37"/>
      <c r="C55" s="31" t="s">
        <v>29</v>
      </c>
      <c r="D55" s="38"/>
      <c r="E55" s="38"/>
      <c r="F55" s="26" t="str">
        <f>IF(E18="","",E18)</f>
        <v>Vyplň údaj</v>
      </c>
      <c r="G55" s="38"/>
      <c r="H55" s="38"/>
      <c r="I55" s="128" t="s">
        <v>34</v>
      </c>
      <c r="J55" s="35" t="str">
        <f>E24</f>
        <v>Tomanová Ing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26"/>
      <c r="J56" s="38"/>
      <c r="K56" s="38"/>
      <c r="L56" s="42"/>
    </row>
    <row r="57" spans="2:12" s="1" customFormat="1" ht="29.25" customHeight="1">
      <c r="B57" s="37"/>
      <c r="C57" s="155" t="s">
        <v>86</v>
      </c>
      <c r="D57" s="156"/>
      <c r="E57" s="156"/>
      <c r="F57" s="156"/>
      <c r="G57" s="156"/>
      <c r="H57" s="156"/>
      <c r="I57" s="157"/>
      <c r="J57" s="158" t="s">
        <v>87</v>
      </c>
      <c r="K57" s="156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26"/>
      <c r="J58" s="38"/>
      <c r="K58" s="38"/>
      <c r="L58" s="42"/>
    </row>
    <row r="59" spans="2:47" s="1" customFormat="1" ht="22.8" customHeight="1">
      <c r="B59" s="37"/>
      <c r="C59" s="159" t="s">
        <v>88</v>
      </c>
      <c r="D59" s="38"/>
      <c r="E59" s="38"/>
      <c r="F59" s="38"/>
      <c r="G59" s="38"/>
      <c r="H59" s="38"/>
      <c r="I59" s="126"/>
      <c r="J59" s="97">
        <f>J101</f>
        <v>0</v>
      </c>
      <c r="K59" s="38"/>
      <c r="L59" s="42"/>
      <c r="AU59" s="16" t="s">
        <v>89</v>
      </c>
    </row>
    <row r="60" spans="2:12" s="7" customFormat="1" ht="24.95" customHeight="1">
      <c r="B60" s="160"/>
      <c r="C60" s="161"/>
      <c r="D60" s="162" t="s">
        <v>90</v>
      </c>
      <c r="E60" s="163"/>
      <c r="F60" s="163"/>
      <c r="G60" s="163"/>
      <c r="H60" s="163"/>
      <c r="I60" s="164"/>
      <c r="J60" s="165">
        <f>J102</f>
        <v>0</v>
      </c>
      <c r="K60" s="161"/>
      <c r="L60" s="166"/>
    </row>
    <row r="61" spans="2:12" s="8" customFormat="1" ht="19.9" customHeight="1">
      <c r="B61" s="167"/>
      <c r="C61" s="168"/>
      <c r="D61" s="169" t="s">
        <v>91</v>
      </c>
      <c r="E61" s="170"/>
      <c r="F61" s="170"/>
      <c r="G61" s="170"/>
      <c r="H61" s="170"/>
      <c r="I61" s="171"/>
      <c r="J61" s="172">
        <f>J103</f>
        <v>0</v>
      </c>
      <c r="K61" s="168"/>
      <c r="L61" s="173"/>
    </row>
    <row r="62" spans="2:12" s="8" customFormat="1" ht="14.85" customHeight="1">
      <c r="B62" s="167"/>
      <c r="C62" s="168"/>
      <c r="D62" s="169" t="s">
        <v>92</v>
      </c>
      <c r="E62" s="170"/>
      <c r="F62" s="170"/>
      <c r="G62" s="170"/>
      <c r="H62" s="170"/>
      <c r="I62" s="171"/>
      <c r="J62" s="172">
        <f>J104</f>
        <v>0</v>
      </c>
      <c r="K62" s="168"/>
      <c r="L62" s="173"/>
    </row>
    <row r="63" spans="2:12" s="8" customFormat="1" ht="14.85" customHeight="1">
      <c r="B63" s="167"/>
      <c r="C63" s="168"/>
      <c r="D63" s="169" t="s">
        <v>93</v>
      </c>
      <c r="E63" s="170"/>
      <c r="F63" s="170"/>
      <c r="G63" s="170"/>
      <c r="H63" s="170"/>
      <c r="I63" s="171"/>
      <c r="J63" s="172">
        <f>J109</f>
        <v>0</v>
      </c>
      <c r="K63" s="168"/>
      <c r="L63" s="173"/>
    </row>
    <row r="64" spans="2:12" s="8" customFormat="1" ht="19.9" customHeight="1">
      <c r="B64" s="167"/>
      <c r="C64" s="168"/>
      <c r="D64" s="169" t="s">
        <v>94</v>
      </c>
      <c r="E64" s="170"/>
      <c r="F64" s="170"/>
      <c r="G64" s="170"/>
      <c r="H64" s="170"/>
      <c r="I64" s="171"/>
      <c r="J64" s="172">
        <f>J111</f>
        <v>0</v>
      </c>
      <c r="K64" s="168"/>
      <c r="L64" s="173"/>
    </row>
    <row r="65" spans="2:12" s="8" customFormat="1" ht="14.85" customHeight="1">
      <c r="B65" s="167"/>
      <c r="C65" s="168"/>
      <c r="D65" s="169" t="s">
        <v>95</v>
      </c>
      <c r="E65" s="170"/>
      <c r="F65" s="170"/>
      <c r="G65" s="170"/>
      <c r="H65" s="170"/>
      <c r="I65" s="171"/>
      <c r="J65" s="172">
        <f>J112</f>
        <v>0</v>
      </c>
      <c r="K65" s="168"/>
      <c r="L65" s="173"/>
    </row>
    <row r="66" spans="2:12" s="8" customFormat="1" ht="14.85" customHeight="1">
      <c r="B66" s="167"/>
      <c r="C66" s="168"/>
      <c r="D66" s="169" t="s">
        <v>96</v>
      </c>
      <c r="E66" s="170"/>
      <c r="F66" s="170"/>
      <c r="G66" s="170"/>
      <c r="H66" s="170"/>
      <c r="I66" s="171"/>
      <c r="J66" s="172">
        <f>J113</f>
        <v>0</v>
      </c>
      <c r="K66" s="168"/>
      <c r="L66" s="173"/>
    </row>
    <row r="67" spans="2:12" s="7" customFormat="1" ht="24.95" customHeight="1">
      <c r="B67" s="160"/>
      <c r="C67" s="161"/>
      <c r="D67" s="162" t="s">
        <v>97</v>
      </c>
      <c r="E67" s="163"/>
      <c r="F67" s="163"/>
      <c r="G67" s="163"/>
      <c r="H67" s="163"/>
      <c r="I67" s="164"/>
      <c r="J67" s="165">
        <f>J120</f>
        <v>0</v>
      </c>
      <c r="K67" s="161"/>
      <c r="L67" s="166"/>
    </row>
    <row r="68" spans="2:12" s="8" customFormat="1" ht="19.9" customHeight="1">
      <c r="B68" s="167"/>
      <c r="C68" s="168"/>
      <c r="D68" s="169" t="s">
        <v>94</v>
      </c>
      <c r="E68" s="170"/>
      <c r="F68" s="170"/>
      <c r="G68" s="170"/>
      <c r="H68" s="170"/>
      <c r="I68" s="171"/>
      <c r="J68" s="172">
        <f>J121</f>
        <v>0</v>
      </c>
      <c r="K68" s="168"/>
      <c r="L68" s="173"/>
    </row>
    <row r="69" spans="2:12" s="8" customFormat="1" ht="14.85" customHeight="1">
      <c r="B69" s="167"/>
      <c r="C69" s="168"/>
      <c r="D69" s="169" t="s">
        <v>98</v>
      </c>
      <c r="E69" s="170"/>
      <c r="F69" s="170"/>
      <c r="G69" s="170"/>
      <c r="H69" s="170"/>
      <c r="I69" s="171"/>
      <c r="J69" s="172">
        <f>J122</f>
        <v>0</v>
      </c>
      <c r="K69" s="168"/>
      <c r="L69" s="173"/>
    </row>
    <row r="70" spans="2:12" s="7" customFormat="1" ht="24.95" customHeight="1">
      <c r="B70" s="160"/>
      <c r="C70" s="161"/>
      <c r="D70" s="162" t="s">
        <v>99</v>
      </c>
      <c r="E70" s="163"/>
      <c r="F70" s="163"/>
      <c r="G70" s="163"/>
      <c r="H70" s="163"/>
      <c r="I70" s="164"/>
      <c r="J70" s="165">
        <f>J157</f>
        <v>0</v>
      </c>
      <c r="K70" s="161"/>
      <c r="L70" s="166"/>
    </row>
    <row r="71" spans="2:12" s="8" customFormat="1" ht="19.9" customHeight="1">
      <c r="B71" s="167"/>
      <c r="C71" s="168"/>
      <c r="D71" s="169" t="s">
        <v>91</v>
      </c>
      <c r="E71" s="170"/>
      <c r="F71" s="170"/>
      <c r="G71" s="170"/>
      <c r="H71" s="170"/>
      <c r="I71" s="171"/>
      <c r="J71" s="172">
        <f>J158</f>
        <v>0</v>
      </c>
      <c r="K71" s="168"/>
      <c r="L71" s="173"/>
    </row>
    <row r="72" spans="2:12" s="8" customFormat="1" ht="14.85" customHeight="1">
      <c r="B72" s="167"/>
      <c r="C72" s="168"/>
      <c r="D72" s="169" t="s">
        <v>100</v>
      </c>
      <c r="E72" s="170"/>
      <c r="F72" s="170"/>
      <c r="G72" s="170"/>
      <c r="H72" s="170"/>
      <c r="I72" s="171"/>
      <c r="J72" s="172">
        <f>J159</f>
        <v>0</v>
      </c>
      <c r="K72" s="168"/>
      <c r="L72" s="173"/>
    </row>
    <row r="73" spans="2:12" s="8" customFormat="1" ht="14.85" customHeight="1">
      <c r="B73" s="167"/>
      <c r="C73" s="168"/>
      <c r="D73" s="169" t="s">
        <v>93</v>
      </c>
      <c r="E73" s="170"/>
      <c r="F73" s="170"/>
      <c r="G73" s="170"/>
      <c r="H73" s="170"/>
      <c r="I73" s="171"/>
      <c r="J73" s="172">
        <f>J174</f>
        <v>0</v>
      </c>
      <c r="K73" s="168"/>
      <c r="L73" s="173"/>
    </row>
    <row r="74" spans="2:12" s="8" customFormat="1" ht="19.9" customHeight="1">
      <c r="B74" s="167"/>
      <c r="C74" s="168"/>
      <c r="D74" s="169" t="s">
        <v>94</v>
      </c>
      <c r="E74" s="170"/>
      <c r="F74" s="170"/>
      <c r="G74" s="170"/>
      <c r="H74" s="170"/>
      <c r="I74" s="171"/>
      <c r="J74" s="172">
        <f>J176</f>
        <v>0</v>
      </c>
      <c r="K74" s="168"/>
      <c r="L74" s="173"/>
    </row>
    <row r="75" spans="2:12" s="8" customFormat="1" ht="14.85" customHeight="1">
      <c r="B75" s="167"/>
      <c r="C75" s="168"/>
      <c r="D75" s="169" t="s">
        <v>101</v>
      </c>
      <c r="E75" s="170"/>
      <c r="F75" s="170"/>
      <c r="G75" s="170"/>
      <c r="H75" s="170"/>
      <c r="I75" s="171"/>
      <c r="J75" s="172">
        <f>J177</f>
        <v>0</v>
      </c>
      <c r="K75" s="168"/>
      <c r="L75" s="173"/>
    </row>
    <row r="76" spans="2:12" s="8" customFormat="1" ht="14.85" customHeight="1">
      <c r="B76" s="167"/>
      <c r="C76" s="168"/>
      <c r="D76" s="169" t="s">
        <v>102</v>
      </c>
      <c r="E76" s="170"/>
      <c r="F76" s="170"/>
      <c r="G76" s="170"/>
      <c r="H76" s="170"/>
      <c r="I76" s="171"/>
      <c r="J76" s="172">
        <f>J199</f>
        <v>0</v>
      </c>
      <c r="K76" s="168"/>
      <c r="L76" s="173"/>
    </row>
    <row r="77" spans="2:12" s="8" customFormat="1" ht="14.85" customHeight="1">
      <c r="B77" s="167"/>
      <c r="C77" s="168"/>
      <c r="D77" s="169" t="s">
        <v>103</v>
      </c>
      <c r="E77" s="170"/>
      <c r="F77" s="170"/>
      <c r="G77" s="170"/>
      <c r="H77" s="170"/>
      <c r="I77" s="171"/>
      <c r="J77" s="172">
        <f>J215</f>
        <v>0</v>
      </c>
      <c r="K77" s="168"/>
      <c r="L77" s="173"/>
    </row>
    <row r="78" spans="2:12" s="8" customFormat="1" ht="14.85" customHeight="1">
      <c r="B78" s="167"/>
      <c r="C78" s="168"/>
      <c r="D78" s="169" t="s">
        <v>104</v>
      </c>
      <c r="E78" s="170"/>
      <c r="F78" s="170"/>
      <c r="G78" s="170"/>
      <c r="H78" s="170"/>
      <c r="I78" s="171"/>
      <c r="J78" s="172">
        <f>J224</f>
        <v>0</v>
      </c>
      <c r="K78" s="168"/>
      <c r="L78" s="173"/>
    </row>
    <row r="79" spans="2:12" s="7" customFormat="1" ht="24.95" customHeight="1">
      <c r="B79" s="160"/>
      <c r="C79" s="161"/>
      <c r="D79" s="162" t="s">
        <v>105</v>
      </c>
      <c r="E79" s="163"/>
      <c r="F79" s="163"/>
      <c r="G79" s="163"/>
      <c r="H79" s="163"/>
      <c r="I79" s="164"/>
      <c r="J79" s="165">
        <f>J244</f>
        <v>0</v>
      </c>
      <c r="K79" s="161"/>
      <c r="L79" s="166"/>
    </row>
    <row r="80" spans="2:12" s="7" customFormat="1" ht="24.95" customHeight="1">
      <c r="B80" s="160"/>
      <c r="C80" s="161"/>
      <c r="D80" s="162" t="s">
        <v>106</v>
      </c>
      <c r="E80" s="163"/>
      <c r="F80" s="163"/>
      <c r="G80" s="163"/>
      <c r="H80" s="163"/>
      <c r="I80" s="164"/>
      <c r="J80" s="165">
        <f>J300</f>
        <v>0</v>
      </c>
      <c r="K80" s="161"/>
      <c r="L80" s="166"/>
    </row>
    <row r="81" spans="2:12" s="7" customFormat="1" ht="24.95" customHeight="1">
      <c r="B81" s="160"/>
      <c r="C81" s="161"/>
      <c r="D81" s="162" t="s">
        <v>107</v>
      </c>
      <c r="E81" s="163"/>
      <c r="F81" s="163"/>
      <c r="G81" s="163"/>
      <c r="H81" s="163"/>
      <c r="I81" s="164"/>
      <c r="J81" s="165">
        <f>J303</f>
        <v>0</v>
      </c>
      <c r="K81" s="161"/>
      <c r="L81" s="166"/>
    </row>
    <row r="82" spans="2:12" s="1" customFormat="1" ht="21.8" customHeight="1">
      <c r="B82" s="37"/>
      <c r="C82" s="38"/>
      <c r="D82" s="38"/>
      <c r="E82" s="38"/>
      <c r="F82" s="38"/>
      <c r="G82" s="38"/>
      <c r="H82" s="38"/>
      <c r="I82" s="126"/>
      <c r="J82" s="38"/>
      <c r="K82" s="38"/>
      <c r="L82" s="42"/>
    </row>
    <row r="83" spans="2:12" s="1" customFormat="1" ht="6.95" customHeight="1">
      <c r="B83" s="56"/>
      <c r="C83" s="57"/>
      <c r="D83" s="57"/>
      <c r="E83" s="57"/>
      <c r="F83" s="57"/>
      <c r="G83" s="57"/>
      <c r="H83" s="57"/>
      <c r="I83" s="150"/>
      <c r="J83" s="57"/>
      <c r="K83" s="57"/>
      <c r="L83" s="42"/>
    </row>
    <row r="87" spans="2:12" s="1" customFormat="1" ht="6.95" customHeight="1">
      <c r="B87" s="58"/>
      <c r="C87" s="59"/>
      <c r="D87" s="59"/>
      <c r="E87" s="59"/>
      <c r="F87" s="59"/>
      <c r="G87" s="59"/>
      <c r="H87" s="59"/>
      <c r="I87" s="153"/>
      <c r="J87" s="59"/>
      <c r="K87" s="59"/>
      <c r="L87" s="42"/>
    </row>
    <row r="88" spans="2:12" s="1" customFormat="1" ht="24.95" customHeight="1">
      <c r="B88" s="37"/>
      <c r="C88" s="22" t="s">
        <v>108</v>
      </c>
      <c r="D88" s="38"/>
      <c r="E88" s="38"/>
      <c r="F88" s="38"/>
      <c r="G88" s="38"/>
      <c r="H88" s="38"/>
      <c r="I88" s="126"/>
      <c r="J88" s="38"/>
      <c r="K88" s="38"/>
      <c r="L88" s="42"/>
    </row>
    <row r="89" spans="2:12" s="1" customFormat="1" ht="6.95" customHeight="1">
      <c r="B89" s="37"/>
      <c r="C89" s="38"/>
      <c r="D89" s="38"/>
      <c r="E89" s="38"/>
      <c r="F89" s="38"/>
      <c r="G89" s="38"/>
      <c r="H89" s="38"/>
      <c r="I89" s="126"/>
      <c r="J89" s="38"/>
      <c r="K89" s="38"/>
      <c r="L89" s="42"/>
    </row>
    <row r="90" spans="2:12" s="1" customFormat="1" ht="12" customHeight="1">
      <c r="B90" s="37"/>
      <c r="C90" s="31" t="s">
        <v>16</v>
      </c>
      <c r="D90" s="38"/>
      <c r="E90" s="38"/>
      <c r="F90" s="38"/>
      <c r="G90" s="38"/>
      <c r="H90" s="38"/>
      <c r="I90" s="126"/>
      <c r="J90" s="38"/>
      <c r="K90" s="38"/>
      <c r="L90" s="42"/>
    </row>
    <row r="91" spans="2:12" s="1" customFormat="1" ht="16.5" customHeight="1">
      <c r="B91" s="37"/>
      <c r="C91" s="38"/>
      <c r="D91" s="38"/>
      <c r="E91" s="154" t="str">
        <f>E7</f>
        <v>Lesánek Litvínov - vystrojení otopného kanálu</v>
      </c>
      <c r="F91" s="31"/>
      <c r="G91" s="31"/>
      <c r="H91" s="31"/>
      <c r="I91" s="126"/>
      <c r="J91" s="38"/>
      <c r="K91" s="38"/>
      <c r="L91" s="42"/>
    </row>
    <row r="92" spans="2:12" s="1" customFormat="1" ht="12" customHeight="1">
      <c r="B92" s="37"/>
      <c r="C92" s="31" t="s">
        <v>83</v>
      </c>
      <c r="D92" s="38"/>
      <c r="E92" s="38"/>
      <c r="F92" s="38"/>
      <c r="G92" s="38"/>
      <c r="H92" s="38"/>
      <c r="I92" s="126"/>
      <c r="J92" s="38"/>
      <c r="K92" s="38"/>
      <c r="L92" s="42"/>
    </row>
    <row r="93" spans="2:12" s="1" customFormat="1" ht="16.5" customHeight="1">
      <c r="B93" s="37"/>
      <c r="C93" s="38"/>
      <c r="D93" s="38"/>
      <c r="E93" s="63" t="str">
        <f>E9</f>
        <v>A - Vystrojení otopného kanálu - změna a</v>
      </c>
      <c r="F93" s="38"/>
      <c r="G93" s="38"/>
      <c r="H93" s="38"/>
      <c r="I93" s="126"/>
      <c r="J93" s="38"/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26"/>
      <c r="J94" s="38"/>
      <c r="K94" s="38"/>
      <c r="L94" s="42"/>
    </row>
    <row r="95" spans="2:12" s="1" customFormat="1" ht="12" customHeight="1">
      <c r="B95" s="37"/>
      <c r="C95" s="31" t="s">
        <v>21</v>
      </c>
      <c r="D95" s="38"/>
      <c r="E95" s="38"/>
      <c r="F95" s="26" t="str">
        <f>F12</f>
        <v>Litvínov</v>
      </c>
      <c r="G95" s="38"/>
      <c r="H95" s="38"/>
      <c r="I95" s="128" t="s">
        <v>23</v>
      </c>
      <c r="J95" s="66" t="str">
        <f>IF(J12="","",J12)</f>
        <v>30. 1. 2019</v>
      </c>
      <c r="K95" s="38"/>
      <c r="L95" s="42"/>
    </row>
    <row r="96" spans="2:12" s="1" customFormat="1" ht="6.95" customHeight="1">
      <c r="B96" s="37"/>
      <c r="C96" s="38"/>
      <c r="D96" s="38"/>
      <c r="E96" s="38"/>
      <c r="F96" s="38"/>
      <c r="G96" s="38"/>
      <c r="H96" s="38"/>
      <c r="I96" s="126"/>
      <c r="J96" s="38"/>
      <c r="K96" s="38"/>
      <c r="L96" s="42"/>
    </row>
    <row r="97" spans="2:12" s="1" customFormat="1" ht="24.9" customHeight="1">
      <c r="B97" s="37"/>
      <c r="C97" s="31" t="s">
        <v>25</v>
      </c>
      <c r="D97" s="38"/>
      <c r="E97" s="38"/>
      <c r="F97" s="26" t="str">
        <f>E15</f>
        <v xml:space="preserve"> </v>
      </c>
      <c r="G97" s="38"/>
      <c r="H97" s="38"/>
      <c r="I97" s="128" t="s">
        <v>31</v>
      </c>
      <c r="J97" s="35" t="str">
        <f>E21</f>
        <v>BPO spol. s r.o.,Lidická 1239,36317 OSTROV</v>
      </c>
      <c r="K97" s="38"/>
      <c r="L97" s="42"/>
    </row>
    <row r="98" spans="2:12" s="1" customFormat="1" ht="13.65" customHeight="1">
      <c r="B98" s="37"/>
      <c r="C98" s="31" t="s">
        <v>29</v>
      </c>
      <c r="D98" s="38"/>
      <c r="E98" s="38"/>
      <c r="F98" s="26" t="str">
        <f>IF(E18="","",E18)</f>
        <v>Vyplň údaj</v>
      </c>
      <c r="G98" s="38"/>
      <c r="H98" s="38"/>
      <c r="I98" s="128" t="s">
        <v>34</v>
      </c>
      <c r="J98" s="35" t="str">
        <f>E24</f>
        <v>Tomanová Ing</v>
      </c>
      <c r="K98" s="3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26"/>
      <c r="J99" s="38"/>
      <c r="K99" s="38"/>
      <c r="L99" s="42"/>
    </row>
    <row r="100" spans="2:20" s="9" customFormat="1" ht="29.25" customHeight="1">
      <c r="B100" s="174"/>
      <c r="C100" s="175" t="s">
        <v>109</v>
      </c>
      <c r="D100" s="176" t="s">
        <v>56</v>
      </c>
      <c r="E100" s="176" t="s">
        <v>52</v>
      </c>
      <c r="F100" s="176" t="s">
        <v>53</v>
      </c>
      <c r="G100" s="176" t="s">
        <v>110</v>
      </c>
      <c r="H100" s="176" t="s">
        <v>111</v>
      </c>
      <c r="I100" s="177" t="s">
        <v>112</v>
      </c>
      <c r="J100" s="176" t="s">
        <v>87</v>
      </c>
      <c r="K100" s="178" t="s">
        <v>113</v>
      </c>
      <c r="L100" s="179"/>
      <c r="M100" s="87" t="s">
        <v>1</v>
      </c>
      <c r="N100" s="88" t="s">
        <v>41</v>
      </c>
      <c r="O100" s="88" t="s">
        <v>114</v>
      </c>
      <c r="P100" s="88" t="s">
        <v>115</v>
      </c>
      <c r="Q100" s="88" t="s">
        <v>116</v>
      </c>
      <c r="R100" s="88" t="s">
        <v>117</v>
      </c>
      <c r="S100" s="88" t="s">
        <v>118</v>
      </c>
      <c r="T100" s="89" t="s">
        <v>119</v>
      </c>
    </row>
    <row r="101" spans="2:63" s="1" customFormat="1" ht="22.8" customHeight="1">
      <c r="B101" s="37"/>
      <c r="C101" s="94" t="s">
        <v>120</v>
      </c>
      <c r="D101" s="38"/>
      <c r="E101" s="38"/>
      <c r="F101" s="38"/>
      <c r="G101" s="38"/>
      <c r="H101" s="38"/>
      <c r="I101" s="126"/>
      <c r="J101" s="180">
        <f>BK101</f>
        <v>0</v>
      </c>
      <c r="K101" s="38"/>
      <c r="L101" s="42"/>
      <c r="M101" s="90"/>
      <c r="N101" s="91"/>
      <c r="O101" s="91"/>
      <c r="P101" s="181">
        <f>P102+P120+P157+P244+P300+P303</f>
        <v>0</v>
      </c>
      <c r="Q101" s="91"/>
      <c r="R101" s="181">
        <f>R102+R120+R157+R244+R300+R303</f>
        <v>2.7843807199999997</v>
      </c>
      <c r="S101" s="91"/>
      <c r="T101" s="182">
        <f>T102+T120+T157+T244+T300+T303</f>
        <v>2.4077</v>
      </c>
      <c r="AT101" s="16" t="s">
        <v>70</v>
      </c>
      <c r="AU101" s="16" t="s">
        <v>89</v>
      </c>
      <c r="BK101" s="183">
        <f>BK102+BK120+BK157+BK244+BK300+BK303</f>
        <v>0</v>
      </c>
    </row>
    <row r="102" spans="2:63" s="10" customFormat="1" ht="25.9" customHeight="1">
      <c r="B102" s="184"/>
      <c r="C102" s="185"/>
      <c r="D102" s="186" t="s">
        <v>70</v>
      </c>
      <c r="E102" s="187" t="s">
        <v>76</v>
      </c>
      <c r="F102" s="187" t="s">
        <v>121</v>
      </c>
      <c r="G102" s="185"/>
      <c r="H102" s="185"/>
      <c r="I102" s="188"/>
      <c r="J102" s="189">
        <f>BK102</f>
        <v>0</v>
      </c>
      <c r="K102" s="185"/>
      <c r="L102" s="190"/>
      <c r="M102" s="191"/>
      <c r="N102" s="192"/>
      <c r="O102" s="192"/>
      <c r="P102" s="193">
        <f>P103+P111</f>
        <v>0</v>
      </c>
      <c r="Q102" s="192"/>
      <c r="R102" s="193">
        <f>R103+R111</f>
        <v>0.7046387199999999</v>
      </c>
      <c r="S102" s="192"/>
      <c r="T102" s="194">
        <f>T103+T111</f>
        <v>0</v>
      </c>
      <c r="AR102" s="195" t="s">
        <v>79</v>
      </c>
      <c r="AT102" s="196" t="s">
        <v>70</v>
      </c>
      <c r="AU102" s="196" t="s">
        <v>71</v>
      </c>
      <c r="AY102" s="195" t="s">
        <v>122</v>
      </c>
      <c r="BK102" s="197">
        <f>BK103+BK111</f>
        <v>0</v>
      </c>
    </row>
    <row r="103" spans="2:63" s="10" customFormat="1" ht="22.8" customHeight="1">
      <c r="B103" s="184"/>
      <c r="C103" s="185"/>
      <c r="D103" s="186" t="s">
        <v>70</v>
      </c>
      <c r="E103" s="198" t="s">
        <v>123</v>
      </c>
      <c r="F103" s="198" t="s">
        <v>123</v>
      </c>
      <c r="G103" s="185"/>
      <c r="H103" s="185"/>
      <c r="I103" s="188"/>
      <c r="J103" s="199">
        <f>BK103</f>
        <v>0</v>
      </c>
      <c r="K103" s="185"/>
      <c r="L103" s="190"/>
      <c r="M103" s="191"/>
      <c r="N103" s="192"/>
      <c r="O103" s="192"/>
      <c r="P103" s="193">
        <f>P104+P109</f>
        <v>0</v>
      </c>
      <c r="Q103" s="192"/>
      <c r="R103" s="193">
        <f>R104+R109</f>
        <v>0.4693187199999999</v>
      </c>
      <c r="S103" s="192"/>
      <c r="T103" s="194">
        <f>T104+T109</f>
        <v>0</v>
      </c>
      <c r="AR103" s="195" t="s">
        <v>79</v>
      </c>
      <c r="AT103" s="196" t="s">
        <v>70</v>
      </c>
      <c r="AU103" s="196" t="s">
        <v>79</v>
      </c>
      <c r="AY103" s="195" t="s">
        <v>122</v>
      </c>
      <c r="BK103" s="197">
        <f>BK104+BK109</f>
        <v>0</v>
      </c>
    </row>
    <row r="104" spans="2:63" s="10" customFormat="1" ht="20.85" customHeight="1">
      <c r="B104" s="184"/>
      <c r="C104" s="185"/>
      <c r="D104" s="186" t="s">
        <v>70</v>
      </c>
      <c r="E104" s="198" t="s">
        <v>124</v>
      </c>
      <c r="F104" s="198" t="s">
        <v>125</v>
      </c>
      <c r="G104" s="185"/>
      <c r="H104" s="185"/>
      <c r="I104" s="188"/>
      <c r="J104" s="199">
        <f>BK104</f>
        <v>0</v>
      </c>
      <c r="K104" s="185"/>
      <c r="L104" s="190"/>
      <c r="M104" s="191"/>
      <c r="N104" s="192"/>
      <c r="O104" s="192"/>
      <c r="P104" s="193">
        <f>SUM(P105:P108)</f>
        <v>0</v>
      </c>
      <c r="Q104" s="192"/>
      <c r="R104" s="193">
        <f>SUM(R105:R108)</f>
        <v>0.4693187199999999</v>
      </c>
      <c r="S104" s="192"/>
      <c r="T104" s="194">
        <f>SUM(T105:T108)</f>
        <v>0</v>
      </c>
      <c r="AR104" s="195" t="s">
        <v>79</v>
      </c>
      <c r="AT104" s="196" t="s">
        <v>70</v>
      </c>
      <c r="AU104" s="196" t="s">
        <v>81</v>
      </c>
      <c r="AY104" s="195" t="s">
        <v>122</v>
      </c>
      <c r="BK104" s="197">
        <f>SUM(BK105:BK108)</f>
        <v>0</v>
      </c>
    </row>
    <row r="105" spans="2:65" s="1" customFormat="1" ht="16.5" customHeight="1">
      <c r="B105" s="37"/>
      <c r="C105" s="200" t="s">
        <v>79</v>
      </c>
      <c r="D105" s="200" t="s">
        <v>126</v>
      </c>
      <c r="E105" s="201" t="s">
        <v>127</v>
      </c>
      <c r="F105" s="202" t="s">
        <v>128</v>
      </c>
      <c r="G105" s="203" t="s">
        <v>129</v>
      </c>
      <c r="H105" s="204">
        <v>0.208</v>
      </c>
      <c r="I105" s="205"/>
      <c r="J105" s="206">
        <f>ROUND(I105*H105,2)</f>
        <v>0</v>
      </c>
      <c r="K105" s="202" t="s">
        <v>130</v>
      </c>
      <c r="L105" s="42"/>
      <c r="M105" s="207" t="s">
        <v>1</v>
      </c>
      <c r="N105" s="208" t="s">
        <v>42</v>
      </c>
      <c r="O105" s="78"/>
      <c r="P105" s="209">
        <f>O105*H105</f>
        <v>0</v>
      </c>
      <c r="Q105" s="209">
        <v>2.25634</v>
      </c>
      <c r="R105" s="209">
        <f>Q105*H105</f>
        <v>0.4693187199999999</v>
      </c>
      <c r="S105" s="209">
        <v>0</v>
      </c>
      <c r="T105" s="210">
        <f>S105*H105</f>
        <v>0</v>
      </c>
      <c r="AR105" s="16" t="s">
        <v>131</v>
      </c>
      <c r="AT105" s="16" t="s">
        <v>126</v>
      </c>
      <c r="AU105" s="16" t="s">
        <v>132</v>
      </c>
      <c r="AY105" s="16" t="s">
        <v>122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16" t="s">
        <v>79</v>
      </c>
      <c r="BK105" s="211">
        <f>ROUND(I105*H105,2)</f>
        <v>0</v>
      </c>
      <c r="BL105" s="16" t="s">
        <v>131</v>
      </c>
      <c r="BM105" s="16" t="s">
        <v>133</v>
      </c>
    </row>
    <row r="106" spans="2:51" s="11" customFormat="1" ht="12">
      <c r="B106" s="212"/>
      <c r="C106" s="213"/>
      <c r="D106" s="214" t="s">
        <v>134</v>
      </c>
      <c r="E106" s="215" t="s">
        <v>1</v>
      </c>
      <c r="F106" s="216" t="s">
        <v>135</v>
      </c>
      <c r="G106" s="213"/>
      <c r="H106" s="215" t="s">
        <v>1</v>
      </c>
      <c r="I106" s="217"/>
      <c r="J106" s="213"/>
      <c r="K106" s="213"/>
      <c r="L106" s="218"/>
      <c r="M106" s="219"/>
      <c r="N106" s="220"/>
      <c r="O106" s="220"/>
      <c r="P106" s="220"/>
      <c r="Q106" s="220"/>
      <c r="R106" s="220"/>
      <c r="S106" s="220"/>
      <c r="T106" s="221"/>
      <c r="AT106" s="222" t="s">
        <v>134</v>
      </c>
      <c r="AU106" s="222" t="s">
        <v>132</v>
      </c>
      <c r="AV106" s="11" t="s">
        <v>79</v>
      </c>
      <c r="AW106" s="11" t="s">
        <v>33</v>
      </c>
      <c r="AX106" s="11" t="s">
        <v>71</v>
      </c>
      <c r="AY106" s="222" t="s">
        <v>122</v>
      </c>
    </row>
    <row r="107" spans="2:51" s="12" customFormat="1" ht="12">
      <c r="B107" s="223"/>
      <c r="C107" s="224"/>
      <c r="D107" s="214" t="s">
        <v>134</v>
      </c>
      <c r="E107" s="225" t="s">
        <v>1</v>
      </c>
      <c r="F107" s="226" t="s">
        <v>136</v>
      </c>
      <c r="G107" s="224"/>
      <c r="H107" s="227">
        <v>0.208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AT107" s="233" t="s">
        <v>134</v>
      </c>
      <c r="AU107" s="233" t="s">
        <v>132</v>
      </c>
      <c r="AV107" s="12" t="s">
        <v>81</v>
      </c>
      <c r="AW107" s="12" t="s">
        <v>33</v>
      </c>
      <c r="AX107" s="12" t="s">
        <v>79</v>
      </c>
      <c r="AY107" s="233" t="s">
        <v>122</v>
      </c>
    </row>
    <row r="108" spans="2:65" s="1" customFormat="1" ht="16.5" customHeight="1">
      <c r="B108" s="37"/>
      <c r="C108" s="200" t="s">
        <v>81</v>
      </c>
      <c r="D108" s="200" t="s">
        <v>126</v>
      </c>
      <c r="E108" s="201" t="s">
        <v>137</v>
      </c>
      <c r="F108" s="202" t="s">
        <v>138</v>
      </c>
      <c r="G108" s="203" t="s">
        <v>129</v>
      </c>
      <c r="H108" s="204">
        <v>0.208</v>
      </c>
      <c r="I108" s="205"/>
      <c r="J108" s="206">
        <f>ROUND(I108*H108,2)</f>
        <v>0</v>
      </c>
      <c r="K108" s="202" t="s">
        <v>130</v>
      </c>
      <c r="L108" s="42"/>
      <c r="M108" s="207" t="s">
        <v>1</v>
      </c>
      <c r="N108" s="208" t="s">
        <v>42</v>
      </c>
      <c r="O108" s="78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16" t="s">
        <v>131</v>
      </c>
      <c r="AT108" s="16" t="s">
        <v>126</v>
      </c>
      <c r="AU108" s="16" t="s">
        <v>132</v>
      </c>
      <c r="AY108" s="16" t="s">
        <v>122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6" t="s">
        <v>79</v>
      </c>
      <c r="BK108" s="211">
        <f>ROUND(I108*H108,2)</f>
        <v>0</v>
      </c>
      <c r="BL108" s="16" t="s">
        <v>131</v>
      </c>
      <c r="BM108" s="16" t="s">
        <v>139</v>
      </c>
    </row>
    <row r="109" spans="2:63" s="10" customFormat="1" ht="20.85" customHeight="1">
      <c r="B109" s="184"/>
      <c r="C109" s="185"/>
      <c r="D109" s="186" t="s">
        <v>70</v>
      </c>
      <c r="E109" s="198" t="s">
        <v>140</v>
      </c>
      <c r="F109" s="198" t="s">
        <v>141</v>
      </c>
      <c r="G109" s="185"/>
      <c r="H109" s="185"/>
      <c r="I109" s="188"/>
      <c r="J109" s="199">
        <f>BK109</f>
        <v>0</v>
      </c>
      <c r="K109" s="185"/>
      <c r="L109" s="190"/>
      <c r="M109" s="191"/>
      <c r="N109" s="192"/>
      <c r="O109" s="192"/>
      <c r="P109" s="193">
        <f>P110</f>
        <v>0</v>
      </c>
      <c r="Q109" s="192"/>
      <c r="R109" s="193">
        <f>R110</f>
        <v>0</v>
      </c>
      <c r="S109" s="192"/>
      <c r="T109" s="194">
        <f>T110</f>
        <v>0</v>
      </c>
      <c r="AR109" s="195" t="s">
        <v>79</v>
      </c>
      <c r="AT109" s="196" t="s">
        <v>70</v>
      </c>
      <c r="AU109" s="196" t="s">
        <v>81</v>
      </c>
      <c r="AY109" s="195" t="s">
        <v>122</v>
      </c>
      <c r="BK109" s="197">
        <f>BK110</f>
        <v>0</v>
      </c>
    </row>
    <row r="110" spans="2:65" s="1" customFormat="1" ht="16.5" customHeight="1">
      <c r="B110" s="37"/>
      <c r="C110" s="200" t="s">
        <v>132</v>
      </c>
      <c r="D110" s="200" t="s">
        <v>126</v>
      </c>
      <c r="E110" s="201" t="s">
        <v>142</v>
      </c>
      <c r="F110" s="202" t="s">
        <v>143</v>
      </c>
      <c r="G110" s="203" t="s">
        <v>144</v>
      </c>
      <c r="H110" s="204">
        <v>0.469</v>
      </c>
      <c r="I110" s="205"/>
      <c r="J110" s="206">
        <f>ROUND(I110*H110,2)</f>
        <v>0</v>
      </c>
      <c r="K110" s="202" t="s">
        <v>130</v>
      </c>
      <c r="L110" s="42"/>
      <c r="M110" s="207" t="s">
        <v>1</v>
      </c>
      <c r="N110" s="208" t="s">
        <v>42</v>
      </c>
      <c r="O110" s="78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16" t="s">
        <v>131</v>
      </c>
      <c r="AT110" s="16" t="s">
        <v>126</v>
      </c>
      <c r="AU110" s="16" t="s">
        <v>132</v>
      </c>
      <c r="AY110" s="16" t="s">
        <v>122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6" t="s">
        <v>79</v>
      </c>
      <c r="BK110" s="211">
        <f>ROUND(I110*H110,2)</f>
        <v>0</v>
      </c>
      <c r="BL110" s="16" t="s">
        <v>131</v>
      </c>
      <c r="BM110" s="16" t="s">
        <v>145</v>
      </c>
    </row>
    <row r="111" spans="2:63" s="10" customFormat="1" ht="22.8" customHeight="1">
      <c r="B111" s="184"/>
      <c r="C111" s="185"/>
      <c r="D111" s="186" t="s">
        <v>70</v>
      </c>
      <c r="E111" s="198" t="s">
        <v>146</v>
      </c>
      <c r="F111" s="198" t="s">
        <v>146</v>
      </c>
      <c r="G111" s="185"/>
      <c r="H111" s="185"/>
      <c r="I111" s="188"/>
      <c r="J111" s="199">
        <f>BK111</f>
        <v>0</v>
      </c>
      <c r="K111" s="185"/>
      <c r="L111" s="190"/>
      <c r="M111" s="191"/>
      <c r="N111" s="192"/>
      <c r="O111" s="192"/>
      <c r="P111" s="193">
        <f>P112+P113</f>
        <v>0</v>
      </c>
      <c r="Q111" s="192"/>
      <c r="R111" s="193">
        <f>R112+R113</f>
        <v>0.23532</v>
      </c>
      <c r="S111" s="192"/>
      <c r="T111" s="194">
        <f>T112+T113</f>
        <v>0</v>
      </c>
      <c r="AR111" s="195" t="s">
        <v>81</v>
      </c>
      <c r="AT111" s="196" t="s">
        <v>70</v>
      </c>
      <c r="AU111" s="196" t="s">
        <v>79</v>
      </c>
      <c r="AY111" s="195" t="s">
        <v>122</v>
      </c>
      <c r="BK111" s="197">
        <f>BK112+BK113</f>
        <v>0</v>
      </c>
    </row>
    <row r="112" spans="2:63" s="10" customFormat="1" ht="20.85" customHeight="1">
      <c r="B112" s="184"/>
      <c r="C112" s="185"/>
      <c r="D112" s="186" t="s">
        <v>70</v>
      </c>
      <c r="E112" s="198" t="s">
        <v>147</v>
      </c>
      <c r="F112" s="198" t="s">
        <v>148</v>
      </c>
      <c r="G112" s="185"/>
      <c r="H112" s="185"/>
      <c r="I112" s="188"/>
      <c r="J112" s="199">
        <f>BK112</f>
        <v>0</v>
      </c>
      <c r="K112" s="185"/>
      <c r="L112" s="190"/>
      <c r="M112" s="191"/>
      <c r="N112" s="192"/>
      <c r="O112" s="192"/>
      <c r="P112" s="193">
        <v>0</v>
      </c>
      <c r="Q112" s="192"/>
      <c r="R112" s="193">
        <v>0</v>
      </c>
      <c r="S112" s="192"/>
      <c r="T112" s="194">
        <v>0</v>
      </c>
      <c r="AR112" s="195" t="s">
        <v>81</v>
      </c>
      <c r="AT112" s="196" t="s">
        <v>70</v>
      </c>
      <c r="AU112" s="196" t="s">
        <v>81</v>
      </c>
      <c r="AY112" s="195" t="s">
        <v>122</v>
      </c>
      <c r="BK112" s="197">
        <v>0</v>
      </c>
    </row>
    <row r="113" spans="2:63" s="10" customFormat="1" ht="20.85" customHeight="1">
      <c r="B113" s="184"/>
      <c r="C113" s="185"/>
      <c r="D113" s="186" t="s">
        <v>70</v>
      </c>
      <c r="E113" s="198" t="s">
        <v>149</v>
      </c>
      <c r="F113" s="198" t="s">
        <v>150</v>
      </c>
      <c r="G113" s="185"/>
      <c r="H113" s="185"/>
      <c r="I113" s="188"/>
      <c r="J113" s="199">
        <f>BK113</f>
        <v>0</v>
      </c>
      <c r="K113" s="185"/>
      <c r="L113" s="190"/>
      <c r="M113" s="191"/>
      <c r="N113" s="192"/>
      <c r="O113" s="192"/>
      <c r="P113" s="193">
        <f>SUM(P114:P119)</f>
        <v>0</v>
      </c>
      <c r="Q113" s="192"/>
      <c r="R113" s="193">
        <f>SUM(R114:R119)</f>
        <v>0.23532</v>
      </c>
      <c r="S113" s="192"/>
      <c r="T113" s="194">
        <f>SUM(T114:T119)</f>
        <v>0</v>
      </c>
      <c r="AR113" s="195" t="s">
        <v>81</v>
      </c>
      <c r="AT113" s="196" t="s">
        <v>70</v>
      </c>
      <c r="AU113" s="196" t="s">
        <v>81</v>
      </c>
      <c r="AY113" s="195" t="s">
        <v>122</v>
      </c>
      <c r="BK113" s="197">
        <f>SUM(BK114:BK119)</f>
        <v>0</v>
      </c>
    </row>
    <row r="114" spans="2:65" s="1" customFormat="1" ht="16.5" customHeight="1">
      <c r="B114" s="37"/>
      <c r="C114" s="200" t="s">
        <v>131</v>
      </c>
      <c r="D114" s="200" t="s">
        <v>126</v>
      </c>
      <c r="E114" s="201" t="s">
        <v>151</v>
      </c>
      <c r="F114" s="202" t="s">
        <v>152</v>
      </c>
      <c r="G114" s="203" t="s">
        <v>153</v>
      </c>
      <c r="H114" s="204">
        <v>222</v>
      </c>
      <c r="I114" s="205"/>
      <c r="J114" s="206">
        <f>ROUND(I114*H114,2)</f>
        <v>0</v>
      </c>
      <c r="K114" s="202" t="s">
        <v>130</v>
      </c>
      <c r="L114" s="42"/>
      <c r="M114" s="207" t="s">
        <v>1</v>
      </c>
      <c r="N114" s="208" t="s">
        <v>42</v>
      </c>
      <c r="O114" s="78"/>
      <c r="P114" s="209">
        <f>O114*H114</f>
        <v>0</v>
      </c>
      <c r="Q114" s="209">
        <v>6E-05</v>
      </c>
      <c r="R114" s="209">
        <f>Q114*H114</f>
        <v>0.01332</v>
      </c>
      <c r="S114" s="209">
        <v>0</v>
      </c>
      <c r="T114" s="210">
        <f>S114*H114</f>
        <v>0</v>
      </c>
      <c r="AR114" s="16" t="s">
        <v>154</v>
      </c>
      <c r="AT114" s="16" t="s">
        <v>126</v>
      </c>
      <c r="AU114" s="16" t="s">
        <v>132</v>
      </c>
      <c r="AY114" s="16" t="s">
        <v>122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6" t="s">
        <v>79</v>
      </c>
      <c r="BK114" s="211">
        <f>ROUND(I114*H114,2)</f>
        <v>0</v>
      </c>
      <c r="BL114" s="16" t="s">
        <v>154</v>
      </c>
      <c r="BM114" s="16" t="s">
        <v>155</v>
      </c>
    </row>
    <row r="115" spans="2:51" s="11" customFormat="1" ht="12">
      <c r="B115" s="212"/>
      <c r="C115" s="213"/>
      <c r="D115" s="214" t="s">
        <v>134</v>
      </c>
      <c r="E115" s="215" t="s">
        <v>1</v>
      </c>
      <c r="F115" s="216" t="s">
        <v>156</v>
      </c>
      <c r="G115" s="213"/>
      <c r="H115" s="215" t="s">
        <v>1</v>
      </c>
      <c r="I115" s="217"/>
      <c r="J115" s="213"/>
      <c r="K115" s="213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134</v>
      </c>
      <c r="AU115" s="222" t="s">
        <v>132</v>
      </c>
      <c r="AV115" s="11" t="s">
        <v>79</v>
      </c>
      <c r="AW115" s="11" t="s">
        <v>33</v>
      </c>
      <c r="AX115" s="11" t="s">
        <v>71</v>
      </c>
      <c r="AY115" s="222" t="s">
        <v>122</v>
      </c>
    </row>
    <row r="116" spans="2:51" s="11" customFormat="1" ht="12">
      <c r="B116" s="212"/>
      <c r="C116" s="213"/>
      <c r="D116" s="214" t="s">
        <v>134</v>
      </c>
      <c r="E116" s="215" t="s">
        <v>1</v>
      </c>
      <c r="F116" s="216" t="s">
        <v>157</v>
      </c>
      <c r="G116" s="213"/>
      <c r="H116" s="215" t="s">
        <v>1</v>
      </c>
      <c r="I116" s="217"/>
      <c r="J116" s="213"/>
      <c r="K116" s="213"/>
      <c r="L116" s="218"/>
      <c r="M116" s="219"/>
      <c r="N116" s="220"/>
      <c r="O116" s="220"/>
      <c r="P116" s="220"/>
      <c r="Q116" s="220"/>
      <c r="R116" s="220"/>
      <c r="S116" s="220"/>
      <c r="T116" s="221"/>
      <c r="AT116" s="222" t="s">
        <v>134</v>
      </c>
      <c r="AU116" s="222" t="s">
        <v>132</v>
      </c>
      <c r="AV116" s="11" t="s">
        <v>79</v>
      </c>
      <c r="AW116" s="11" t="s">
        <v>33</v>
      </c>
      <c r="AX116" s="11" t="s">
        <v>71</v>
      </c>
      <c r="AY116" s="222" t="s">
        <v>122</v>
      </c>
    </row>
    <row r="117" spans="2:51" s="12" customFormat="1" ht="12">
      <c r="B117" s="223"/>
      <c r="C117" s="224"/>
      <c r="D117" s="214" t="s">
        <v>134</v>
      </c>
      <c r="E117" s="225" t="s">
        <v>1</v>
      </c>
      <c r="F117" s="226" t="s">
        <v>158</v>
      </c>
      <c r="G117" s="224"/>
      <c r="H117" s="227">
        <v>222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134</v>
      </c>
      <c r="AU117" s="233" t="s">
        <v>132</v>
      </c>
      <c r="AV117" s="12" t="s">
        <v>81</v>
      </c>
      <c r="AW117" s="12" t="s">
        <v>33</v>
      </c>
      <c r="AX117" s="12" t="s">
        <v>79</v>
      </c>
      <c r="AY117" s="233" t="s">
        <v>122</v>
      </c>
    </row>
    <row r="118" spans="2:65" s="1" customFormat="1" ht="16.5" customHeight="1">
      <c r="B118" s="37"/>
      <c r="C118" s="234" t="s">
        <v>159</v>
      </c>
      <c r="D118" s="234" t="s">
        <v>160</v>
      </c>
      <c r="E118" s="235" t="s">
        <v>161</v>
      </c>
      <c r="F118" s="236" t="s">
        <v>162</v>
      </c>
      <c r="G118" s="237" t="s">
        <v>153</v>
      </c>
      <c r="H118" s="238">
        <v>222</v>
      </c>
      <c r="I118" s="239"/>
      <c r="J118" s="240">
        <f>ROUND(I118*H118,2)</f>
        <v>0</v>
      </c>
      <c r="K118" s="236" t="s">
        <v>1</v>
      </c>
      <c r="L118" s="241"/>
      <c r="M118" s="242" t="s">
        <v>1</v>
      </c>
      <c r="N118" s="243" t="s">
        <v>42</v>
      </c>
      <c r="O118" s="78"/>
      <c r="P118" s="209">
        <f>O118*H118</f>
        <v>0</v>
      </c>
      <c r="Q118" s="209">
        <v>0.001</v>
      </c>
      <c r="R118" s="209">
        <f>Q118*H118</f>
        <v>0.222</v>
      </c>
      <c r="S118" s="209">
        <v>0</v>
      </c>
      <c r="T118" s="210">
        <f>S118*H118</f>
        <v>0</v>
      </c>
      <c r="AR118" s="16" t="s">
        <v>163</v>
      </c>
      <c r="AT118" s="16" t="s">
        <v>160</v>
      </c>
      <c r="AU118" s="16" t="s">
        <v>132</v>
      </c>
      <c r="AY118" s="16" t="s">
        <v>122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6" t="s">
        <v>79</v>
      </c>
      <c r="BK118" s="211">
        <f>ROUND(I118*H118,2)</f>
        <v>0</v>
      </c>
      <c r="BL118" s="16" t="s">
        <v>154</v>
      </c>
      <c r="BM118" s="16" t="s">
        <v>164</v>
      </c>
    </row>
    <row r="119" spans="2:65" s="1" customFormat="1" ht="16.5" customHeight="1">
      <c r="B119" s="37"/>
      <c r="C119" s="200" t="s">
        <v>124</v>
      </c>
      <c r="D119" s="200" t="s">
        <v>126</v>
      </c>
      <c r="E119" s="201" t="s">
        <v>165</v>
      </c>
      <c r="F119" s="202" t="s">
        <v>166</v>
      </c>
      <c r="G119" s="203" t="s">
        <v>144</v>
      </c>
      <c r="H119" s="204">
        <v>0.235</v>
      </c>
      <c r="I119" s="205"/>
      <c r="J119" s="206">
        <f>ROUND(I119*H119,2)</f>
        <v>0</v>
      </c>
      <c r="K119" s="202" t="s">
        <v>130</v>
      </c>
      <c r="L119" s="42"/>
      <c r="M119" s="207" t="s">
        <v>1</v>
      </c>
      <c r="N119" s="208" t="s">
        <v>42</v>
      </c>
      <c r="O119" s="78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AR119" s="16" t="s">
        <v>154</v>
      </c>
      <c r="AT119" s="16" t="s">
        <v>126</v>
      </c>
      <c r="AU119" s="16" t="s">
        <v>132</v>
      </c>
      <c r="AY119" s="16" t="s">
        <v>122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6" t="s">
        <v>79</v>
      </c>
      <c r="BK119" s="211">
        <f>ROUND(I119*H119,2)</f>
        <v>0</v>
      </c>
      <c r="BL119" s="16" t="s">
        <v>154</v>
      </c>
      <c r="BM119" s="16" t="s">
        <v>167</v>
      </c>
    </row>
    <row r="120" spans="2:63" s="10" customFormat="1" ht="25.9" customHeight="1">
      <c r="B120" s="184"/>
      <c r="C120" s="185"/>
      <c r="D120" s="186" t="s">
        <v>70</v>
      </c>
      <c r="E120" s="187" t="s">
        <v>168</v>
      </c>
      <c r="F120" s="187" t="s">
        <v>169</v>
      </c>
      <c r="G120" s="185"/>
      <c r="H120" s="185"/>
      <c r="I120" s="188"/>
      <c r="J120" s="189">
        <f>BK120</f>
        <v>0</v>
      </c>
      <c r="K120" s="185"/>
      <c r="L120" s="190"/>
      <c r="M120" s="191"/>
      <c r="N120" s="192"/>
      <c r="O120" s="192"/>
      <c r="P120" s="193">
        <f>P121</f>
        <v>0</v>
      </c>
      <c r="Q120" s="192"/>
      <c r="R120" s="193">
        <f>R121</f>
        <v>0.7074999999999999</v>
      </c>
      <c r="S120" s="192"/>
      <c r="T120" s="194">
        <f>T121</f>
        <v>0</v>
      </c>
      <c r="AR120" s="195" t="s">
        <v>81</v>
      </c>
      <c r="AT120" s="196" t="s">
        <v>70</v>
      </c>
      <c r="AU120" s="196" t="s">
        <v>71</v>
      </c>
      <c r="AY120" s="195" t="s">
        <v>122</v>
      </c>
      <c r="BK120" s="197">
        <f>BK121</f>
        <v>0</v>
      </c>
    </row>
    <row r="121" spans="2:63" s="10" customFormat="1" ht="22.8" customHeight="1">
      <c r="B121" s="184"/>
      <c r="C121" s="185"/>
      <c r="D121" s="186" t="s">
        <v>70</v>
      </c>
      <c r="E121" s="198" t="s">
        <v>146</v>
      </c>
      <c r="F121" s="198" t="s">
        <v>146</v>
      </c>
      <c r="G121" s="185"/>
      <c r="H121" s="185"/>
      <c r="I121" s="188"/>
      <c r="J121" s="199">
        <f>BK121</f>
        <v>0</v>
      </c>
      <c r="K121" s="185"/>
      <c r="L121" s="190"/>
      <c r="M121" s="191"/>
      <c r="N121" s="192"/>
      <c r="O121" s="192"/>
      <c r="P121" s="193">
        <f>P122</f>
        <v>0</v>
      </c>
      <c r="Q121" s="192"/>
      <c r="R121" s="193">
        <f>R122</f>
        <v>0.7074999999999999</v>
      </c>
      <c r="S121" s="192"/>
      <c r="T121" s="194">
        <f>T122</f>
        <v>0</v>
      </c>
      <c r="AR121" s="195" t="s">
        <v>81</v>
      </c>
      <c r="AT121" s="196" t="s">
        <v>70</v>
      </c>
      <c r="AU121" s="196" t="s">
        <v>79</v>
      </c>
      <c r="AY121" s="195" t="s">
        <v>122</v>
      </c>
      <c r="BK121" s="197">
        <f>BK122</f>
        <v>0</v>
      </c>
    </row>
    <row r="122" spans="2:63" s="10" customFormat="1" ht="20.85" customHeight="1">
      <c r="B122" s="184"/>
      <c r="C122" s="185"/>
      <c r="D122" s="186" t="s">
        <v>70</v>
      </c>
      <c r="E122" s="198" t="s">
        <v>170</v>
      </c>
      <c r="F122" s="198" t="s">
        <v>171</v>
      </c>
      <c r="G122" s="185"/>
      <c r="H122" s="185"/>
      <c r="I122" s="188"/>
      <c r="J122" s="199">
        <f>BK122</f>
        <v>0</v>
      </c>
      <c r="K122" s="185"/>
      <c r="L122" s="190"/>
      <c r="M122" s="191"/>
      <c r="N122" s="192"/>
      <c r="O122" s="192"/>
      <c r="P122" s="193">
        <f>SUM(P123:P156)</f>
        <v>0</v>
      </c>
      <c r="Q122" s="192"/>
      <c r="R122" s="193">
        <f>SUM(R123:R156)</f>
        <v>0.7074999999999999</v>
      </c>
      <c r="S122" s="192"/>
      <c r="T122" s="194">
        <f>SUM(T123:T156)</f>
        <v>0</v>
      </c>
      <c r="AR122" s="195" t="s">
        <v>81</v>
      </c>
      <c r="AT122" s="196" t="s">
        <v>70</v>
      </c>
      <c r="AU122" s="196" t="s">
        <v>81</v>
      </c>
      <c r="AY122" s="195" t="s">
        <v>122</v>
      </c>
      <c r="BK122" s="197">
        <f>SUM(BK123:BK156)</f>
        <v>0</v>
      </c>
    </row>
    <row r="123" spans="2:65" s="1" customFormat="1" ht="16.5" customHeight="1">
      <c r="B123" s="37"/>
      <c r="C123" s="200" t="s">
        <v>172</v>
      </c>
      <c r="D123" s="200" t="s">
        <v>126</v>
      </c>
      <c r="E123" s="201" t="s">
        <v>173</v>
      </c>
      <c r="F123" s="202" t="s">
        <v>174</v>
      </c>
      <c r="G123" s="203" t="s">
        <v>175</v>
      </c>
      <c r="H123" s="204">
        <v>42</v>
      </c>
      <c r="I123" s="205"/>
      <c r="J123" s="206">
        <f>ROUND(I123*H123,2)</f>
        <v>0</v>
      </c>
      <c r="K123" s="202" t="s">
        <v>130</v>
      </c>
      <c r="L123" s="42"/>
      <c r="M123" s="207" t="s">
        <v>1</v>
      </c>
      <c r="N123" s="208" t="s">
        <v>42</v>
      </c>
      <c r="O123" s="78"/>
      <c r="P123" s="209">
        <f>O123*H123</f>
        <v>0</v>
      </c>
      <c r="Q123" s="209">
        <v>0.00256</v>
      </c>
      <c r="R123" s="209">
        <f>Q123*H123</f>
        <v>0.10752</v>
      </c>
      <c r="S123" s="209">
        <v>0</v>
      </c>
      <c r="T123" s="210">
        <f>S123*H123</f>
        <v>0</v>
      </c>
      <c r="AR123" s="16" t="s">
        <v>154</v>
      </c>
      <c r="AT123" s="16" t="s">
        <v>126</v>
      </c>
      <c r="AU123" s="16" t="s">
        <v>132</v>
      </c>
      <c r="AY123" s="16" t="s">
        <v>122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6" t="s">
        <v>79</v>
      </c>
      <c r="BK123" s="211">
        <f>ROUND(I123*H123,2)</f>
        <v>0</v>
      </c>
      <c r="BL123" s="16" t="s">
        <v>154</v>
      </c>
      <c r="BM123" s="16" t="s">
        <v>176</v>
      </c>
    </row>
    <row r="124" spans="2:65" s="1" customFormat="1" ht="16.5" customHeight="1">
      <c r="B124" s="37"/>
      <c r="C124" s="200" t="s">
        <v>177</v>
      </c>
      <c r="D124" s="200" t="s">
        <v>126</v>
      </c>
      <c r="E124" s="201" t="s">
        <v>178</v>
      </c>
      <c r="F124" s="202" t="s">
        <v>179</v>
      </c>
      <c r="G124" s="203" t="s">
        <v>175</v>
      </c>
      <c r="H124" s="204">
        <v>42</v>
      </c>
      <c r="I124" s="205"/>
      <c r="J124" s="206">
        <f>ROUND(I124*H124,2)</f>
        <v>0</v>
      </c>
      <c r="K124" s="202" t="s">
        <v>130</v>
      </c>
      <c r="L124" s="42"/>
      <c r="M124" s="207" t="s">
        <v>1</v>
      </c>
      <c r="N124" s="208" t="s">
        <v>42</v>
      </c>
      <c r="O124" s="78"/>
      <c r="P124" s="209">
        <f>O124*H124</f>
        <v>0</v>
      </c>
      <c r="Q124" s="209">
        <v>0.0061</v>
      </c>
      <c r="R124" s="209">
        <f>Q124*H124</f>
        <v>0.25620000000000004</v>
      </c>
      <c r="S124" s="209">
        <v>0</v>
      </c>
      <c r="T124" s="210">
        <f>S124*H124</f>
        <v>0</v>
      </c>
      <c r="AR124" s="16" t="s">
        <v>154</v>
      </c>
      <c r="AT124" s="16" t="s">
        <v>126</v>
      </c>
      <c r="AU124" s="16" t="s">
        <v>132</v>
      </c>
      <c r="AY124" s="16" t="s">
        <v>122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6" t="s">
        <v>79</v>
      </c>
      <c r="BK124" s="211">
        <f>ROUND(I124*H124,2)</f>
        <v>0</v>
      </c>
      <c r="BL124" s="16" t="s">
        <v>154</v>
      </c>
      <c r="BM124" s="16" t="s">
        <v>180</v>
      </c>
    </row>
    <row r="125" spans="2:65" s="1" customFormat="1" ht="16.5" customHeight="1">
      <c r="B125" s="37"/>
      <c r="C125" s="200" t="s">
        <v>181</v>
      </c>
      <c r="D125" s="200" t="s">
        <v>126</v>
      </c>
      <c r="E125" s="201" t="s">
        <v>182</v>
      </c>
      <c r="F125" s="202" t="s">
        <v>183</v>
      </c>
      <c r="G125" s="203" t="s">
        <v>175</v>
      </c>
      <c r="H125" s="204">
        <v>42</v>
      </c>
      <c r="I125" s="205"/>
      <c r="J125" s="206">
        <f>ROUND(I125*H125,2)</f>
        <v>0</v>
      </c>
      <c r="K125" s="202" t="s">
        <v>1</v>
      </c>
      <c r="L125" s="42"/>
      <c r="M125" s="207" t="s">
        <v>1</v>
      </c>
      <c r="N125" s="208" t="s">
        <v>42</v>
      </c>
      <c r="O125" s="78"/>
      <c r="P125" s="209">
        <f>O125*H125</f>
        <v>0</v>
      </c>
      <c r="Q125" s="209">
        <v>0.00029</v>
      </c>
      <c r="R125" s="209">
        <f>Q125*H125</f>
        <v>0.01218</v>
      </c>
      <c r="S125" s="209">
        <v>0</v>
      </c>
      <c r="T125" s="210">
        <f>S125*H125</f>
        <v>0</v>
      </c>
      <c r="AR125" s="16" t="s">
        <v>154</v>
      </c>
      <c r="AT125" s="16" t="s">
        <v>126</v>
      </c>
      <c r="AU125" s="16" t="s">
        <v>132</v>
      </c>
      <c r="AY125" s="16" t="s">
        <v>122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6" t="s">
        <v>79</v>
      </c>
      <c r="BK125" s="211">
        <f>ROUND(I125*H125,2)</f>
        <v>0</v>
      </c>
      <c r="BL125" s="16" t="s">
        <v>154</v>
      </c>
      <c r="BM125" s="16" t="s">
        <v>184</v>
      </c>
    </row>
    <row r="126" spans="2:51" s="11" customFormat="1" ht="12">
      <c r="B126" s="212"/>
      <c r="C126" s="213"/>
      <c r="D126" s="214" t="s">
        <v>134</v>
      </c>
      <c r="E126" s="215" t="s">
        <v>1</v>
      </c>
      <c r="F126" s="216" t="s">
        <v>185</v>
      </c>
      <c r="G126" s="213"/>
      <c r="H126" s="215" t="s">
        <v>1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134</v>
      </c>
      <c r="AU126" s="222" t="s">
        <v>132</v>
      </c>
      <c r="AV126" s="11" t="s">
        <v>79</v>
      </c>
      <c r="AW126" s="11" t="s">
        <v>33</v>
      </c>
      <c r="AX126" s="11" t="s">
        <v>71</v>
      </c>
      <c r="AY126" s="222" t="s">
        <v>122</v>
      </c>
    </row>
    <row r="127" spans="2:51" s="12" customFormat="1" ht="12">
      <c r="B127" s="223"/>
      <c r="C127" s="224"/>
      <c r="D127" s="214" t="s">
        <v>134</v>
      </c>
      <c r="E127" s="225" t="s">
        <v>1</v>
      </c>
      <c r="F127" s="226" t="s">
        <v>186</v>
      </c>
      <c r="G127" s="224"/>
      <c r="H127" s="227">
        <v>42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134</v>
      </c>
      <c r="AU127" s="233" t="s">
        <v>132</v>
      </c>
      <c r="AV127" s="12" t="s">
        <v>81</v>
      </c>
      <c r="AW127" s="12" t="s">
        <v>33</v>
      </c>
      <c r="AX127" s="12" t="s">
        <v>79</v>
      </c>
      <c r="AY127" s="233" t="s">
        <v>122</v>
      </c>
    </row>
    <row r="128" spans="2:65" s="1" customFormat="1" ht="16.5" customHeight="1">
      <c r="B128" s="37"/>
      <c r="C128" s="200" t="s">
        <v>187</v>
      </c>
      <c r="D128" s="200" t="s">
        <v>126</v>
      </c>
      <c r="E128" s="201" t="s">
        <v>188</v>
      </c>
      <c r="F128" s="202" t="s">
        <v>189</v>
      </c>
      <c r="G128" s="203" t="s">
        <v>175</v>
      </c>
      <c r="H128" s="204">
        <v>42</v>
      </c>
      <c r="I128" s="205"/>
      <c r="J128" s="206">
        <f>ROUND(I128*H128,2)</f>
        <v>0</v>
      </c>
      <c r="K128" s="202" t="s">
        <v>1</v>
      </c>
      <c r="L128" s="42"/>
      <c r="M128" s="207" t="s">
        <v>1</v>
      </c>
      <c r="N128" s="208" t="s">
        <v>42</v>
      </c>
      <c r="O128" s="78"/>
      <c r="P128" s="209">
        <f>O128*H128</f>
        <v>0</v>
      </c>
      <c r="Q128" s="209">
        <v>0.0004</v>
      </c>
      <c r="R128" s="209">
        <f>Q128*H128</f>
        <v>0.016800000000000002</v>
      </c>
      <c r="S128" s="209">
        <v>0</v>
      </c>
      <c r="T128" s="210">
        <f>S128*H128</f>
        <v>0</v>
      </c>
      <c r="AR128" s="16" t="s">
        <v>154</v>
      </c>
      <c r="AT128" s="16" t="s">
        <v>126</v>
      </c>
      <c r="AU128" s="16" t="s">
        <v>132</v>
      </c>
      <c r="AY128" s="16" t="s">
        <v>122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6" t="s">
        <v>79</v>
      </c>
      <c r="BK128" s="211">
        <f>ROUND(I128*H128,2)</f>
        <v>0</v>
      </c>
      <c r="BL128" s="16" t="s">
        <v>154</v>
      </c>
      <c r="BM128" s="16" t="s">
        <v>190</v>
      </c>
    </row>
    <row r="129" spans="2:51" s="11" customFormat="1" ht="12">
      <c r="B129" s="212"/>
      <c r="C129" s="213"/>
      <c r="D129" s="214" t="s">
        <v>134</v>
      </c>
      <c r="E129" s="215" t="s">
        <v>1</v>
      </c>
      <c r="F129" s="216" t="s">
        <v>191</v>
      </c>
      <c r="G129" s="213"/>
      <c r="H129" s="215" t="s">
        <v>1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134</v>
      </c>
      <c r="AU129" s="222" t="s">
        <v>132</v>
      </c>
      <c r="AV129" s="11" t="s">
        <v>79</v>
      </c>
      <c r="AW129" s="11" t="s">
        <v>33</v>
      </c>
      <c r="AX129" s="11" t="s">
        <v>71</v>
      </c>
      <c r="AY129" s="222" t="s">
        <v>122</v>
      </c>
    </row>
    <row r="130" spans="2:51" s="12" customFormat="1" ht="12">
      <c r="B130" s="223"/>
      <c r="C130" s="224"/>
      <c r="D130" s="214" t="s">
        <v>134</v>
      </c>
      <c r="E130" s="225" t="s">
        <v>1</v>
      </c>
      <c r="F130" s="226" t="s">
        <v>186</v>
      </c>
      <c r="G130" s="224"/>
      <c r="H130" s="227">
        <v>42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AT130" s="233" t="s">
        <v>134</v>
      </c>
      <c r="AU130" s="233" t="s">
        <v>132</v>
      </c>
      <c r="AV130" s="12" t="s">
        <v>81</v>
      </c>
      <c r="AW130" s="12" t="s">
        <v>33</v>
      </c>
      <c r="AX130" s="12" t="s">
        <v>79</v>
      </c>
      <c r="AY130" s="233" t="s">
        <v>122</v>
      </c>
    </row>
    <row r="131" spans="2:65" s="1" customFormat="1" ht="22.5" customHeight="1">
      <c r="B131" s="37"/>
      <c r="C131" s="234" t="s">
        <v>192</v>
      </c>
      <c r="D131" s="234" t="s">
        <v>160</v>
      </c>
      <c r="E131" s="235" t="s">
        <v>193</v>
      </c>
      <c r="F131" s="236" t="s">
        <v>194</v>
      </c>
      <c r="G131" s="237" t="s">
        <v>175</v>
      </c>
      <c r="H131" s="238">
        <v>43</v>
      </c>
      <c r="I131" s="239"/>
      <c r="J131" s="240">
        <f>ROUND(I131*H131,2)</f>
        <v>0</v>
      </c>
      <c r="K131" s="236" t="s">
        <v>1</v>
      </c>
      <c r="L131" s="241"/>
      <c r="M131" s="242" t="s">
        <v>1</v>
      </c>
      <c r="N131" s="243" t="s">
        <v>42</v>
      </c>
      <c r="O131" s="78"/>
      <c r="P131" s="209">
        <f>O131*H131</f>
        <v>0</v>
      </c>
      <c r="Q131" s="209">
        <v>0.002</v>
      </c>
      <c r="R131" s="209">
        <f>Q131*H131</f>
        <v>0.08600000000000001</v>
      </c>
      <c r="S131" s="209">
        <v>0</v>
      </c>
      <c r="T131" s="210">
        <f>S131*H131</f>
        <v>0</v>
      </c>
      <c r="AR131" s="16" t="s">
        <v>163</v>
      </c>
      <c r="AT131" s="16" t="s">
        <v>160</v>
      </c>
      <c r="AU131" s="16" t="s">
        <v>132</v>
      </c>
      <c r="AY131" s="16" t="s">
        <v>122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6" t="s">
        <v>79</v>
      </c>
      <c r="BK131" s="211">
        <f>ROUND(I131*H131,2)</f>
        <v>0</v>
      </c>
      <c r="BL131" s="16" t="s">
        <v>154</v>
      </c>
      <c r="BM131" s="16" t="s">
        <v>195</v>
      </c>
    </row>
    <row r="132" spans="2:51" s="11" customFormat="1" ht="12">
      <c r="B132" s="212"/>
      <c r="C132" s="213"/>
      <c r="D132" s="214" t="s">
        <v>134</v>
      </c>
      <c r="E132" s="215" t="s">
        <v>1</v>
      </c>
      <c r="F132" s="216" t="s">
        <v>196</v>
      </c>
      <c r="G132" s="213"/>
      <c r="H132" s="215" t="s">
        <v>1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134</v>
      </c>
      <c r="AU132" s="222" t="s">
        <v>132</v>
      </c>
      <c r="AV132" s="11" t="s">
        <v>79</v>
      </c>
      <c r="AW132" s="11" t="s">
        <v>33</v>
      </c>
      <c r="AX132" s="11" t="s">
        <v>71</v>
      </c>
      <c r="AY132" s="222" t="s">
        <v>122</v>
      </c>
    </row>
    <row r="133" spans="2:51" s="11" customFormat="1" ht="12">
      <c r="B133" s="212"/>
      <c r="C133" s="213"/>
      <c r="D133" s="214" t="s">
        <v>134</v>
      </c>
      <c r="E133" s="215" t="s">
        <v>1</v>
      </c>
      <c r="F133" s="216" t="s">
        <v>197</v>
      </c>
      <c r="G133" s="213"/>
      <c r="H133" s="215" t="s">
        <v>1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134</v>
      </c>
      <c r="AU133" s="222" t="s">
        <v>132</v>
      </c>
      <c r="AV133" s="11" t="s">
        <v>79</v>
      </c>
      <c r="AW133" s="11" t="s">
        <v>33</v>
      </c>
      <c r="AX133" s="11" t="s">
        <v>71</v>
      </c>
      <c r="AY133" s="222" t="s">
        <v>122</v>
      </c>
    </row>
    <row r="134" spans="2:51" s="12" customFormat="1" ht="12">
      <c r="B134" s="223"/>
      <c r="C134" s="224"/>
      <c r="D134" s="214" t="s">
        <v>134</v>
      </c>
      <c r="E134" s="225" t="s">
        <v>1</v>
      </c>
      <c r="F134" s="226" t="s">
        <v>198</v>
      </c>
      <c r="G134" s="224"/>
      <c r="H134" s="227">
        <v>43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134</v>
      </c>
      <c r="AU134" s="233" t="s">
        <v>132</v>
      </c>
      <c r="AV134" s="12" t="s">
        <v>81</v>
      </c>
      <c r="AW134" s="12" t="s">
        <v>33</v>
      </c>
      <c r="AX134" s="12" t="s">
        <v>79</v>
      </c>
      <c r="AY134" s="233" t="s">
        <v>122</v>
      </c>
    </row>
    <row r="135" spans="2:65" s="1" customFormat="1" ht="22.5" customHeight="1">
      <c r="B135" s="37"/>
      <c r="C135" s="234" t="s">
        <v>199</v>
      </c>
      <c r="D135" s="234" t="s">
        <v>160</v>
      </c>
      <c r="E135" s="235" t="s">
        <v>200</v>
      </c>
      <c r="F135" s="236" t="s">
        <v>201</v>
      </c>
      <c r="G135" s="237" t="s">
        <v>175</v>
      </c>
      <c r="H135" s="238">
        <v>43</v>
      </c>
      <c r="I135" s="239"/>
      <c r="J135" s="240">
        <f>ROUND(I135*H135,2)</f>
        <v>0</v>
      </c>
      <c r="K135" s="236" t="s">
        <v>1</v>
      </c>
      <c r="L135" s="241"/>
      <c r="M135" s="242" t="s">
        <v>1</v>
      </c>
      <c r="N135" s="243" t="s">
        <v>42</v>
      </c>
      <c r="O135" s="78"/>
      <c r="P135" s="209">
        <f>O135*H135</f>
        <v>0</v>
      </c>
      <c r="Q135" s="209">
        <v>0.0022</v>
      </c>
      <c r="R135" s="209">
        <f>Q135*H135</f>
        <v>0.0946</v>
      </c>
      <c r="S135" s="209">
        <v>0</v>
      </c>
      <c r="T135" s="210">
        <f>S135*H135</f>
        <v>0</v>
      </c>
      <c r="AR135" s="16" t="s">
        <v>163</v>
      </c>
      <c r="AT135" s="16" t="s">
        <v>160</v>
      </c>
      <c r="AU135" s="16" t="s">
        <v>132</v>
      </c>
      <c r="AY135" s="16" t="s">
        <v>122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6" t="s">
        <v>79</v>
      </c>
      <c r="BK135" s="211">
        <f>ROUND(I135*H135,2)</f>
        <v>0</v>
      </c>
      <c r="BL135" s="16" t="s">
        <v>154</v>
      </c>
      <c r="BM135" s="16" t="s">
        <v>202</v>
      </c>
    </row>
    <row r="136" spans="2:51" s="11" customFormat="1" ht="12">
      <c r="B136" s="212"/>
      <c r="C136" s="213"/>
      <c r="D136" s="214" t="s">
        <v>134</v>
      </c>
      <c r="E136" s="215" t="s">
        <v>1</v>
      </c>
      <c r="F136" s="216" t="s">
        <v>196</v>
      </c>
      <c r="G136" s="213"/>
      <c r="H136" s="215" t="s">
        <v>1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134</v>
      </c>
      <c r="AU136" s="222" t="s">
        <v>132</v>
      </c>
      <c r="AV136" s="11" t="s">
        <v>79</v>
      </c>
      <c r="AW136" s="11" t="s">
        <v>33</v>
      </c>
      <c r="AX136" s="11" t="s">
        <v>71</v>
      </c>
      <c r="AY136" s="222" t="s">
        <v>122</v>
      </c>
    </row>
    <row r="137" spans="2:51" s="11" customFormat="1" ht="12">
      <c r="B137" s="212"/>
      <c r="C137" s="213"/>
      <c r="D137" s="214" t="s">
        <v>134</v>
      </c>
      <c r="E137" s="215" t="s">
        <v>1</v>
      </c>
      <c r="F137" s="216" t="s">
        <v>197</v>
      </c>
      <c r="G137" s="213"/>
      <c r="H137" s="215" t="s">
        <v>1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134</v>
      </c>
      <c r="AU137" s="222" t="s">
        <v>132</v>
      </c>
      <c r="AV137" s="11" t="s">
        <v>79</v>
      </c>
      <c r="AW137" s="11" t="s">
        <v>33</v>
      </c>
      <c r="AX137" s="11" t="s">
        <v>71</v>
      </c>
      <c r="AY137" s="222" t="s">
        <v>122</v>
      </c>
    </row>
    <row r="138" spans="2:51" s="12" customFormat="1" ht="12">
      <c r="B138" s="223"/>
      <c r="C138" s="224"/>
      <c r="D138" s="214" t="s">
        <v>134</v>
      </c>
      <c r="E138" s="225" t="s">
        <v>1</v>
      </c>
      <c r="F138" s="226" t="s">
        <v>198</v>
      </c>
      <c r="G138" s="224"/>
      <c r="H138" s="227">
        <v>43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134</v>
      </c>
      <c r="AU138" s="233" t="s">
        <v>132</v>
      </c>
      <c r="AV138" s="12" t="s">
        <v>81</v>
      </c>
      <c r="AW138" s="12" t="s">
        <v>33</v>
      </c>
      <c r="AX138" s="12" t="s">
        <v>79</v>
      </c>
      <c r="AY138" s="233" t="s">
        <v>122</v>
      </c>
    </row>
    <row r="139" spans="2:65" s="1" customFormat="1" ht="16.5" customHeight="1">
      <c r="B139" s="37"/>
      <c r="C139" s="200" t="s">
        <v>203</v>
      </c>
      <c r="D139" s="200" t="s">
        <v>126</v>
      </c>
      <c r="E139" s="201" t="s">
        <v>204</v>
      </c>
      <c r="F139" s="202" t="s">
        <v>205</v>
      </c>
      <c r="G139" s="203" t="s">
        <v>206</v>
      </c>
      <c r="H139" s="204">
        <v>2</v>
      </c>
      <c r="I139" s="205"/>
      <c r="J139" s="206">
        <f>ROUND(I139*H139,2)</f>
        <v>0</v>
      </c>
      <c r="K139" s="202" t="s">
        <v>1</v>
      </c>
      <c r="L139" s="42"/>
      <c r="M139" s="207" t="s">
        <v>1</v>
      </c>
      <c r="N139" s="208" t="s">
        <v>42</v>
      </c>
      <c r="O139" s="78"/>
      <c r="P139" s="209">
        <f>O139*H139</f>
        <v>0</v>
      </c>
      <c r="Q139" s="209">
        <v>0.00155</v>
      </c>
      <c r="R139" s="209">
        <f>Q139*H139</f>
        <v>0.0031</v>
      </c>
      <c r="S139" s="209">
        <v>0</v>
      </c>
      <c r="T139" s="210">
        <f>S139*H139</f>
        <v>0</v>
      </c>
      <c r="AR139" s="16" t="s">
        <v>154</v>
      </c>
      <c r="AT139" s="16" t="s">
        <v>126</v>
      </c>
      <c r="AU139" s="16" t="s">
        <v>132</v>
      </c>
      <c r="AY139" s="16" t="s">
        <v>122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6" t="s">
        <v>79</v>
      </c>
      <c r="BK139" s="211">
        <f>ROUND(I139*H139,2)</f>
        <v>0</v>
      </c>
      <c r="BL139" s="16" t="s">
        <v>154</v>
      </c>
      <c r="BM139" s="16" t="s">
        <v>207</v>
      </c>
    </row>
    <row r="140" spans="2:51" s="11" customFormat="1" ht="12">
      <c r="B140" s="212"/>
      <c r="C140" s="213"/>
      <c r="D140" s="214" t="s">
        <v>134</v>
      </c>
      <c r="E140" s="215" t="s">
        <v>1</v>
      </c>
      <c r="F140" s="216" t="s">
        <v>208</v>
      </c>
      <c r="G140" s="213"/>
      <c r="H140" s="215" t="s">
        <v>1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134</v>
      </c>
      <c r="AU140" s="222" t="s">
        <v>132</v>
      </c>
      <c r="AV140" s="11" t="s">
        <v>79</v>
      </c>
      <c r="AW140" s="11" t="s">
        <v>33</v>
      </c>
      <c r="AX140" s="11" t="s">
        <v>71</v>
      </c>
      <c r="AY140" s="222" t="s">
        <v>122</v>
      </c>
    </row>
    <row r="141" spans="2:51" s="12" customFormat="1" ht="12">
      <c r="B141" s="223"/>
      <c r="C141" s="224"/>
      <c r="D141" s="214" t="s">
        <v>134</v>
      </c>
      <c r="E141" s="225" t="s">
        <v>1</v>
      </c>
      <c r="F141" s="226" t="s">
        <v>81</v>
      </c>
      <c r="G141" s="224"/>
      <c r="H141" s="227">
        <v>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134</v>
      </c>
      <c r="AU141" s="233" t="s">
        <v>132</v>
      </c>
      <c r="AV141" s="12" t="s">
        <v>81</v>
      </c>
      <c r="AW141" s="12" t="s">
        <v>33</v>
      </c>
      <c r="AX141" s="12" t="s">
        <v>79</v>
      </c>
      <c r="AY141" s="233" t="s">
        <v>122</v>
      </c>
    </row>
    <row r="142" spans="2:65" s="1" customFormat="1" ht="16.5" customHeight="1">
      <c r="B142" s="37"/>
      <c r="C142" s="200" t="s">
        <v>209</v>
      </c>
      <c r="D142" s="200" t="s">
        <v>126</v>
      </c>
      <c r="E142" s="201" t="s">
        <v>210</v>
      </c>
      <c r="F142" s="202" t="s">
        <v>211</v>
      </c>
      <c r="G142" s="203" t="s">
        <v>206</v>
      </c>
      <c r="H142" s="204">
        <v>2</v>
      </c>
      <c r="I142" s="205"/>
      <c r="J142" s="206">
        <f>ROUND(I142*H142,2)</f>
        <v>0</v>
      </c>
      <c r="K142" s="202" t="s">
        <v>1</v>
      </c>
      <c r="L142" s="42"/>
      <c r="M142" s="207" t="s">
        <v>1</v>
      </c>
      <c r="N142" s="208" t="s">
        <v>42</v>
      </c>
      <c r="O142" s="78"/>
      <c r="P142" s="209">
        <f>O142*H142</f>
        <v>0</v>
      </c>
      <c r="Q142" s="209">
        <v>0.002</v>
      </c>
      <c r="R142" s="209">
        <f>Q142*H142</f>
        <v>0.004</v>
      </c>
      <c r="S142" s="209">
        <v>0</v>
      </c>
      <c r="T142" s="210">
        <f>S142*H142</f>
        <v>0</v>
      </c>
      <c r="AR142" s="16" t="s">
        <v>154</v>
      </c>
      <c r="AT142" s="16" t="s">
        <v>126</v>
      </c>
      <c r="AU142" s="16" t="s">
        <v>132</v>
      </c>
      <c r="AY142" s="16" t="s">
        <v>122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6" t="s">
        <v>79</v>
      </c>
      <c r="BK142" s="211">
        <f>ROUND(I142*H142,2)</f>
        <v>0</v>
      </c>
      <c r="BL142" s="16" t="s">
        <v>154</v>
      </c>
      <c r="BM142" s="16" t="s">
        <v>212</v>
      </c>
    </row>
    <row r="143" spans="2:51" s="11" customFormat="1" ht="12">
      <c r="B143" s="212"/>
      <c r="C143" s="213"/>
      <c r="D143" s="214" t="s">
        <v>134</v>
      </c>
      <c r="E143" s="215" t="s">
        <v>1</v>
      </c>
      <c r="F143" s="216" t="s">
        <v>213</v>
      </c>
      <c r="G143" s="213"/>
      <c r="H143" s="215" t="s">
        <v>1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134</v>
      </c>
      <c r="AU143" s="222" t="s">
        <v>132</v>
      </c>
      <c r="AV143" s="11" t="s">
        <v>79</v>
      </c>
      <c r="AW143" s="11" t="s">
        <v>33</v>
      </c>
      <c r="AX143" s="11" t="s">
        <v>71</v>
      </c>
      <c r="AY143" s="222" t="s">
        <v>122</v>
      </c>
    </row>
    <row r="144" spans="2:51" s="12" customFormat="1" ht="12">
      <c r="B144" s="223"/>
      <c r="C144" s="224"/>
      <c r="D144" s="214" t="s">
        <v>134</v>
      </c>
      <c r="E144" s="225" t="s">
        <v>1</v>
      </c>
      <c r="F144" s="226" t="s">
        <v>81</v>
      </c>
      <c r="G144" s="224"/>
      <c r="H144" s="227">
        <v>2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134</v>
      </c>
      <c r="AU144" s="233" t="s">
        <v>132</v>
      </c>
      <c r="AV144" s="12" t="s">
        <v>81</v>
      </c>
      <c r="AW144" s="12" t="s">
        <v>33</v>
      </c>
      <c r="AX144" s="12" t="s">
        <v>79</v>
      </c>
      <c r="AY144" s="233" t="s">
        <v>122</v>
      </c>
    </row>
    <row r="145" spans="2:65" s="1" customFormat="1" ht="16.5" customHeight="1">
      <c r="B145" s="37"/>
      <c r="C145" s="234" t="s">
        <v>8</v>
      </c>
      <c r="D145" s="234" t="s">
        <v>160</v>
      </c>
      <c r="E145" s="235" t="s">
        <v>214</v>
      </c>
      <c r="F145" s="236" t="s">
        <v>215</v>
      </c>
      <c r="G145" s="237" t="s">
        <v>206</v>
      </c>
      <c r="H145" s="238">
        <v>2</v>
      </c>
      <c r="I145" s="239"/>
      <c r="J145" s="240">
        <f>ROUND(I145*H145,2)</f>
        <v>0</v>
      </c>
      <c r="K145" s="236" t="s">
        <v>130</v>
      </c>
      <c r="L145" s="241"/>
      <c r="M145" s="242" t="s">
        <v>1</v>
      </c>
      <c r="N145" s="243" t="s">
        <v>42</v>
      </c>
      <c r="O145" s="78"/>
      <c r="P145" s="209">
        <f>O145*H145</f>
        <v>0</v>
      </c>
      <c r="Q145" s="209">
        <v>0.00035</v>
      </c>
      <c r="R145" s="209">
        <f>Q145*H145</f>
        <v>0.0007</v>
      </c>
      <c r="S145" s="209">
        <v>0</v>
      </c>
      <c r="T145" s="210">
        <f>S145*H145</f>
        <v>0</v>
      </c>
      <c r="AR145" s="16" t="s">
        <v>163</v>
      </c>
      <c r="AT145" s="16" t="s">
        <v>160</v>
      </c>
      <c r="AU145" s="16" t="s">
        <v>132</v>
      </c>
      <c r="AY145" s="16" t="s">
        <v>122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6" t="s">
        <v>79</v>
      </c>
      <c r="BK145" s="211">
        <f>ROUND(I145*H145,2)</f>
        <v>0</v>
      </c>
      <c r="BL145" s="16" t="s">
        <v>154</v>
      </c>
      <c r="BM145" s="16" t="s">
        <v>216</v>
      </c>
    </row>
    <row r="146" spans="2:51" s="11" customFormat="1" ht="12">
      <c r="B146" s="212"/>
      <c r="C146" s="213"/>
      <c r="D146" s="214" t="s">
        <v>134</v>
      </c>
      <c r="E146" s="215" t="s">
        <v>1</v>
      </c>
      <c r="F146" s="216" t="s">
        <v>217</v>
      </c>
      <c r="G146" s="213"/>
      <c r="H146" s="215" t="s">
        <v>1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134</v>
      </c>
      <c r="AU146" s="222" t="s">
        <v>132</v>
      </c>
      <c r="AV146" s="11" t="s">
        <v>79</v>
      </c>
      <c r="AW146" s="11" t="s">
        <v>33</v>
      </c>
      <c r="AX146" s="11" t="s">
        <v>71</v>
      </c>
      <c r="AY146" s="222" t="s">
        <v>122</v>
      </c>
    </row>
    <row r="147" spans="2:51" s="12" customFormat="1" ht="12">
      <c r="B147" s="223"/>
      <c r="C147" s="224"/>
      <c r="D147" s="214" t="s">
        <v>134</v>
      </c>
      <c r="E147" s="225" t="s">
        <v>1</v>
      </c>
      <c r="F147" s="226" t="s">
        <v>81</v>
      </c>
      <c r="G147" s="224"/>
      <c r="H147" s="227">
        <v>2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134</v>
      </c>
      <c r="AU147" s="233" t="s">
        <v>132</v>
      </c>
      <c r="AV147" s="12" t="s">
        <v>81</v>
      </c>
      <c r="AW147" s="12" t="s">
        <v>33</v>
      </c>
      <c r="AX147" s="12" t="s">
        <v>79</v>
      </c>
      <c r="AY147" s="233" t="s">
        <v>122</v>
      </c>
    </row>
    <row r="148" spans="2:65" s="1" customFormat="1" ht="16.5" customHeight="1">
      <c r="B148" s="37"/>
      <c r="C148" s="234" t="s">
        <v>154</v>
      </c>
      <c r="D148" s="234" t="s">
        <v>160</v>
      </c>
      <c r="E148" s="235" t="s">
        <v>218</v>
      </c>
      <c r="F148" s="236" t="s">
        <v>219</v>
      </c>
      <c r="G148" s="237" t="s">
        <v>206</v>
      </c>
      <c r="H148" s="238">
        <v>2</v>
      </c>
      <c r="I148" s="239"/>
      <c r="J148" s="240">
        <f>ROUND(I148*H148,2)</f>
        <v>0</v>
      </c>
      <c r="K148" s="236" t="s">
        <v>130</v>
      </c>
      <c r="L148" s="241"/>
      <c r="M148" s="242" t="s">
        <v>1</v>
      </c>
      <c r="N148" s="243" t="s">
        <v>42</v>
      </c>
      <c r="O148" s="78"/>
      <c r="P148" s="209">
        <f>O148*H148</f>
        <v>0</v>
      </c>
      <c r="Q148" s="209">
        <v>0.00044</v>
      </c>
      <c r="R148" s="209">
        <f>Q148*H148</f>
        <v>0.00088</v>
      </c>
      <c r="S148" s="209">
        <v>0</v>
      </c>
      <c r="T148" s="210">
        <f>S148*H148</f>
        <v>0</v>
      </c>
      <c r="AR148" s="16" t="s">
        <v>163</v>
      </c>
      <c r="AT148" s="16" t="s">
        <v>160</v>
      </c>
      <c r="AU148" s="16" t="s">
        <v>132</v>
      </c>
      <c r="AY148" s="16" t="s">
        <v>122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6" t="s">
        <v>79</v>
      </c>
      <c r="BK148" s="211">
        <f>ROUND(I148*H148,2)</f>
        <v>0</v>
      </c>
      <c r="BL148" s="16" t="s">
        <v>154</v>
      </c>
      <c r="BM148" s="16" t="s">
        <v>220</v>
      </c>
    </row>
    <row r="149" spans="2:51" s="11" customFormat="1" ht="12">
      <c r="B149" s="212"/>
      <c r="C149" s="213"/>
      <c r="D149" s="214" t="s">
        <v>134</v>
      </c>
      <c r="E149" s="215" t="s">
        <v>1</v>
      </c>
      <c r="F149" s="216" t="s">
        <v>221</v>
      </c>
      <c r="G149" s="213"/>
      <c r="H149" s="215" t="s">
        <v>1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134</v>
      </c>
      <c r="AU149" s="222" t="s">
        <v>132</v>
      </c>
      <c r="AV149" s="11" t="s">
        <v>79</v>
      </c>
      <c r="AW149" s="11" t="s">
        <v>33</v>
      </c>
      <c r="AX149" s="11" t="s">
        <v>71</v>
      </c>
      <c r="AY149" s="222" t="s">
        <v>122</v>
      </c>
    </row>
    <row r="150" spans="2:51" s="12" customFormat="1" ht="12">
      <c r="B150" s="223"/>
      <c r="C150" s="224"/>
      <c r="D150" s="214" t="s">
        <v>134</v>
      </c>
      <c r="E150" s="225" t="s">
        <v>1</v>
      </c>
      <c r="F150" s="226" t="s">
        <v>81</v>
      </c>
      <c r="G150" s="224"/>
      <c r="H150" s="227">
        <v>2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134</v>
      </c>
      <c r="AU150" s="233" t="s">
        <v>132</v>
      </c>
      <c r="AV150" s="12" t="s">
        <v>81</v>
      </c>
      <c r="AW150" s="12" t="s">
        <v>33</v>
      </c>
      <c r="AX150" s="12" t="s">
        <v>79</v>
      </c>
      <c r="AY150" s="233" t="s">
        <v>122</v>
      </c>
    </row>
    <row r="151" spans="2:65" s="1" customFormat="1" ht="16.5" customHeight="1">
      <c r="B151" s="37"/>
      <c r="C151" s="200" t="s">
        <v>222</v>
      </c>
      <c r="D151" s="200" t="s">
        <v>126</v>
      </c>
      <c r="E151" s="201" t="s">
        <v>223</v>
      </c>
      <c r="F151" s="202" t="s">
        <v>224</v>
      </c>
      <c r="G151" s="203" t="s">
        <v>175</v>
      </c>
      <c r="H151" s="204">
        <v>42</v>
      </c>
      <c r="I151" s="205"/>
      <c r="J151" s="206">
        <f>ROUND(I151*H151,2)</f>
        <v>0</v>
      </c>
      <c r="K151" s="202" t="s">
        <v>1</v>
      </c>
      <c r="L151" s="42"/>
      <c r="M151" s="207" t="s">
        <v>1</v>
      </c>
      <c r="N151" s="208" t="s">
        <v>42</v>
      </c>
      <c r="O151" s="78"/>
      <c r="P151" s="209">
        <f>O151*H151</f>
        <v>0</v>
      </c>
      <c r="Q151" s="209">
        <v>0.00029</v>
      </c>
      <c r="R151" s="209">
        <f>Q151*H151</f>
        <v>0.01218</v>
      </c>
      <c r="S151" s="209">
        <v>0</v>
      </c>
      <c r="T151" s="210">
        <f>S151*H151</f>
        <v>0</v>
      </c>
      <c r="AR151" s="16" t="s">
        <v>154</v>
      </c>
      <c r="AT151" s="16" t="s">
        <v>126</v>
      </c>
      <c r="AU151" s="16" t="s">
        <v>132</v>
      </c>
      <c r="AY151" s="16" t="s">
        <v>122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16" t="s">
        <v>79</v>
      </c>
      <c r="BK151" s="211">
        <f>ROUND(I151*H151,2)</f>
        <v>0</v>
      </c>
      <c r="BL151" s="16" t="s">
        <v>154</v>
      </c>
      <c r="BM151" s="16" t="s">
        <v>225</v>
      </c>
    </row>
    <row r="152" spans="2:65" s="1" customFormat="1" ht="16.5" customHeight="1">
      <c r="B152" s="37"/>
      <c r="C152" s="200" t="s">
        <v>226</v>
      </c>
      <c r="D152" s="200" t="s">
        <v>126</v>
      </c>
      <c r="E152" s="201" t="s">
        <v>227</v>
      </c>
      <c r="F152" s="202" t="s">
        <v>228</v>
      </c>
      <c r="G152" s="203" t="s">
        <v>175</v>
      </c>
      <c r="H152" s="204">
        <v>42</v>
      </c>
      <c r="I152" s="205"/>
      <c r="J152" s="206">
        <f>ROUND(I152*H152,2)</f>
        <v>0</v>
      </c>
      <c r="K152" s="202" t="s">
        <v>1</v>
      </c>
      <c r="L152" s="42"/>
      <c r="M152" s="207" t="s">
        <v>1</v>
      </c>
      <c r="N152" s="208" t="s">
        <v>42</v>
      </c>
      <c r="O152" s="78"/>
      <c r="P152" s="209">
        <f>O152*H152</f>
        <v>0</v>
      </c>
      <c r="Q152" s="209">
        <v>0.00047</v>
      </c>
      <c r="R152" s="209">
        <f>Q152*H152</f>
        <v>0.01974</v>
      </c>
      <c r="S152" s="209">
        <v>0</v>
      </c>
      <c r="T152" s="210">
        <f>S152*H152</f>
        <v>0</v>
      </c>
      <c r="AR152" s="16" t="s">
        <v>154</v>
      </c>
      <c r="AT152" s="16" t="s">
        <v>126</v>
      </c>
      <c r="AU152" s="16" t="s">
        <v>132</v>
      </c>
      <c r="AY152" s="16" t="s">
        <v>122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6" t="s">
        <v>79</v>
      </c>
      <c r="BK152" s="211">
        <f>ROUND(I152*H152,2)</f>
        <v>0</v>
      </c>
      <c r="BL152" s="16" t="s">
        <v>154</v>
      </c>
      <c r="BM152" s="16" t="s">
        <v>229</v>
      </c>
    </row>
    <row r="153" spans="2:65" s="1" customFormat="1" ht="16.5" customHeight="1">
      <c r="B153" s="37"/>
      <c r="C153" s="200" t="s">
        <v>230</v>
      </c>
      <c r="D153" s="200" t="s">
        <v>126</v>
      </c>
      <c r="E153" s="201" t="s">
        <v>231</v>
      </c>
      <c r="F153" s="202" t="s">
        <v>232</v>
      </c>
      <c r="G153" s="203" t="s">
        <v>206</v>
      </c>
      <c r="H153" s="204">
        <v>10</v>
      </c>
      <c r="I153" s="205"/>
      <c r="J153" s="206">
        <f>ROUND(I153*H153,2)</f>
        <v>0</v>
      </c>
      <c r="K153" s="202" t="s">
        <v>1</v>
      </c>
      <c r="L153" s="42"/>
      <c r="M153" s="207" t="s">
        <v>1</v>
      </c>
      <c r="N153" s="208" t="s">
        <v>42</v>
      </c>
      <c r="O153" s="78"/>
      <c r="P153" s="209">
        <f>O153*H153</f>
        <v>0</v>
      </c>
      <c r="Q153" s="209">
        <v>0.006</v>
      </c>
      <c r="R153" s="209">
        <f>Q153*H153</f>
        <v>0.06</v>
      </c>
      <c r="S153" s="209">
        <v>0</v>
      </c>
      <c r="T153" s="210">
        <f>S153*H153</f>
        <v>0</v>
      </c>
      <c r="AR153" s="16" t="s">
        <v>154</v>
      </c>
      <c r="AT153" s="16" t="s">
        <v>126</v>
      </c>
      <c r="AU153" s="16" t="s">
        <v>132</v>
      </c>
      <c r="AY153" s="16" t="s">
        <v>122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6" t="s">
        <v>79</v>
      </c>
      <c r="BK153" s="211">
        <f>ROUND(I153*H153,2)</f>
        <v>0</v>
      </c>
      <c r="BL153" s="16" t="s">
        <v>154</v>
      </c>
      <c r="BM153" s="16" t="s">
        <v>233</v>
      </c>
    </row>
    <row r="154" spans="2:65" s="1" customFormat="1" ht="16.5" customHeight="1">
      <c r="B154" s="37"/>
      <c r="C154" s="200" t="s">
        <v>234</v>
      </c>
      <c r="D154" s="200" t="s">
        <v>126</v>
      </c>
      <c r="E154" s="201" t="s">
        <v>235</v>
      </c>
      <c r="F154" s="202" t="s">
        <v>236</v>
      </c>
      <c r="G154" s="203" t="s">
        <v>175</v>
      </c>
      <c r="H154" s="204">
        <v>84</v>
      </c>
      <c r="I154" s="205"/>
      <c r="J154" s="206">
        <f>ROUND(I154*H154,2)</f>
        <v>0</v>
      </c>
      <c r="K154" s="202" t="s">
        <v>130</v>
      </c>
      <c r="L154" s="42"/>
      <c r="M154" s="207" t="s">
        <v>1</v>
      </c>
      <c r="N154" s="208" t="s">
        <v>42</v>
      </c>
      <c r="O154" s="78"/>
      <c r="P154" s="209">
        <f>O154*H154</f>
        <v>0</v>
      </c>
      <c r="Q154" s="209">
        <v>0.0004</v>
      </c>
      <c r="R154" s="209">
        <f>Q154*H154</f>
        <v>0.033600000000000005</v>
      </c>
      <c r="S154" s="209">
        <v>0</v>
      </c>
      <c r="T154" s="210">
        <f>S154*H154</f>
        <v>0</v>
      </c>
      <c r="AR154" s="16" t="s">
        <v>154</v>
      </c>
      <c r="AT154" s="16" t="s">
        <v>126</v>
      </c>
      <c r="AU154" s="16" t="s">
        <v>132</v>
      </c>
      <c r="AY154" s="16" t="s">
        <v>122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6" t="s">
        <v>79</v>
      </c>
      <c r="BK154" s="211">
        <f>ROUND(I154*H154,2)</f>
        <v>0</v>
      </c>
      <c r="BL154" s="16" t="s">
        <v>154</v>
      </c>
      <c r="BM154" s="16" t="s">
        <v>237</v>
      </c>
    </row>
    <row r="155" spans="2:65" s="1" customFormat="1" ht="16.5" customHeight="1">
      <c r="B155" s="37"/>
      <c r="C155" s="200" t="s">
        <v>7</v>
      </c>
      <c r="D155" s="200" t="s">
        <v>126</v>
      </c>
      <c r="E155" s="201" t="s">
        <v>238</v>
      </c>
      <c r="F155" s="202" t="s">
        <v>239</v>
      </c>
      <c r="G155" s="203" t="s">
        <v>144</v>
      </c>
      <c r="H155" s="204">
        <v>0.708</v>
      </c>
      <c r="I155" s="205"/>
      <c r="J155" s="206">
        <f>ROUND(I155*H155,2)</f>
        <v>0</v>
      </c>
      <c r="K155" s="202" t="s">
        <v>130</v>
      </c>
      <c r="L155" s="42"/>
      <c r="M155" s="207" t="s">
        <v>1</v>
      </c>
      <c r="N155" s="208" t="s">
        <v>42</v>
      </c>
      <c r="O155" s="78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AR155" s="16" t="s">
        <v>154</v>
      </c>
      <c r="AT155" s="16" t="s">
        <v>126</v>
      </c>
      <c r="AU155" s="16" t="s">
        <v>132</v>
      </c>
      <c r="AY155" s="16" t="s">
        <v>122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6" t="s">
        <v>79</v>
      </c>
      <c r="BK155" s="211">
        <f>ROUND(I155*H155,2)</f>
        <v>0</v>
      </c>
      <c r="BL155" s="16" t="s">
        <v>154</v>
      </c>
      <c r="BM155" s="16" t="s">
        <v>240</v>
      </c>
    </row>
    <row r="156" spans="2:65" s="1" customFormat="1" ht="16.5" customHeight="1">
      <c r="B156" s="37"/>
      <c r="C156" s="200" t="s">
        <v>241</v>
      </c>
      <c r="D156" s="200" t="s">
        <v>126</v>
      </c>
      <c r="E156" s="201" t="s">
        <v>242</v>
      </c>
      <c r="F156" s="202" t="s">
        <v>243</v>
      </c>
      <c r="G156" s="203" t="s">
        <v>144</v>
      </c>
      <c r="H156" s="204">
        <v>0.708</v>
      </c>
      <c r="I156" s="205"/>
      <c r="J156" s="206">
        <f>ROUND(I156*H156,2)</f>
        <v>0</v>
      </c>
      <c r="K156" s="202" t="s">
        <v>130</v>
      </c>
      <c r="L156" s="42"/>
      <c r="M156" s="207" t="s">
        <v>1</v>
      </c>
      <c r="N156" s="208" t="s">
        <v>42</v>
      </c>
      <c r="O156" s="78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AR156" s="16" t="s">
        <v>154</v>
      </c>
      <c r="AT156" s="16" t="s">
        <v>126</v>
      </c>
      <c r="AU156" s="16" t="s">
        <v>132</v>
      </c>
      <c r="AY156" s="16" t="s">
        <v>122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6" t="s">
        <v>79</v>
      </c>
      <c r="BK156" s="211">
        <f>ROUND(I156*H156,2)</f>
        <v>0</v>
      </c>
      <c r="BL156" s="16" t="s">
        <v>154</v>
      </c>
      <c r="BM156" s="16" t="s">
        <v>244</v>
      </c>
    </row>
    <row r="157" spans="2:63" s="10" customFormat="1" ht="25.9" customHeight="1">
      <c r="B157" s="184"/>
      <c r="C157" s="185"/>
      <c r="D157" s="186" t="s">
        <v>70</v>
      </c>
      <c r="E157" s="187" t="s">
        <v>245</v>
      </c>
      <c r="F157" s="187" t="s">
        <v>246</v>
      </c>
      <c r="G157" s="185"/>
      <c r="H157" s="185"/>
      <c r="I157" s="188"/>
      <c r="J157" s="189">
        <f>BK157</f>
        <v>0</v>
      </c>
      <c r="K157" s="185"/>
      <c r="L157" s="190"/>
      <c r="M157" s="191"/>
      <c r="N157" s="192"/>
      <c r="O157" s="192"/>
      <c r="P157" s="193">
        <f>P158+P176</f>
        <v>0</v>
      </c>
      <c r="Q157" s="192"/>
      <c r="R157" s="193">
        <f>R158+R176</f>
        <v>1.363692</v>
      </c>
      <c r="S157" s="192"/>
      <c r="T157" s="194">
        <f>T158+T176</f>
        <v>0</v>
      </c>
      <c r="AR157" s="195" t="s">
        <v>81</v>
      </c>
      <c r="AT157" s="196" t="s">
        <v>70</v>
      </c>
      <c r="AU157" s="196" t="s">
        <v>71</v>
      </c>
      <c r="AY157" s="195" t="s">
        <v>122</v>
      </c>
      <c r="BK157" s="197">
        <f>BK158+BK176</f>
        <v>0</v>
      </c>
    </row>
    <row r="158" spans="2:63" s="10" customFormat="1" ht="22.8" customHeight="1">
      <c r="B158" s="184"/>
      <c r="C158" s="185"/>
      <c r="D158" s="186" t="s">
        <v>70</v>
      </c>
      <c r="E158" s="198" t="s">
        <v>123</v>
      </c>
      <c r="F158" s="198" t="s">
        <v>123</v>
      </c>
      <c r="G158" s="185"/>
      <c r="H158" s="185"/>
      <c r="I158" s="188"/>
      <c r="J158" s="199">
        <f>BK158</f>
        <v>0</v>
      </c>
      <c r="K158" s="185"/>
      <c r="L158" s="190"/>
      <c r="M158" s="191"/>
      <c r="N158" s="192"/>
      <c r="O158" s="192"/>
      <c r="P158" s="193">
        <f>P159+P174</f>
        <v>0</v>
      </c>
      <c r="Q158" s="192"/>
      <c r="R158" s="193">
        <f>R159+R174</f>
        <v>0.49576800000000004</v>
      </c>
      <c r="S158" s="192"/>
      <c r="T158" s="194">
        <f>T159+T174</f>
        <v>0</v>
      </c>
      <c r="AR158" s="195" t="s">
        <v>79</v>
      </c>
      <c r="AT158" s="196" t="s">
        <v>70</v>
      </c>
      <c r="AU158" s="196" t="s">
        <v>79</v>
      </c>
      <c r="AY158" s="195" t="s">
        <v>122</v>
      </c>
      <c r="BK158" s="197">
        <f>BK159+BK174</f>
        <v>0</v>
      </c>
    </row>
    <row r="159" spans="2:63" s="10" customFormat="1" ht="20.85" customHeight="1">
      <c r="B159" s="184"/>
      <c r="C159" s="185"/>
      <c r="D159" s="186" t="s">
        <v>70</v>
      </c>
      <c r="E159" s="198" t="s">
        <v>247</v>
      </c>
      <c r="F159" s="198" t="s">
        <v>248</v>
      </c>
      <c r="G159" s="185"/>
      <c r="H159" s="185"/>
      <c r="I159" s="188"/>
      <c r="J159" s="199">
        <f>BK159</f>
        <v>0</v>
      </c>
      <c r="K159" s="185"/>
      <c r="L159" s="190"/>
      <c r="M159" s="191"/>
      <c r="N159" s="192"/>
      <c r="O159" s="192"/>
      <c r="P159" s="193">
        <f>SUM(P160:P173)</f>
        <v>0</v>
      </c>
      <c r="Q159" s="192"/>
      <c r="R159" s="193">
        <f>SUM(R160:R173)</f>
        <v>0.49576800000000004</v>
      </c>
      <c r="S159" s="192"/>
      <c r="T159" s="194">
        <f>SUM(T160:T173)</f>
        <v>0</v>
      </c>
      <c r="AR159" s="195" t="s">
        <v>79</v>
      </c>
      <c r="AT159" s="196" t="s">
        <v>70</v>
      </c>
      <c r="AU159" s="196" t="s">
        <v>81</v>
      </c>
      <c r="AY159" s="195" t="s">
        <v>122</v>
      </c>
      <c r="BK159" s="197">
        <f>SUM(BK160:BK173)</f>
        <v>0</v>
      </c>
    </row>
    <row r="160" spans="2:65" s="1" customFormat="1" ht="16.5" customHeight="1">
      <c r="B160" s="37"/>
      <c r="C160" s="200" t="s">
        <v>249</v>
      </c>
      <c r="D160" s="200" t="s">
        <v>126</v>
      </c>
      <c r="E160" s="201" t="s">
        <v>250</v>
      </c>
      <c r="F160" s="202" t="s">
        <v>251</v>
      </c>
      <c r="G160" s="203" t="s">
        <v>153</v>
      </c>
      <c r="H160" s="204">
        <v>97.6</v>
      </c>
      <c r="I160" s="205"/>
      <c r="J160" s="206">
        <f>ROUND(I160*H160,2)</f>
        <v>0</v>
      </c>
      <c r="K160" s="202" t="s">
        <v>130</v>
      </c>
      <c r="L160" s="42"/>
      <c r="M160" s="207" t="s">
        <v>1</v>
      </c>
      <c r="N160" s="208" t="s">
        <v>42</v>
      </c>
      <c r="O160" s="78"/>
      <c r="P160" s="209">
        <f>O160*H160</f>
        <v>0</v>
      </c>
      <c r="Q160" s="209">
        <v>0.00468</v>
      </c>
      <c r="R160" s="209">
        <f>Q160*H160</f>
        <v>0.456768</v>
      </c>
      <c r="S160" s="209">
        <v>0</v>
      </c>
      <c r="T160" s="210">
        <f>S160*H160</f>
        <v>0</v>
      </c>
      <c r="AR160" s="16" t="s">
        <v>154</v>
      </c>
      <c r="AT160" s="16" t="s">
        <v>126</v>
      </c>
      <c r="AU160" s="16" t="s">
        <v>132</v>
      </c>
      <c r="AY160" s="16" t="s">
        <v>122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6" t="s">
        <v>79</v>
      </c>
      <c r="BK160" s="211">
        <f>ROUND(I160*H160,2)</f>
        <v>0</v>
      </c>
      <c r="BL160" s="16" t="s">
        <v>154</v>
      </c>
      <c r="BM160" s="16" t="s">
        <v>252</v>
      </c>
    </row>
    <row r="161" spans="2:51" s="11" customFormat="1" ht="12">
      <c r="B161" s="212"/>
      <c r="C161" s="213"/>
      <c r="D161" s="214" t="s">
        <v>134</v>
      </c>
      <c r="E161" s="215" t="s">
        <v>1</v>
      </c>
      <c r="F161" s="216" t="s">
        <v>253</v>
      </c>
      <c r="G161" s="213"/>
      <c r="H161" s="215" t="s">
        <v>1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134</v>
      </c>
      <c r="AU161" s="222" t="s">
        <v>132</v>
      </c>
      <c r="AV161" s="11" t="s">
        <v>79</v>
      </c>
      <c r="AW161" s="11" t="s">
        <v>33</v>
      </c>
      <c r="AX161" s="11" t="s">
        <v>71</v>
      </c>
      <c r="AY161" s="222" t="s">
        <v>122</v>
      </c>
    </row>
    <row r="162" spans="2:51" s="12" customFormat="1" ht="12">
      <c r="B162" s="223"/>
      <c r="C162" s="224"/>
      <c r="D162" s="214" t="s">
        <v>134</v>
      </c>
      <c r="E162" s="225" t="s">
        <v>1</v>
      </c>
      <c r="F162" s="226" t="s">
        <v>254</v>
      </c>
      <c r="G162" s="224"/>
      <c r="H162" s="227">
        <v>64.8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134</v>
      </c>
      <c r="AU162" s="233" t="s">
        <v>132</v>
      </c>
      <c r="AV162" s="12" t="s">
        <v>81</v>
      </c>
      <c r="AW162" s="12" t="s">
        <v>33</v>
      </c>
      <c r="AX162" s="12" t="s">
        <v>71</v>
      </c>
      <c r="AY162" s="233" t="s">
        <v>122</v>
      </c>
    </row>
    <row r="163" spans="2:51" s="11" customFormat="1" ht="12">
      <c r="B163" s="212"/>
      <c r="C163" s="213"/>
      <c r="D163" s="214" t="s">
        <v>134</v>
      </c>
      <c r="E163" s="215" t="s">
        <v>1</v>
      </c>
      <c r="F163" s="216" t="s">
        <v>255</v>
      </c>
      <c r="G163" s="213"/>
      <c r="H163" s="215" t="s">
        <v>1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134</v>
      </c>
      <c r="AU163" s="222" t="s">
        <v>132</v>
      </c>
      <c r="AV163" s="11" t="s">
        <v>79</v>
      </c>
      <c r="AW163" s="11" t="s">
        <v>33</v>
      </c>
      <c r="AX163" s="11" t="s">
        <v>71</v>
      </c>
      <c r="AY163" s="222" t="s">
        <v>122</v>
      </c>
    </row>
    <row r="164" spans="2:51" s="12" customFormat="1" ht="12">
      <c r="B164" s="223"/>
      <c r="C164" s="224"/>
      <c r="D164" s="214" t="s">
        <v>134</v>
      </c>
      <c r="E164" s="225" t="s">
        <v>1</v>
      </c>
      <c r="F164" s="226" t="s">
        <v>256</v>
      </c>
      <c r="G164" s="224"/>
      <c r="H164" s="227">
        <v>32.8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134</v>
      </c>
      <c r="AU164" s="233" t="s">
        <v>132</v>
      </c>
      <c r="AV164" s="12" t="s">
        <v>81</v>
      </c>
      <c r="AW164" s="12" t="s">
        <v>33</v>
      </c>
      <c r="AX164" s="12" t="s">
        <v>71</v>
      </c>
      <c r="AY164" s="233" t="s">
        <v>122</v>
      </c>
    </row>
    <row r="165" spans="2:51" s="13" customFormat="1" ht="12">
      <c r="B165" s="244"/>
      <c r="C165" s="245"/>
      <c r="D165" s="214" t="s">
        <v>134</v>
      </c>
      <c r="E165" s="246" t="s">
        <v>1</v>
      </c>
      <c r="F165" s="247" t="s">
        <v>257</v>
      </c>
      <c r="G165" s="245"/>
      <c r="H165" s="248">
        <v>97.6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134</v>
      </c>
      <c r="AU165" s="254" t="s">
        <v>132</v>
      </c>
      <c r="AV165" s="13" t="s">
        <v>131</v>
      </c>
      <c r="AW165" s="13" t="s">
        <v>33</v>
      </c>
      <c r="AX165" s="13" t="s">
        <v>79</v>
      </c>
      <c r="AY165" s="254" t="s">
        <v>122</v>
      </c>
    </row>
    <row r="166" spans="2:65" s="1" customFormat="1" ht="16.5" customHeight="1">
      <c r="B166" s="37"/>
      <c r="C166" s="234" t="s">
        <v>258</v>
      </c>
      <c r="D166" s="234" t="s">
        <v>160</v>
      </c>
      <c r="E166" s="235" t="s">
        <v>259</v>
      </c>
      <c r="F166" s="236" t="s">
        <v>260</v>
      </c>
      <c r="G166" s="237" t="s">
        <v>206</v>
      </c>
      <c r="H166" s="238">
        <v>18</v>
      </c>
      <c r="I166" s="239"/>
      <c r="J166" s="240">
        <f>ROUND(I166*H166,2)</f>
        <v>0</v>
      </c>
      <c r="K166" s="236" t="s">
        <v>1</v>
      </c>
      <c r="L166" s="241"/>
      <c r="M166" s="242" t="s">
        <v>1</v>
      </c>
      <c r="N166" s="243" t="s">
        <v>42</v>
      </c>
      <c r="O166" s="78"/>
      <c r="P166" s="209">
        <f>O166*H166</f>
        <v>0</v>
      </c>
      <c r="Q166" s="209">
        <v>0.0015</v>
      </c>
      <c r="R166" s="209">
        <f>Q166*H166</f>
        <v>0.027</v>
      </c>
      <c r="S166" s="209">
        <v>0</v>
      </c>
      <c r="T166" s="210">
        <f>S166*H166</f>
        <v>0</v>
      </c>
      <c r="AR166" s="16" t="s">
        <v>163</v>
      </c>
      <c r="AT166" s="16" t="s">
        <v>160</v>
      </c>
      <c r="AU166" s="16" t="s">
        <v>132</v>
      </c>
      <c r="AY166" s="16" t="s">
        <v>122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6" t="s">
        <v>79</v>
      </c>
      <c r="BK166" s="211">
        <f>ROUND(I166*H166,2)</f>
        <v>0</v>
      </c>
      <c r="BL166" s="16" t="s">
        <v>154</v>
      </c>
      <c r="BM166" s="16" t="s">
        <v>261</v>
      </c>
    </row>
    <row r="167" spans="2:51" s="11" customFormat="1" ht="12">
      <c r="B167" s="212"/>
      <c r="C167" s="213"/>
      <c r="D167" s="214" t="s">
        <v>134</v>
      </c>
      <c r="E167" s="215" t="s">
        <v>1</v>
      </c>
      <c r="F167" s="216" t="s">
        <v>262</v>
      </c>
      <c r="G167" s="213"/>
      <c r="H167" s="215" t="s">
        <v>1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134</v>
      </c>
      <c r="AU167" s="222" t="s">
        <v>132</v>
      </c>
      <c r="AV167" s="11" t="s">
        <v>79</v>
      </c>
      <c r="AW167" s="11" t="s">
        <v>33</v>
      </c>
      <c r="AX167" s="11" t="s">
        <v>71</v>
      </c>
      <c r="AY167" s="222" t="s">
        <v>122</v>
      </c>
    </row>
    <row r="168" spans="2:51" s="11" customFormat="1" ht="12">
      <c r="B168" s="212"/>
      <c r="C168" s="213"/>
      <c r="D168" s="214" t="s">
        <v>134</v>
      </c>
      <c r="E168" s="215" t="s">
        <v>1</v>
      </c>
      <c r="F168" s="216" t="s">
        <v>263</v>
      </c>
      <c r="G168" s="213"/>
      <c r="H168" s="215" t="s">
        <v>1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134</v>
      </c>
      <c r="AU168" s="222" t="s">
        <v>132</v>
      </c>
      <c r="AV168" s="11" t="s">
        <v>79</v>
      </c>
      <c r="AW168" s="11" t="s">
        <v>33</v>
      </c>
      <c r="AX168" s="11" t="s">
        <v>71</v>
      </c>
      <c r="AY168" s="222" t="s">
        <v>122</v>
      </c>
    </row>
    <row r="169" spans="2:51" s="12" customFormat="1" ht="12">
      <c r="B169" s="223"/>
      <c r="C169" s="224"/>
      <c r="D169" s="214" t="s">
        <v>134</v>
      </c>
      <c r="E169" s="225" t="s">
        <v>1</v>
      </c>
      <c r="F169" s="226" t="s">
        <v>264</v>
      </c>
      <c r="G169" s="224"/>
      <c r="H169" s="227">
        <v>18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134</v>
      </c>
      <c r="AU169" s="233" t="s">
        <v>132</v>
      </c>
      <c r="AV169" s="12" t="s">
        <v>81</v>
      </c>
      <c r="AW169" s="12" t="s">
        <v>33</v>
      </c>
      <c r="AX169" s="12" t="s">
        <v>79</v>
      </c>
      <c r="AY169" s="233" t="s">
        <v>122</v>
      </c>
    </row>
    <row r="170" spans="2:65" s="1" customFormat="1" ht="16.5" customHeight="1">
      <c r="B170" s="37"/>
      <c r="C170" s="234" t="s">
        <v>265</v>
      </c>
      <c r="D170" s="234" t="s">
        <v>160</v>
      </c>
      <c r="E170" s="235" t="s">
        <v>266</v>
      </c>
      <c r="F170" s="236" t="s">
        <v>267</v>
      </c>
      <c r="G170" s="237" t="s">
        <v>206</v>
      </c>
      <c r="H170" s="238">
        <v>8</v>
      </c>
      <c r="I170" s="239"/>
      <c r="J170" s="240">
        <f>ROUND(I170*H170,2)</f>
        <v>0</v>
      </c>
      <c r="K170" s="236" t="s">
        <v>1</v>
      </c>
      <c r="L170" s="241"/>
      <c r="M170" s="242" t="s">
        <v>1</v>
      </c>
      <c r="N170" s="243" t="s">
        <v>42</v>
      </c>
      <c r="O170" s="78"/>
      <c r="P170" s="209">
        <f>O170*H170</f>
        <v>0</v>
      </c>
      <c r="Q170" s="209">
        <v>0.0015</v>
      </c>
      <c r="R170" s="209">
        <f>Q170*H170</f>
        <v>0.012</v>
      </c>
      <c r="S170" s="209">
        <v>0</v>
      </c>
      <c r="T170" s="210">
        <f>S170*H170</f>
        <v>0</v>
      </c>
      <c r="AR170" s="16" t="s">
        <v>163</v>
      </c>
      <c r="AT170" s="16" t="s">
        <v>160</v>
      </c>
      <c r="AU170" s="16" t="s">
        <v>132</v>
      </c>
      <c r="AY170" s="16" t="s">
        <v>122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6" t="s">
        <v>79</v>
      </c>
      <c r="BK170" s="211">
        <f>ROUND(I170*H170,2)</f>
        <v>0</v>
      </c>
      <c r="BL170" s="16" t="s">
        <v>154</v>
      </c>
      <c r="BM170" s="16" t="s">
        <v>268</v>
      </c>
    </row>
    <row r="171" spans="2:51" s="11" customFormat="1" ht="12">
      <c r="B171" s="212"/>
      <c r="C171" s="213"/>
      <c r="D171" s="214" t="s">
        <v>134</v>
      </c>
      <c r="E171" s="215" t="s">
        <v>1</v>
      </c>
      <c r="F171" s="216" t="s">
        <v>269</v>
      </c>
      <c r="G171" s="213"/>
      <c r="H171" s="215" t="s">
        <v>1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134</v>
      </c>
      <c r="AU171" s="222" t="s">
        <v>132</v>
      </c>
      <c r="AV171" s="11" t="s">
        <v>79</v>
      </c>
      <c r="AW171" s="11" t="s">
        <v>33</v>
      </c>
      <c r="AX171" s="11" t="s">
        <v>71</v>
      </c>
      <c r="AY171" s="222" t="s">
        <v>122</v>
      </c>
    </row>
    <row r="172" spans="2:51" s="11" customFormat="1" ht="12">
      <c r="B172" s="212"/>
      <c r="C172" s="213"/>
      <c r="D172" s="214" t="s">
        <v>134</v>
      </c>
      <c r="E172" s="215" t="s">
        <v>1</v>
      </c>
      <c r="F172" s="216" t="s">
        <v>263</v>
      </c>
      <c r="G172" s="213"/>
      <c r="H172" s="215" t="s">
        <v>1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134</v>
      </c>
      <c r="AU172" s="222" t="s">
        <v>132</v>
      </c>
      <c r="AV172" s="11" t="s">
        <v>79</v>
      </c>
      <c r="AW172" s="11" t="s">
        <v>33</v>
      </c>
      <c r="AX172" s="11" t="s">
        <v>71</v>
      </c>
      <c r="AY172" s="222" t="s">
        <v>122</v>
      </c>
    </row>
    <row r="173" spans="2:51" s="12" customFormat="1" ht="12">
      <c r="B173" s="223"/>
      <c r="C173" s="224"/>
      <c r="D173" s="214" t="s">
        <v>134</v>
      </c>
      <c r="E173" s="225" t="s">
        <v>1</v>
      </c>
      <c r="F173" s="226" t="s">
        <v>270</v>
      </c>
      <c r="G173" s="224"/>
      <c r="H173" s="227">
        <v>8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134</v>
      </c>
      <c r="AU173" s="233" t="s">
        <v>132</v>
      </c>
      <c r="AV173" s="12" t="s">
        <v>81</v>
      </c>
      <c r="AW173" s="12" t="s">
        <v>33</v>
      </c>
      <c r="AX173" s="12" t="s">
        <v>79</v>
      </c>
      <c r="AY173" s="233" t="s">
        <v>122</v>
      </c>
    </row>
    <row r="174" spans="2:63" s="10" customFormat="1" ht="20.85" customHeight="1">
      <c r="B174" s="184"/>
      <c r="C174" s="185"/>
      <c r="D174" s="186" t="s">
        <v>70</v>
      </c>
      <c r="E174" s="198" t="s">
        <v>140</v>
      </c>
      <c r="F174" s="198" t="s">
        <v>141</v>
      </c>
      <c r="G174" s="185"/>
      <c r="H174" s="185"/>
      <c r="I174" s="188"/>
      <c r="J174" s="199">
        <f>BK174</f>
        <v>0</v>
      </c>
      <c r="K174" s="185"/>
      <c r="L174" s="190"/>
      <c r="M174" s="191"/>
      <c r="N174" s="192"/>
      <c r="O174" s="192"/>
      <c r="P174" s="193">
        <f>P175</f>
        <v>0</v>
      </c>
      <c r="Q174" s="192"/>
      <c r="R174" s="193">
        <f>R175</f>
        <v>0</v>
      </c>
      <c r="S174" s="192"/>
      <c r="T174" s="194">
        <f>T175</f>
        <v>0</v>
      </c>
      <c r="AR174" s="195" t="s">
        <v>79</v>
      </c>
      <c r="AT174" s="196" t="s">
        <v>70</v>
      </c>
      <c r="AU174" s="196" t="s">
        <v>81</v>
      </c>
      <c r="AY174" s="195" t="s">
        <v>122</v>
      </c>
      <c r="BK174" s="197">
        <f>BK175</f>
        <v>0</v>
      </c>
    </row>
    <row r="175" spans="2:65" s="1" customFormat="1" ht="16.5" customHeight="1">
      <c r="B175" s="37"/>
      <c r="C175" s="200" t="s">
        <v>271</v>
      </c>
      <c r="D175" s="200" t="s">
        <v>126</v>
      </c>
      <c r="E175" s="201" t="s">
        <v>272</v>
      </c>
      <c r="F175" s="202" t="s">
        <v>273</v>
      </c>
      <c r="G175" s="203" t="s">
        <v>144</v>
      </c>
      <c r="H175" s="204">
        <v>0.496</v>
      </c>
      <c r="I175" s="205"/>
      <c r="J175" s="206">
        <f>ROUND(I175*H175,2)</f>
        <v>0</v>
      </c>
      <c r="K175" s="202" t="s">
        <v>130</v>
      </c>
      <c r="L175" s="42"/>
      <c r="M175" s="207" t="s">
        <v>1</v>
      </c>
      <c r="N175" s="208" t="s">
        <v>42</v>
      </c>
      <c r="O175" s="78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AR175" s="16" t="s">
        <v>131</v>
      </c>
      <c r="AT175" s="16" t="s">
        <v>126</v>
      </c>
      <c r="AU175" s="16" t="s">
        <v>132</v>
      </c>
      <c r="AY175" s="16" t="s">
        <v>122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6" t="s">
        <v>79</v>
      </c>
      <c r="BK175" s="211">
        <f>ROUND(I175*H175,2)</f>
        <v>0</v>
      </c>
      <c r="BL175" s="16" t="s">
        <v>131</v>
      </c>
      <c r="BM175" s="16" t="s">
        <v>274</v>
      </c>
    </row>
    <row r="176" spans="2:63" s="10" customFormat="1" ht="22.8" customHeight="1">
      <c r="B176" s="184"/>
      <c r="C176" s="185"/>
      <c r="D176" s="186" t="s">
        <v>70</v>
      </c>
      <c r="E176" s="198" t="s">
        <v>146</v>
      </c>
      <c r="F176" s="198" t="s">
        <v>146</v>
      </c>
      <c r="G176" s="185"/>
      <c r="H176" s="185"/>
      <c r="I176" s="188"/>
      <c r="J176" s="199">
        <f>BK176</f>
        <v>0</v>
      </c>
      <c r="K176" s="185"/>
      <c r="L176" s="190"/>
      <c r="M176" s="191"/>
      <c r="N176" s="192"/>
      <c r="O176" s="192"/>
      <c r="P176" s="193">
        <f>P177+P199+P215+P224</f>
        <v>0</v>
      </c>
      <c r="Q176" s="192"/>
      <c r="R176" s="193">
        <f>R177+R199+R215+R224</f>
        <v>0.8679239999999999</v>
      </c>
      <c r="S176" s="192"/>
      <c r="T176" s="194">
        <f>T177+T199+T215+T224</f>
        <v>0</v>
      </c>
      <c r="AR176" s="195" t="s">
        <v>81</v>
      </c>
      <c r="AT176" s="196" t="s">
        <v>70</v>
      </c>
      <c r="AU176" s="196" t="s">
        <v>79</v>
      </c>
      <c r="AY176" s="195" t="s">
        <v>122</v>
      </c>
      <c r="BK176" s="197">
        <f>BK177+BK199+BK215+BK224</f>
        <v>0</v>
      </c>
    </row>
    <row r="177" spans="2:63" s="10" customFormat="1" ht="20.85" customHeight="1">
      <c r="B177" s="184"/>
      <c r="C177" s="185"/>
      <c r="D177" s="186" t="s">
        <v>70</v>
      </c>
      <c r="E177" s="198" t="s">
        <v>275</v>
      </c>
      <c r="F177" s="198" t="s">
        <v>276</v>
      </c>
      <c r="G177" s="185"/>
      <c r="H177" s="185"/>
      <c r="I177" s="188"/>
      <c r="J177" s="199">
        <f>BK177</f>
        <v>0</v>
      </c>
      <c r="K177" s="185"/>
      <c r="L177" s="190"/>
      <c r="M177" s="191"/>
      <c r="N177" s="192"/>
      <c r="O177" s="192"/>
      <c r="P177" s="193">
        <f>SUM(P178:P198)</f>
        <v>0</v>
      </c>
      <c r="Q177" s="192"/>
      <c r="R177" s="193">
        <f>SUM(R178:R198)</f>
        <v>0.180728</v>
      </c>
      <c r="S177" s="192"/>
      <c r="T177" s="194">
        <f>SUM(T178:T198)</f>
        <v>0</v>
      </c>
      <c r="AR177" s="195" t="s">
        <v>81</v>
      </c>
      <c r="AT177" s="196" t="s">
        <v>70</v>
      </c>
      <c r="AU177" s="196" t="s">
        <v>81</v>
      </c>
      <c r="AY177" s="195" t="s">
        <v>122</v>
      </c>
      <c r="BK177" s="197">
        <f>SUM(BK178:BK198)</f>
        <v>0</v>
      </c>
    </row>
    <row r="178" spans="2:65" s="1" customFormat="1" ht="16.5" customHeight="1">
      <c r="B178" s="37"/>
      <c r="C178" s="200" t="s">
        <v>277</v>
      </c>
      <c r="D178" s="200" t="s">
        <v>126</v>
      </c>
      <c r="E178" s="201" t="s">
        <v>278</v>
      </c>
      <c r="F178" s="202" t="s">
        <v>279</v>
      </c>
      <c r="G178" s="203" t="s">
        <v>175</v>
      </c>
      <c r="H178" s="204">
        <v>81.4</v>
      </c>
      <c r="I178" s="205"/>
      <c r="J178" s="206">
        <f>ROUND(I178*H178,2)</f>
        <v>0</v>
      </c>
      <c r="K178" s="202" t="s">
        <v>130</v>
      </c>
      <c r="L178" s="42"/>
      <c r="M178" s="207" t="s">
        <v>1</v>
      </c>
      <c r="N178" s="208" t="s">
        <v>42</v>
      </c>
      <c r="O178" s="78"/>
      <c r="P178" s="209">
        <f>O178*H178</f>
        <v>0</v>
      </c>
      <c r="Q178" s="209">
        <v>0.00027</v>
      </c>
      <c r="R178" s="209">
        <f>Q178*H178</f>
        <v>0.021978</v>
      </c>
      <c r="S178" s="209">
        <v>0</v>
      </c>
      <c r="T178" s="210">
        <f>S178*H178</f>
        <v>0</v>
      </c>
      <c r="AR178" s="16" t="s">
        <v>154</v>
      </c>
      <c r="AT178" s="16" t="s">
        <v>126</v>
      </c>
      <c r="AU178" s="16" t="s">
        <v>132</v>
      </c>
      <c r="AY178" s="16" t="s">
        <v>122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6" t="s">
        <v>79</v>
      </c>
      <c r="BK178" s="211">
        <f>ROUND(I178*H178,2)</f>
        <v>0</v>
      </c>
      <c r="BL178" s="16" t="s">
        <v>154</v>
      </c>
      <c r="BM178" s="16" t="s">
        <v>280</v>
      </c>
    </row>
    <row r="179" spans="2:51" s="11" customFormat="1" ht="12">
      <c r="B179" s="212"/>
      <c r="C179" s="213"/>
      <c r="D179" s="214" t="s">
        <v>134</v>
      </c>
      <c r="E179" s="215" t="s">
        <v>1</v>
      </c>
      <c r="F179" s="216" t="s">
        <v>281</v>
      </c>
      <c r="G179" s="213"/>
      <c r="H179" s="215" t="s">
        <v>1</v>
      </c>
      <c r="I179" s="217"/>
      <c r="J179" s="213"/>
      <c r="K179" s="213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134</v>
      </c>
      <c r="AU179" s="222" t="s">
        <v>132</v>
      </c>
      <c r="AV179" s="11" t="s">
        <v>79</v>
      </c>
      <c r="AW179" s="11" t="s">
        <v>33</v>
      </c>
      <c r="AX179" s="11" t="s">
        <v>71</v>
      </c>
      <c r="AY179" s="222" t="s">
        <v>122</v>
      </c>
    </row>
    <row r="180" spans="2:51" s="12" customFormat="1" ht="12">
      <c r="B180" s="223"/>
      <c r="C180" s="224"/>
      <c r="D180" s="214" t="s">
        <v>134</v>
      </c>
      <c r="E180" s="225" t="s">
        <v>1</v>
      </c>
      <c r="F180" s="226" t="s">
        <v>282</v>
      </c>
      <c r="G180" s="224"/>
      <c r="H180" s="227">
        <v>81.4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134</v>
      </c>
      <c r="AU180" s="233" t="s">
        <v>132</v>
      </c>
      <c r="AV180" s="12" t="s">
        <v>81</v>
      </c>
      <c r="AW180" s="12" t="s">
        <v>33</v>
      </c>
      <c r="AX180" s="12" t="s">
        <v>79</v>
      </c>
      <c r="AY180" s="233" t="s">
        <v>122</v>
      </c>
    </row>
    <row r="181" spans="2:65" s="1" customFormat="1" ht="16.5" customHeight="1">
      <c r="B181" s="37"/>
      <c r="C181" s="200" t="s">
        <v>283</v>
      </c>
      <c r="D181" s="200" t="s">
        <v>126</v>
      </c>
      <c r="E181" s="201" t="s">
        <v>284</v>
      </c>
      <c r="F181" s="202" t="s">
        <v>285</v>
      </c>
      <c r="G181" s="203" t="s">
        <v>175</v>
      </c>
      <c r="H181" s="204">
        <v>7.5</v>
      </c>
      <c r="I181" s="205"/>
      <c r="J181" s="206">
        <f>ROUND(I181*H181,2)</f>
        <v>0</v>
      </c>
      <c r="K181" s="202" t="s">
        <v>130</v>
      </c>
      <c r="L181" s="42"/>
      <c r="M181" s="207" t="s">
        <v>1</v>
      </c>
      <c r="N181" s="208" t="s">
        <v>42</v>
      </c>
      <c r="O181" s="78"/>
      <c r="P181" s="209">
        <f>O181*H181</f>
        <v>0</v>
      </c>
      <c r="Q181" s="209">
        <v>0.0004</v>
      </c>
      <c r="R181" s="209">
        <f>Q181*H181</f>
        <v>0.003</v>
      </c>
      <c r="S181" s="209">
        <v>0</v>
      </c>
      <c r="T181" s="210">
        <f>S181*H181</f>
        <v>0</v>
      </c>
      <c r="AR181" s="16" t="s">
        <v>154</v>
      </c>
      <c r="AT181" s="16" t="s">
        <v>126</v>
      </c>
      <c r="AU181" s="16" t="s">
        <v>132</v>
      </c>
      <c r="AY181" s="16" t="s">
        <v>122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6" t="s">
        <v>79</v>
      </c>
      <c r="BK181" s="211">
        <f>ROUND(I181*H181,2)</f>
        <v>0</v>
      </c>
      <c r="BL181" s="16" t="s">
        <v>154</v>
      </c>
      <c r="BM181" s="16" t="s">
        <v>286</v>
      </c>
    </row>
    <row r="182" spans="2:51" s="11" customFormat="1" ht="12">
      <c r="B182" s="212"/>
      <c r="C182" s="213"/>
      <c r="D182" s="214" t="s">
        <v>134</v>
      </c>
      <c r="E182" s="215" t="s">
        <v>1</v>
      </c>
      <c r="F182" s="216" t="s">
        <v>287</v>
      </c>
      <c r="G182" s="213"/>
      <c r="H182" s="215" t="s">
        <v>1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134</v>
      </c>
      <c r="AU182" s="222" t="s">
        <v>132</v>
      </c>
      <c r="AV182" s="11" t="s">
        <v>79</v>
      </c>
      <c r="AW182" s="11" t="s">
        <v>33</v>
      </c>
      <c r="AX182" s="11" t="s">
        <v>71</v>
      </c>
      <c r="AY182" s="222" t="s">
        <v>122</v>
      </c>
    </row>
    <row r="183" spans="2:51" s="12" customFormat="1" ht="12">
      <c r="B183" s="223"/>
      <c r="C183" s="224"/>
      <c r="D183" s="214" t="s">
        <v>134</v>
      </c>
      <c r="E183" s="225" t="s">
        <v>1</v>
      </c>
      <c r="F183" s="226" t="s">
        <v>288</v>
      </c>
      <c r="G183" s="224"/>
      <c r="H183" s="227">
        <v>7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134</v>
      </c>
      <c r="AU183" s="233" t="s">
        <v>132</v>
      </c>
      <c r="AV183" s="12" t="s">
        <v>81</v>
      </c>
      <c r="AW183" s="12" t="s">
        <v>33</v>
      </c>
      <c r="AX183" s="12" t="s">
        <v>71</v>
      </c>
      <c r="AY183" s="233" t="s">
        <v>122</v>
      </c>
    </row>
    <row r="184" spans="2:51" s="11" customFormat="1" ht="12">
      <c r="B184" s="212"/>
      <c r="C184" s="213"/>
      <c r="D184" s="214" t="s">
        <v>134</v>
      </c>
      <c r="E184" s="215" t="s">
        <v>1</v>
      </c>
      <c r="F184" s="216" t="s">
        <v>289</v>
      </c>
      <c r="G184" s="213"/>
      <c r="H184" s="215" t="s">
        <v>1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134</v>
      </c>
      <c r="AU184" s="222" t="s">
        <v>132</v>
      </c>
      <c r="AV184" s="11" t="s">
        <v>79</v>
      </c>
      <c r="AW184" s="11" t="s">
        <v>33</v>
      </c>
      <c r="AX184" s="11" t="s">
        <v>71</v>
      </c>
      <c r="AY184" s="222" t="s">
        <v>122</v>
      </c>
    </row>
    <row r="185" spans="2:51" s="12" customFormat="1" ht="12">
      <c r="B185" s="223"/>
      <c r="C185" s="224"/>
      <c r="D185" s="214" t="s">
        <v>134</v>
      </c>
      <c r="E185" s="225" t="s">
        <v>1</v>
      </c>
      <c r="F185" s="226" t="s">
        <v>290</v>
      </c>
      <c r="G185" s="224"/>
      <c r="H185" s="227">
        <v>0.5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134</v>
      </c>
      <c r="AU185" s="233" t="s">
        <v>132</v>
      </c>
      <c r="AV185" s="12" t="s">
        <v>81</v>
      </c>
      <c r="AW185" s="12" t="s">
        <v>33</v>
      </c>
      <c r="AX185" s="12" t="s">
        <v>71</v>
      </c>
      <c r="AY185" s="233" t="s">
        <v>122</v>
      </c>
    </row>
    <row r="186" spans="2:51" s="13" customFormat="1" ht="12">
      <c r="B186" s="244"/>
      <c r="C186" s="245"/>
      <c r="D186" s="214" t="s">
        <v>134</v>
      </c>
      <c r="E186" s="246" t="s">
        <v>1</v>
      </c>
      <c r="F186" s="247" t="s">
        <v>257</v>
      </c>
      <c r="G186" s="245"/>
      <c r="H186" s="248">
        <v>7.5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134</v>
      </c>
      <c r="AU186" s="254" t="s">
        <v>132</v>
      </c>
      <c r="AV186" s="13" t="s">
        <v>131</v>
      </c>
      <c r="AW186" s="13" t="s">
        <v>33</v>
      </c>
      <c r="AX186" s="13" t="s">
        <v>79</v>
      </c>
      <c r="AY186" s="254" t="s">
        <v>122</v>
      </c>
    </row>
    <row r="187" spans="2:65" s="1" customFormat="1" ht="16.5" customHeight="1">
      <c r="B187" s="37"/>
      <c r="C187" s="234" t="s">
        <v>291</v>
      </c>
      <c r="D187" s="234" t="s">
        <v>160</v>
      </c>
      <c r="E187" s="235" t="s">
        <v>292</v>
      </c>
      <c r="F187" s="236" t="s">
        <v>293</v>
      </c>
      <c r="G187" s="237" t="s">
        <v>175</v>
      </c>
      <c r="H187" s="238">
        <v>89</v>
      </c>
      <c r="I187" s="239"/>
      <c r="J187" s="240">
        <f>ROUND(I187*H187,2)</f>
        <v>0</v>
      </c>
      <c r="K187" s="236" t="s">
        <v>130</v>
      </c>
      <c r="L187" s="241"/>
      <c r="M187" s="242" t="s">
        <v>1</v>
      </c>
      <c r="N187" s="243" t="s">
        <v>42</v>
      </c>
      <c r="O187" s="78"/>
      <c r="P187" s="209">
        <f>O187*H187</f>
        <v>0</v>
      </c>
      <c r="Q187" s="209">
        <v>0.00175</v>
      </c>
      <c r="R187" s="209">
        <f>Q187*H187</f>
        <v>0.15575</v>
      </c>
      <c r="S187" s="209">
        <v>0</v>
      </c>
      <c r="T187" s="210">
        <f>S187*H187</f>
        <v>0</v>
      </c>
      <c r="AR187" s="16" t="s">
        <v>163</v>
      </c>
      <c r="AT187" s="16" t="s">
        <v>160</v>
      </c>
      <c r="AU187" s="16" t="s">
        <v>132</v>
      </c>
      <c r="AY187" s="16" t="s">
        <v>122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6" t="s">
        <v>79</v>
      </c>
      <c r="BK187" s="211">
        <f>ROUND(I187*H187,2)</f>
        <v>0</v>
      </c>
      <c r="BL187" s="16" t="s">
        <v>154</v>
      </c>
      <c r="BM187" s="16" t="s">
        <v>294</v>
      </c>
    </row>
    <row r="188" spans="2:51" s="11" customFormat="1" ht="12">
      <c r="B188" s="212"/>
      <c r="C188" s="213"/>
      <c r="D188" s="214" t="s">
        <v>134</v>
      </c>
      <c r="E188" s="215" t="s">
        <v>1</v>
      </c>
      <c r="F188" s="216" t="s">
        <v>295</v>
      </c>
      <c r="G188" s="213"/>
      <c r="H188" s="215" t="s">
        <v>1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134</v>
      </c>
      <c r="AU188" s="222" t="s">
        <v>132</v>
      </c>
      <c r="AV188" s="11" t="s">
        <v>79</v>
      </c>
      <c r="AW188" s="11" t="s">
        <v>33</v>
      </c>
      <c r="AX188" s="11" t="s">
        <v>71</v>
      </c>
      <c r="AY188" s="222" t="s">
        <v>122</v>
      </c>
    </row>
    <row r="189" spans="2:51" s="11" customFormat="1" ht="12">
      <c r="B189" s="212"/>
      <c r="C189" s="213"/>
      <c r="D189" s="214" t="s">
        <v>134</v>
      </c>
      <c r="E189" s="215" t="s">
        <v>1</v>
      </c>
      <c r="F189" s="216" t="s">
        <v>296</v>
      </c>
      <c r="G189" s="213"/>
      <c r="H189" s="215" t="s">
        <v>1</v>
      </c>
      <c r="I189" s="217"/>
      <c r="J189" s="213"/>
      <c r="K189" s="213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134</v>
      </c>
      <c r="AU189" s="222" t="s">
        <v>132</v>
      </c>
      <c r="AV189" s="11" t="s">
        <v>79</v>
      </c>
      <c r="AW189" s="11" t="s">
        <v>33</v>
      </c>
      <c r="AX189" s="11" t="s">
        <v>71</v>
      </c>
      <c r="AY189" s="222" t="s">
        <v>122</v>
      </c>
    </row>
    <row r="190" spans="2:51" s="11" customFormat="1" ht="12">
      <c r="B190" s="212"/>
      <c r="C190" s="213"/>
      <c r="D190" s="214" t="s">
        <v>134</v>
      </c>
      <c r="E190" s="215" t="s">
        <v>1</v>
      </c>
      <c r="F190" s="216" t="s">
        <v>297</v>
      </c>
      <c r="G190" s="213"/>
      <c r="H190" s="215" t="s">
        <v>1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134</v>
      </c>
      <c r="AU190" s="222" t="s">
        <v>132</v>
      </c>
      <c r="AV190" s="11" t="s">
        <v>79</v>
      </c>
      <c r="AW190" s="11" t="s">
        <v>33</v>
      </c>
      <c r="AX190" s="11" t="s">
        <v>71</v>
      </c>
      <c r="AY190" s="222" t="s">
        <v>122</v>
      </c>
    </row>
    <row r="191" spans="2:51" s="11" customFormat="1" ht="12">
      <c r="B191" s="212"/>
      <c r="C191" s="213"/>
      <c r="D191" s="214" t="s">
        <v>134</v>
      </c>
      <c r="E191" s="215" t="s">
        <v>1</v>
      </c>
      <c r="F191" s="216" t="s">
        <v>298</v>
      </c>
      <c r="G191" s="213"/>
      <c r="H191" s="215" t="s">
        <v>1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134</v>
      </c>
      <c r="AU191" s="222" t="s">
        <v>132</v>
      </c>
      <c r="AV191" s="11" t="s">
        <v>79</v>
      </c>
      <c r="AW191" s="11" t="s">
        <v>33</v>
      </c>
      <c r="AX191" s="11" t="s">
        <v>71</v>
      </c>
      <c r="AY191" s="222" t="s">
        <v>122</v>
      </c>
    </row>
    <row r="192" spans="2:51" s="12" customFormat="1" ht="12">
      <c r="B192" s="223"/>
      <c r="C192" s="224"/>
      <c r="D192" s="214" t="s">
        <v>134</v>
      </c>
      <c r="E192" s="225" t="s">
        <v>1</v>
      </c>
      <c r="F192" s="226" t="s">
        <v>282</v>
      </c>
      <c r="G192" s="224"/>
      <c r="H192" s="227">
        <v>81.4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134</v>
      </c>
      <c r="AU192" s="233" t="s">
        <v>132</v>
      </c>
      <c r="AV192" s="12" t="s">
        <v>81</v>
      </c>
      <c r="AW192" s="12" t="s">
        <v>33</v>
      </c>
      <c r="AX192" s="12" t="s">
        <v>71</v>
      </c>
      <c r="AY192" s="233" t="s">
        <v>122</v>
      </c>
    </row>
    <row r="193" spans="2:51" s="11" customFormat="1" ht="12">
      <c r="B193" s="212"/>
      <c r="C193" s="213"/>
      <c r="D193" s="214" t="s">
        <v>134</v>
      </c>
      <c r="E193" s="215" t="s">
        <v>1</v>
      </c>
      <c r="F193" s="216" t="s">
        <v>299</v>
      </c>
      <c r="G193" s="213"/>
      <c r="H193" s="215" t="s">
        <v>1</v>
      </c>
      <c r="I193" s="217"/>
      <c r="J193" s="213"/>
      <c r="K193" s="213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134</v>
      </c>
      <c r="AU193" s="222" t="s">
        <v>132</v>
      </c>
      <c r="AV193" s="11" t="s">
        <v>79</v>
      </c>
      <c r="AW193" s="11" t="s">
        <v>33</v>
      </c>
      <c r="AX193" s="11" t="s">
        <v>71</v>
      </c>
      <c r="AY193" s="222" t="s">
        <v>122</v>
      </c>
    </row>
    <row r="194" spans="2:51" s="12" customFormat="1" ht="12">
      <c r="B194" s="223"/>
      <c r="C194" s="224"/>
      <c r="D194" s="214" t="s">
        <v>134</v>
      </c>
      <c r="E194" s="225" t="s">
        <v>1</v>
      </c>
      <c r="F194" s="226" t="s">
        <v>300</v>
      </c>
      <c r="G194" s="224"/>
      <c r="H194" s="227">
        <v>7.5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134</v>
      </c>
      <c r="AU194" s="233" t="s">
        <v>132</v>
      </c>
      <c r="AV194" s="12" t="s">
        <v>81</v>
      </c>
      <c r="AW194" s="12" t="s">
        <v>33</v>
      </c>
      <c r="AX194" s="12" t="s">
        <v>71</v>
      </c>
      <c r="AY194" s="233" t="s">
        <v>122</v>
      </c>
    </row>
    <row r="195" spans="2:51" s="12" customFormat="1" ht="12">
      <c r="B195" s="223"/>
      <c r="C195" s="224"/>
      <c r="D195" s="214" t="s">
        <v>134</v>
      </c>
      <c r="E195" s="225" t="s">
        <v>1</v>
      </c>
      <c r="F195" s="226" t="s">
        <v>301</v>
      </c>
      <c r="G195" s="224"/>
      <c r="H195" s="227">
        <v>0.1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134</v>
      </c>
      <c r="AU195" s="233" t="s">
        <v>132</v>
      </c>
      <c r="AV195" s="12" t="s">
        <v>81</v>
      </c>
      <c r="AW195" s="12" t="s">
        <v>33</v>
      </c>
      <c r="AX195" s="12" t="s">
        <v>71</v>
      </c>
      <c r="AY195" s="233" t="s">
        <v>122</v>
      </c>
    </row>
    <row r="196" spans="2:51" s="13" customFormat="1" ht="12">
      <c r="B196" s="244"/>
      <c r="C196" s="245"/>
      <c r="D196" s="214" t="s">
        <v>134</v>
      </c>
      <c r="E196" s="246" t="s">
        <v>1</v>
      </c>
      <c r="F196" s="247" t="s">
        <v>257</v>
      </c>
      <c r="G196" s="245"/>
      <c r="H196" s="248">
        <v>89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134</v>
      </c>
      <c r="AU196" s="254" t="s">
        <v>132</v>
      </c>
      <c r="AV196" s="13" t="s">
        <v>131</v>
      </c>
      <c r="AW196" s="13" t="s">
        <v>33</v>
      </c>
      <c r="AX196" s="13" t="s">
        <v>79</v>
      </c>
      <c r="AY196" s="254" t="s">
        <v>122</v>
      </c>
    </row>
    <row r="197" spans="2:65" s="1" customFormat="1" ht="16.5" customHeight="1">
      <c r="B197" s="37"/>
      <c r="C197" s="200" t="s">
        <v>302</v>
      </c>
      <c r="D197" s="200" t="s">
        <v>126</v>
      </c>
      <c r="E197" s="201" t="s">
        <v>303</v>
      </c>
      <c r="F197" s="202" t="s">
        <v>304</v>
      </c>
      <c r="G197" s="203" t="s">
        <v>144</v>
      </c>
      <c r="H197" s="204">
        <v>0.181</v>
      </c>
      <c r="I197" s="205"/>
      <c r="J197" s="206">
        <f>ROUND(I197*H197,2)</f>
        <v>0</v>
      </c>
      <c r="K197" s="202" t="s">
        <v>130</v>
      </c>
      <c r="L197" s="42"/>
      <c r="M197" s="207" t="s">
        <v>1</v>
      </c>
      <c r="N197" s="208" t="s">
        <v>42</v>
      </c>
      <c r="O197" s="78"/>
      <c r="P197" s="209">
        <f>O197*H197</f>
        <v>0</v>
      </c>
      <c r="Q197" s="209">
        <v>0</v>
      </c>
      <c r="R197" s="209">
        <f>Q197*H197</f>
        <v>0</v>
      </c>
      <c r="S197" s="209">
        <v>0</v>
      </c>
      <c r="T197" s="210">
        <f>S197*H197</f>
        <v>0</v>
      </c>
      <c r="AR197" s="16" t="s">
        <v>154</v>
      </c>
      <c r="AT197" s="16" t="s">
        <v>126</v>
      </c>
      <c r="AU197" s="16" t="s">
        <v>132</v>
      </c>
      <c r="AY197" s="16" t="s">
        <v>122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6" t="s">
        <v>79</v>
      </c>
      <c r="BK197" s="211">
        <f>ROUND(I197*H197,2)</f>
        <v>0</v>
      </c>
      <c r="BL197" s="16" t="s">
        <v>154</v>
      </c>
      <c r="BM197" s="16" t="s">
        <v>305</v>
      </c>
    </row>
    <row r="198" spans="2:65" s="1" customFormat="1" ht="16.5" customHeight="1">
      <c r="B198" s="37"/>
      <c r="C198" s="200" t="s">
        <v>306</v>
      </c>
      <c r="D198" s="200" t="s">
        <v>126</v>
      </c>
      <c r="E198" s="201" t="s">
        <v>307</v>
      </c>
      <c r="F198" s="202" t="s">
        <v>308</v>
      </c>
      <c r="G198" s="203" t="s">
        <v>144</v>
      </c>
      <c r="H198" s="204">
        <v>0.181</v>
      </c>
      <c r="I198" s="205"/>
      <c r="J198" s="206">
        <f>ROUND(I198*H198,2)</f>
        <v>0</v>
      </c>
      <c r="K198" s="202" t="s">
        <v>130</v>
      </c>
      <c r="L198" s="42"/>
      <c r="M198" s="207" t="s">
        <v>1</v>
      </c>
      <c r="N198" s="208" t="s">
        <v>42</v>
      </c>
      <c r="O198" s="78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AR198" s="16" t="s">
        <v>154</v>
      </c>
      <c r="AT198" s="16" t="s">
        <v>126</v>
      </c>
      <c r="AU198" s="16" t="s">
        <v>132</v>
      </c>
      <c r="AY198" s="16" t="s">
        <v>122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6" t="s">
        <v>79</v>
      </c>
      <c r="BK198" s="211">
        <f>ROUND(I198*H198,2)</f>
        <v>0</v>
      </c>
      <c r="BL198" s="16" t="s">
        <v>154</v>
      </c>
      <c r="BM198" s="16" t="s">
        <v>309</v>
      </c>
    </row>
    <row r="199" spans="2:63" s="10" customFormat="1" ht="20.85" customHeight="1">
      <c r="B199" s="184"/>
      <c r="C199" s="185"/>
      <c r="D199" s="186" t="s">
        <v>70</v>
      </c>
      <c r="E199" s="198" t="s">
        <v>310</v>
      </c>
      <c r="F199" s="198" t="s">
        <v>311</v>
      </c>
      <c r="G199" s="185"/>
      <c r="H199" s="185"/>
      <c r="I199" s="188"/>
      <c r="J199" s="199">
        <f>BK199</f>
        <v>0</v>
      </c>
      <c r="K199" s="185"/>
      <c r="L199" s="190"/>
      <c r="M199" s="191"/>
      <c r="N199" s="192"/>
      <c r="O199" s="192"/>
      <c r="P199" s="193">
        <f>SUM(P200:P214)</f>
        <v>0</v>
      </c>
      <c r="Q199" s="192"/>
      <c r="R199" s="193">
        <f>SUM(R200:R214)</f>
        <v>0.612942</v>
      </c>
      <c r="S199" s="192"/>
      <c r="T199" s="194">
        <f>SUM(T200:T214)</f>
        <v>0</v>
      </c>
      <c r="AR199" s="195" t="s">
        <v>81</v>
      </c>
      <c r="AT199" s="196" t="s">
        <v>70</v>
      </c>
      <c r="AU199" s="196" t="s">
        <v>81</v>
      </c>
      <c r="AY199" s="195" t="s">
        <v>122</v>
      </c>
      <c r="BK199" s="197">
        <f>SUM(BK200:BK214)</f>
        <v>0</v>
      </c>
    </row>
    <row r="200" spans="2:65" s="1" customFormat="1" ht="16.5" customHeight="1">
      <c r="B200" s="37"/>
      <c r="C200" s="200" t="s">
        <v>163</v>
      </c>
      <c r="D200" s="200" t="s">
        <v>126</v>
      </c>
      <c r="E200" s="201" t="s">
        <v>312</v>
      </c>
      <c r="F200" s="202" t="s">
        <v>313</v>
      </c>
      <c r="G200" s="203" t="s">
        <v>175</v>
      </c>
      <c r="H200" s="204">
        <v>81.4</v>
      </c>
      <c r="I200" s="205"/>
      <c r="J200" s="206">
        <f>ROUND(I200*H200,2)</f>
        <v>0</v>
      </c>
      <c r="K200" s="202" t="s">
        <v>130</v>
      </c>
      <c r="L200" s="42"/>
      <c r="M200" s="207" t="s">
        <v>1</v>
      </c>
      <c r="N200" s="208" t="s">
        <v>42</v>
      </c>
      <c r="O200" s="78"/>
      <c r="P200" s="209">
        <f>O200*H200</f>
        <v>0</v>
      </c>
      <c r="Q200" s="209">
        <v>0.00751</v>
      </c>
      <c r="R200" s="209">
        <f>Q200*H200</f>
        <v>0.611314</v>
      </c>
      <c r="S200" s="209">
        <v>0</v>
      </c>
      <c r="T200" s="210">
        <f>S200*H200</f>
        <v>0</v>
      </c>
      <c r="AR200" s="16" t="s">
        <v>154</v>
      </c>
      <c r="AT200" s="16" t="s">
        <v>126</v>
      </c>
      <c r="AU200" s="16" t="s">
        <v>132</v>
      </c>
      <c r="AY200" s="16" t="s">
        <v>122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6" t="s">
        <v>79</v>
      </c>
      <c r="BK200" s="211">
        <f>ROUND(I200*H200,2)</f>
        <v>0</v>
      </c>
      <c r="BL200" s="16" t="s">
        <v>154</v>
      </c>
      <c r="BM200" s="16" t="s">
        <v>314</v>
      </c>
    </row>
    <row r="201" spans="2:51" s="11" customFormat="1" ht="12">
      <c r="B201" s="212"/>
      <c r="C201" s="213"/>
      <c r="D201" s="214" t="s">
        <v>134</v>
      </c>
      <c r="E201" s="215" t="s">
        <v>1</v>
      </c>
      <c r="F201" s="216" t="s">
        <v>315</v>
      </c>
      <c r="G201" s="213"/>
      <c r="H201" s="215" t="s">
        <v>1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134</v>
      </c>
      <c r="AU201" s="222" t="s">
        <v>132</v>
      </c>
      <c r="AV201" s="11" t="s">
        <v>79</v>
      </c>
      <c r="AW201" s="11" t="s">
        <v>33</v>
      </c>
      <c r="AX201" s="11" t="s">
        <v>71</v>
      </c>
      <c r="AY201" s="222" t="s">
        <v>122</v>
      </c>
    </row>
    <row r="202" spans="2:51" s="11" customFormat="1" ht="12">
      <c r="B202" s="212"/>
      <c r="C202" s="213"/>
      <c r="D202" s="214" t="s">
        <v>134</v>
      </c>
      <c r="E202" s="215" t="s">
        <v>1</v>
      </c>
      <c r="F202" s="216" t="s">
        <v>316</v>
      </c>
      <c r="G202" s="213"/>
      <c r="H202" s="215" t="s">
        <v>1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134</v>
      </c>
      <c r="AU202" s="222" t="s">
        <v>132</v>
      </c>
      <c r="AV202" s="11" t="s">
        <v>79</v>
      </c>
      <c r="AW202" s="11" t="s">
        <v>33</v>
      </c>
      <c r="AX202" s="11" t="s">
        <v>71</v>
      </c>
      <c r="AY202" s="222" t="s">
        <v>122</v>
      </c>
    </row>
    <row r="203" spans="2:51" s="12" customFormat="1" ht="12">
      <c r="B203" s="223"/>
      <c r="C203" s="224"/>
      <c r="D203" s="214" t="s">
        <v>134</v>
      </c>
      <c r="E203" s="225" t="s">
        <v>1</v>
      </c>
      <c r="F203" s="226" t="s">
        <v>282</v>
      </c>
      <c r="G203" s="224"/>
      <c r="H203" s="227">
        <v>81.4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134</v>
      </c>
      <c r="AU203" s="233" t="s">
        <v>132</v>
      </c>
      <c r="AV203" s="12" t="s">
        <v>81</v>
      </c>
      <c r="AW203" s="12" t="s">
        <v>33</v>
      </c>
      <c r="AX203" s="12" t="s">
        <v>79</v>
      </c>
      <c r="AY203" s="233" t="s">
        <v>122</v>
      </c>
    </row>
    <row r="204" spans="2:51" s="11" customFormat="1" ht="12">
      <c r="B204" s="212"/>
      <c r="C204" s="213"/>
      <c r="D204" s="214" t="s">
        <v>134</v>
      </c>
      <c r="E204" s="215" t="s">
        <v>1</v>
      </c>
      <c r="F204" s="216" t="s">
        <v>317</v>
      </c>
      <c r="G204" s="213"/>
      <c r="H204" s="215" t="s">
        <v>1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134</v>
      </c>
      <c r="AU204" s="222" t="s">
        <v>132</v>
      </c>
      <c r="AV204" s="11" t="s">
        <v>79</v>
      </c>
      <c r="AW204" s="11" t="s">
        <v>33</v>
      </c>
      <c r="AX204" s="11" t="s">
        <v>71</v>
      </c>
      <c r="AY204" s="222" t="s">
        <v>122</v>
      </c>
    </row>
    <row r="205" spans="2:51" s="11" customFormat="1" ht="12">
      <c r="B205" s="212"/>
      <c r="C205" s="213"/>
      <c r="D205" s="214" t="s">
        <v>134</v>
      </c>
      <c r="E205" s="215" t="s">
        <v>1</v>
      </c>
      <c r="F205" s="216" t="s">
        <v>318</v>
      </c>
      <c r="G205" s="213"/>
      <c r="H205" s="215" t="s">
        <v>1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134</v>
      </c>
      <c r="AU205" s="222" t="s">
        <v>132</v>
      </c>
      <c r="AV205" s="11" t="s">
        <v>79</v>
      </c>
      <c r="AW205" s="11" t="s">
        <v>33</v>
      </c>
      <c r="AX205" s="11" t="s">
        <v>71</v>
      </c>
      <c r="AY205" s="222" t="s">
        <v>122</v>
      </c>
    </row>
    <row r="206" spans="2:65" s="1" customFormat="1" ht="16.5" customHeight="1">
      <c r="B206" s="37"/>
      <c r="C206" s="200" t="s">
        <v>319</v>
      </c>
      <c r="D206" s="200" t="s">
        <v>126</v>
      </c>
      <c r="E206" s="201" t="s">
        <v>320</v>
      </c>
      <c r="F206" s="202" t="s">
        <v>321</v>
      </c>
      <c r="G206" s="203" t="s">
        <v>206</v>
      </c>
      <c r="H206" s="204">
        <v>4</v>
      </c>
      <c r="I206" s="205"/>
      <c r="J206" s="206">
        <f>ROUND(I206*H206,2)</f>
        <v>0</v>
      </c>
      <c r="K206" s="202" t="s">
        <v>1</v>
      </c>
      <c r="L206" s="42"/>
      <c r="M206" s="207" t="s">
        <v>1</v>
      </c>
      <c r="N206" s="208" t="s">
        <v>42</v>
      </c>
      <c r="O206" s="78"/>
      <c r="P206" s="209">
        <f>O206*H206</f>
        <v>0</v>
      </c>
      <c r="Q206" s="209">
        <v>0</v>
      </c>
      <c r="R206" s="209">
        <f>Q206*H206</f>
        <v>0</v>
      </c>
      <c r="S206" s="209">
        <v>0</v>
      </c>
      <c r="T206" s="210">
        <f>S206*H206</f>
        <v>0</v>
      </c>
      <c r="AR206" s="16" t="s">
        <v>154</v>
      </c>
      <c r="AT206" s="16" t="s">
        <v>126</v>
      </c>
      <c r="AU206" s="16" t="s">
        <v>132</v>
      </c>
      <c r="AY206" s="16" t="s">
        <v>122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6" t="s">
        <v>79</v>
      </c>
      <c r="BK206" s="211">
        <f>ROUND(I206*H206,2)</f>
        <v>0</v>
      </c>
      <c r="BL206" s="16" t="s">
        <v>154</v>
      </c>
      <c r="BM206" s="16" t="s">
        <v>322</v>
      </c>
    </row>
    <row r="207" spans="2:51" s="11" customFormat="1" ht="12">
      <c r="B207" s="212"/>
      <c r="C207" s="213"/>
      <c r="D207" s="214" t="s">
        <v>134</v>
      </c>
      <c r="E207" s="215" t="s">
        <v>1</v>
      </c>
      <c r="F207" s="216" t="s">
        <v>323</v>
      </c>
      <c r="G207" s="213"/>
      <c r="H207" s="215" t="s">
        <v>1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134</v>
      </c>
      <c r="AU207" s="222" t="s">
        <v>132</v>
      </c>
      <c r="AV207" s="11" t="s">
        <v>79</v>
      </c>
      <c r="AW207" s="11" t="s">
        <v>33</v>
      </c>
      <c r="AX207" s="11" t="s">
        <v>71</v>
      </c>
      <c r="AY207" s="222" t="s">
        <v>122</v>
      </c>
    </row>
    <row r="208" spans="2:51" s="12" customFormat="1" ht="12">
      <c r="B208" s="223"/>
      <c r="C208" s="224"/>
      <c r="D208" s="214" t="s">
        <v>134</v>
      </c>
      <c r="E208" s="225" t="s">
        <v>1</v>
      </c>
      <c r="F208" s="226" t="s">
        <v>131</v>
      </c>
      <c r="G208" s="224"/>
      <c r="H208" s="227">
        <v>4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134</v>
      </c>
      <c r="AU208" s="233" t="s">
        <v>132</v>
      </c>
      <c r="AV208" s="12" t="s">
        <v>81</v>
      </c>
      <c r="AW208" s="12" t="s">
        <v>33</v>
      </c>
      <c r="AX208" s="12" t="s">
        <v>79</v>
      </c>
      <c r="AY208" s="233" t="s">
        <v>122</v>
      </c>
    </row>
    <row r="209" spans="2:65" s="1" customFormat="1" ht="16.5" customHeight="1">
      <c r="B209" s="37"/>
      <c r="C209" s="200" t="s">
        <v>324</v>
      </c>
      <c r="D209" s="200" t="s">
        <v>126</v>
      </c>
      <c r="E209" s="201" t="s">
        <v>325</v>
      </c>
      <c r="F209" s="202" t="s">
        <v>326</v>
      </c>
      <c r="G209" s="203" t="s">
        <v>175</v>
      </c>
      <c r="H209" s="204">
        <v>162.8</v>
      </c>
      <c r="I209" s="205"/>
      <c r="J209" s="206">
        <f>ROUND(I209*H209,2)</f>
        <v>0</v>
      </c>
      <c r="K209" s="202" t="s">
        <v>1</v>
      </c>
      <c r="L209" s="42"/>
      <c r="M209" s="207" t="s">
        <v>1</v>
      </c>
      <c r="N209" s="208" t="s">
        <v>42</v>
      </c>
      <c r="O209" s="78"/>
      <c r="P209" s="209">
        <f>O209*H209</f>
        <v>0</v>
      </c>
      <c r="Q209" s="209">
        <v>1E-05</v>
      </c>
      <c r="R209" s="209">
        <f>Q209*H209</f>
        <v>0.0016280000000000003</v>
      </c>
      <c r="S209" s="209">
        <v>0</v>
      </c>
      <c r="T209" s="210">
        <f>S209*H209</f>
        <v>0</v>
      </c>
      <c r="AR209" s="16" t="s">
        <v>154</v>
      </c>
      <c r="AT209" s="16" t="s">
        <v>126</v>
      </c>
      <c r="AU209" s="16" t="s">
        <v>132</v>
      </c>
      <c r="AY209" s="16" t="s">
        <v>122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6" t="s">
        <v>79</v>
      </c>
      <c r="BK209" s="211">
        <f>ROUND(I209*H209,2)</f>
        <v>0</v>
      </c>
      <c r="BL209" s="16" t="s">
        <v>154</v>
      </c>
      <c r="BM209" s="16" t="s">
        <v>327</v>
      </c>
    </row>
    <row r="210" spans="2:51" s="11" customFormat="1" ht="12">
      <c r="B210" s="212"/>
      <c r="C210" s="213"/>
      <c r="D210" s="214" t="s">
        <v>134</v>
      </c>
      <c r="E210" s="215" t="s">
        <v>1</v>
      </c>
      <c r="F210" s="216" t="s">
        <v>328</v>
      </c>
      <c r="G210" s="213"/>
      <c r="H210" s="215" t="s">
        <v>1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134</v>
      </c>
      <c r="AU210" s="222" t="s">
        <v>132</v>
      </c>
      <c r="AV210" s="11" t="s">
        <v>79</v>
      </c>
      <c r="AW210" s="11" t="s">
        <v>33</v>
      </c>
      <c r="AX210" s="11" t="s">
        <v>71</v>
      </c>
      <c r="AY210" s="222" t="s">
        <v>122</v>
      </c>
    </row>
    <row r="211" spans="2:51" s="12" customFormat="1" ht="12">
      <c r="B211" s="223"/>
      <c r="C211" s="224"/>
      <c r="D211" s="214" t="s">
        <v>134</v>
      </c>
      <c r="E211" s="225" t="s">
        <v>1</v>
      </c>
      <c r="F211" s="226" t="s">
        <v>329</v>
      </c>
      <c r="G211" s="224"/>
      <c r="H211" s="227">
        <v>162.8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134</v>
      </c>
      <c r="AU211" s="233" t="s">
        <v>132</v>
      </c>
      <c r="AV211" s="12" t="s">
        <v>81</v>
      </c>
      <c r="AW211" s="12" t="s">
        <v>33</v>
      </c>
      <c r="AX211" s="12" t="s">
        <v>79</v>
      </c>
      <c r="AY211" s="233" t="s">
        <v>122</v>
      </c>
    </row>
    <row r="212" spans="2:65" s="1" customFormat="1" ht="16.5" customHeight="1">
      <c r="B212" s="37"/>
      <c r="C212" s="200" t="s">
        <v>330</v>
      </c>
      <c r="D212" s="200" t="s">
        <v>126</v>
      </c>
      <c r="E212" s="201" t="s">
        <v>331</v>
      </c>
      <c r="F212" s="202" t="s">
        <v>332</v>
      </c>
      <c r="G212" s="203" t="s">
        <v>175</v>
      </c>
      <c r="H212" s="204">
        <v>81.4</v>
      </c>
      <c r="I212" s="205"/>
      <c r="J212" s="206">
        <f>ROUND(I212*H212,2)</f>
        <v>0</v>
      </c>
      <c r="K212" s="202" t="s">
        <v>130</v>
      </c>
      <c r="L212" s="42"/>
      <c r="M212" s="207" t="s">
        <v>1</v>
      </c>
      <c r="N212" s="208" t="s">
        <v>42</v>
      </c>
      <c r="O212" s="78"/>
      <c r="P212" s="209">
        <f>O212*H212</f>
        <v>0</v>
      </c>
      <c r="Q212" s="209">
        <v>0</v>
      </c>
      <c r="R212" s="209">
        <f>Q212*H212</f>
        <v>0</v>
      </c>
      <c r="S212" s="209">
        <v>0</v>
      </c>
      <c r="T212" s="210">
        <f>S212*H212</f>
        <v>0</v>
      </c>
      <c r="AR212" s="16" t="s">
        <v>154</v>
      </c>
      <c r="AT212" s="16" t="s">
        <v>126</v>
      </c>
      <c r="AU212" s="16" t="s">
        <v>132</v>
      </c>
      <c r="AY212" s="16" t="s">
        <v>122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6" t="s">
        <v>79</v>
      </c>
      <c r="BK212" s="211">
        <f>ROUND(I212*H212,2)</f>
        <v>0</v>
      </c>
      <c r="BL212" s="16" t="s">
        <v>154</v>
      </c>
      <c r="BM212" s="16" t="s">
        <v>333</v>
      </c>
    </row>
    <row r="213" spans="2:65" s="1" customFormat="1" ht="16.5" customHeight="1">
      <c r="B213" s="37"/>
      <c r="C213" s="200" t="s">
        <v>334</v>
      </c>
      <c r="D213" s="200" t="s">
        <v>126</v>
      </c>
      <c r="E213" s="201" t="s">
        <v>335</v>
      </c>
      <c r="F213" s="202" t="s">
        <v>336</v>
      </c>
      <c r="G213" s="203" t="s">
        <v>144</v>
      </c>
      <c r="H213" s="204">
        <v>0.613</v>
      </c>
      <c r="I213" s="205"/>
      <c r="J213" s="206">
        <f>ROUND(I213*H213,2)</f>
        <v>0</v>
      </c>
      <c r="K213" s="202" t="s">
        <v>130</v>
      </c>
      <c r="L213" s="42"/>
      <c r="M213" s="207" t="s">
        <v>1</v>
      </c>
      <c r="N213" s="208" t="s">
        <v>42</v>
      </c>
      <c r="O213" s="78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AR213" s="16" t="s">
        <v>154</v>
      </c>
      <c r="AT213" s="16" t="s">
        <v>126</v>
      </c>
      <c r="AU213" s="16" t="s">
        <v>132</v>
      </c>
      <c r="AY213" s="16" t="s">
        <v>122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6" t="s">
        <v>79</v>
      </c>
      <c r="BK213" s="211">
        <f>ROUND(I213*H213,2)</f>
        <v>0</v>
      </c>
      <c r="BL213" s="16" t="s">
        <v>154</v>
      </c>
      <c r="BM213" s="16" t="s">
        <v>337</v>
      </c>
    </row>
    <row r="214" spans="2:65" s="1" customFormat="1" ht="16.5" customHeight="1">
      <c r="B214" s="37"/>
      <c r="C214" s="200" t="s">
        <v>338</v>
      </c>
      <c r="D214" s="200" t="s">
        <v>126</v>
      </c>
      <c r="E214" s="201" t="s">
        <v>339</v>
      </c>
      <c r="F214" s="202" t="s">
        <v>340</v>
      </c>
      <c r="G214" s="203" t="s">
        <v>144</v>
      </c>
      <c r="H214" s="204">
        <v>0.613</v>
      </c>
      <c r="I214" s="205"/>
      <c r="J214" s="206">
        <f>ROUND(I214*H214,2)</f>
        <v>0</v>
      </c>
      <c r="K214" s="202" t="s">
        <v>130</v>
      </c>
      <c r="L214" s="42"/>
      <c r="M214" s="207" t="s">
        <v>1</v>
      </c>
      <c r="N214" s="208" t="s">
        <v>42</v>
      </c>
      <c r="O214" s="78"/>
      <c r="P214" s="209">
        <f>O214*H214</f>
        <v>0</v>
      </c>
      <c r="Q214" s="209">
        <v>0</v>
      </c>
      <c r="R214" s="209">
        <f>Q214*H214</f>
        <v>0</v>
      </c>
      <c r="S214" s="209">
        <v>0</v>
      </c>
      <c r="T214" s="210">
        <f>S214*H214</f>
        <v>0</v>
      </c>
      <c r="AR214" s="16" t="s">
        <v>154</v>
      </c>
      <c r="AT214" s="16" t="s">
        <v>126</v>
      </c>
      <c r="AU214" s="16" t="s">
        <v>132</v>
      </c>
      <c r="AY214" s="16" t="s">
        <v>122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6" t="s">
        <v>79</v>
      </c>
      <c r="BK214" s="211">
        <f>ROUND(I214*H214,2)</f>
        <v>0</v>
      </c>
      <c r="BL214" s="16" t="s">
        <v>154</v>
      </c>
      <c r="BM214" s="16" t="s">
        <v>341</v>
      </c>
    </row>
    <row r="215" spans="2:63" s="10" customFormat="1" ht="20.85" customHeight="1">
      <c r="B215" s="184"/>
      <c r="C215" s="185"/>
      <c r="D215" s="186" t="s">
        <v>70</v>
      </c>
      <c r="E215" s="198" t="s">
        <v>342</v>
      </c>
      <c r="F215" s="198" t="s">
        <v>343</v>
      </c>
      <c r="G215" s="185"/>
      <c r="H215" s="185"/>
      <c r="I215" s="188"/>
      <c r="J215" s="199">
        <f>BK215</f>
        <v>0</v>
      </c>
      <c r="K215" s="185"/>
      <c r="L215" s="190"/>
      <c r="M215" s="191"/>
      <c r="N215" s="192"/>
      <c r="O215" s="192"/>
      <c r="P215" s="193">
        <f>SUM(P216:P223)</f>
        <v>0</v>
      </c>
      <c r="Q215" s="192"/>
      <c r="R215" s="193">
        <f>SUM(R216:R223)</f>
        <v>0.061579999999999996</v>
      </c>
      <c r="S215" s="192"/>
      <c r="T215" s="194">
        <f>SUM(T216:T223)</f>
        <v>0</v>
      </c>
      <c r="AR215" s="195" t="s">
        <v>81</v>
      </c>
      <c r="AT215" s="196" t="s">
        <v>70</v>
      </c>
      <c r="AU215" s="196" t="s">
        <v>81</v>
      </c>
      <c r="AY215" s="195" t="s">
        <v>122</v>
      </c>
      <c r="BK215" s="197">
        <f>SUM(BK216:BK223)</f>
        <v>0</v>
      </c>
    </row>
    <row r="216" spans="2:65" s="1" customFormat="1" ht="16.5" customHeight="1">
      <c r="B216" s="37"/>
      <c r="C216" s="200" t="s">
        <v>344</v>
      </c>
      <c r="D216" s="200" t="s">
        <v>126</v>
      </c>
      <c r="E216" s="201" t="s">
        <v>345</v>
      </c>
      <c r="F216" s="202" t="s">
        <v>346</v>
      </c>
      <c r="G216" s="203" t="s">
        <v>347</v>
      </c>
      <c r="H216" s="204">
        <v>2</v>
      </c>
      <c r="I216" s="205"/>
      <c r="J216" s="206">
        <f>ROUND(I216*H216,2)</f>
        <v>0</v>
      </c>
      <c r="K216" s="202" t="s">
        <v>130</v>
      </c>
      <c r="L216" s="42"/>
      <c r="M216" s="207" t="s">
        <v>1</v>
      </c>
      <c r="N216" s="208" t="s">
        <v>42</v>
      </c>
      <c r="O216" s="78"/>
      <c r="P216" s="209">
        <f>O216*H216</f>
        <v>0</v>
      </c>
      <c r="Q216" s="209">
        <v>0.00779</v>
      </c>
      <c r="R216" s="209">
        <f>Q216*H216</f>
        <v>0.01558</v>
      </c>
      <c r="S216" s="209">
        <v>0</v>
      </c>
      <c r="T216" s="210">
        <f>S216*H216</f>
        <v>0</v>
      </c>
      <c r="AR216" s="16" t="s">
        <v>154</v>
      </c>
      <c r="AT216" s="16" t="s">
        <v>126</v>
      </c>
      <c r="AU216" s="16" t="s">
        <v>132</v>
      </c>
      <c r="AY216" s="16" t="s">
        <v>122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6" t="s">
        <v>79</v>
      </c>
      <c r="BK216" s="211">
        <f>ROUND(I216*H216,2)</f>
        <v>0</v>
      </c>
      <c r="BL216" s="16" t="s">
        <v>154</v>
      </c>
      <c r="BM216" s="16" t="s">
        <v>348</v>
      </c>
    </row>
    <row r="217" spans="2:51" s="11" customFormat="1" ht="12">
      <c r="B217" s="212"/>
      <c r="C217" s="213"/>
      <c r="D217" s="214" t="s">
        <v>134</v>
      </c>
      <c r="E217" s="215" t="s">
        <v>1</v>
      </c>
      <c r="F217" s="216" t="s">
        <v>349</v>
      </c>
      <c r="G217" s="213"/>
      <c r="H217" s="215" t="s">
        <v>1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134</v>
      </c>
      <c r="AU217" s="222" t="s">
        <v>132</v>
      </c>
      <c r="AV217" s="11" t="s">
        <v>79</v>
      </c>
      <c r="AW217" s="11" t="s">
        <v>33</v>
      </c>
      <c r="AX217" s="11" t="s">
        <v>71</v>
      </c>
      <c r="AY217" s="222" t="s">
        <v>122</v>
      </c>
    </row>
    <row r="218" spans="2:51" s="12" customFormat="1" ht="12">
      <c r="B218" s="223"/>
      <c r="C218" s="224"/>
      <c r="D218" s="214" t="s">
        <v>134</v>
      </c>
      <c r="E218" s="225" t="s">
        <v>1</v>
      </c>
      <c r="F218" s="226" t="s">
        <v>81</v>
      </c>
      <c r="G218" s="224"/>
      <c r="H218" s="227">
        <v>2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134</v>
      </c>
      <c r="AU218" s="233" t="s">
        <v>132</v>
      </c>
      <c r="AV218" s="12" t="s">
        <v>81</v>
      </c>
      <c r="AW218" s="12" t="s">
        <v>33</v>
      </c>
      <c r="AX218" s="12" t="s">
        <v>79</v>
      </c>
      <c r="AY218" s="233" t="s">
        <v>122</v>
      </c>
    </row>
    <row r="219" spans="2:65" s="1" customFormat="1" ht="16.5" customHeight="1">
      <c r="B219" s="37"/>
      <c r="C219" s="234" t="s">
        <v>350</v>
      </c>
      <c r="D219" s="234" t="s">
        <v>160</v>
      </c>
      <c r="E219" s="235" t="s">
        <v>351</v>
      </c>
      <c r="F219" s="236" t="s">
        <v>352</v>
      </c>
      <c r="G219" s="237" t="s">
        <v>206</v>
      </c>
      <c r="H219" s="238">
        <v>2</v>
      </c>
      <c r="I219" s="239"/>
      <c r="J219" s="240">
        <f>ROUND(I219*H219,2)</f>
        <v>0</v>
      </c>
      <c r="K219" s="236" t="s">
        <v>1</v>
      </c>
      <c r="L219" s="241"/>
      <c r="M219" s="242" t="s">
        <v>1</v>
      </c>
      <c r="N219" s="243" t="s">
        <v>42</v>
      </c>
      <c r="O219" s="78"/>
      <c r="P219" s="209">
        <f>O219*H219</f>
        <v>0</v>
      </c>
      <c r="Q219" s="209">
        <v>0.023</v>
      </c>
      <c r="R219" s="209">
        <f>Q219*H219</f>
        <v>0.046</v>
      </c>
      <c r="S219" s="209">
        <v>0</v>
      </c>
      <c r="T219" s="210">
        <f>S219*H219</f>
        <v>0</v>
      </c>
      <c r="AR219" s="16" t="s">
        <v>163</v>
      </c>
      <c r="AT219" s="16" t="s">
        <v>160</v>
      </c>
      <c r="AU219" s="16" t="s">
        <v>132</v>
      </c>
      <c r="AY219" s="16" t="s">
        <v>122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6" t="s">
        <v>79</v>
      </c>
      <c r="BK219" s="211">
        <f>ROUND(I219*H219,2)</f>
        <v>0</v>
      </c>
      <c r="BL219" s="16" t="s">
        <v>154</v>
      </c>
      <c r="BM219" s="16" t="s">
        <v>353</v>
      </c>
    </row>
    <row r="220" spans="2:51" s="11" customFormat="1" ht="12">
      <c r="B220" s="212"/>
      <c r="C220" s="213"/>
      <c r="D220" s="214" t="s">
        <v>134</v>
      </c>
      <c r="E220" s="215" t="s">
        <v>1</v>
      </c>
      <c r="F220" s="216" t="s">
        <v>354</v>
      </c>
      <c r="G220" s="213"/>
      <c r="H220" s="215" t="s">
        <v>1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134</v>
      </c>
      <c r="AU220" s="222" t="s">
        <v>132</v>
      </c>
      <c r="AV220" s="11" t="s">
        <v>79</v>
      </c>
      <c r="AW220" s="11" t="s">
        <v>33</v>
      </c>
      <c r="AX220" s="11" t="s">
        <v>71</v>
      </c>
      <c r="AY220" s="222" t="s">
        <v>122</v>
      </c>
    </row>
    <row r="221" spans="2:51" s="12" customFormat="1" ht="12">
      <c r="B221" s="223"/>
      <c r="C221" s="224"/>
      <c r="D221" s="214" t="s">
        <v>134</v>
      </c>
      <c r="E221" s="225" t="s">
        <v>1</v>
      </c>
      <c r="F221" s="226" t="s">
        <v>81</v>
      </c>
      <c r="G221" s="224"/>
      <c r="H221" s="227">
        <v>2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134</v>
      </c>
      <c r="AU221" s="233" t="s">
        <v>132</v>
      </c>
      <c r="AV221" s="12" t="s">
        <v>81</v>
      </c>
      <c r="AW221" s="12" t="s">
        <v>33</v>
      </c>
      <c r="AX221" s="12" t="s">
        <v>79</v>
      </c>
      <c r="AY221" s="233" t="s">
        <v>122</v>
      </c>
    </row>
    <row r="222" spans="2:65" s="1" customFormat="1" ht="16.5" customHeight="1">
      <c r="B222" s="37"/>
      <c r="C222" s="200" t="s">
        <v>355</v>
      </c>
      <c r="D222" s="200" t="s">
        <v>126</v>
      </c>
      <c r="E222" s="201" t="s">
        <v>356</v>
      </c>
      <c r="F222" s="202" t="s">
        <v>357</v>
      </c>
      <c r="G222" s="203" t="s">
        <v>144</v>
      </c>
      <c r="H222" s="204">
        <v>0.062</v>
      </c>
      <c r="I222" s="205"/>
      <c r="J222" s="206">
        <f>ROUND(I222*H222,2)</f>
        <v>0</v>
      </c>
      <c r="K222" s="202" t="s">
        <v>130</v>
      </c>
      <c r="L222" s="42"/>
      <c r="M222" s="207" t="s">
        <v>1</v>
      </c>
      <c r="N222" s="208" t="s">
        <v>42</v>
      </c>
      <c r="O222" s="78"/>
      <c r="P222" s="209">
        <f>O222*H222</f>
        <v>0</v>
      </c>
      <c r="Q222" s="209">
        <v>0</v>
      </c>
      <c r="R222" s="209">
        <f>Q222*H222</f>
        <v>0</v>
      </c>
      <c r="S222" s="209">
        <v>0</v>
      </c>
      <c r="T222" s="210">
        <f>S222*H222</f>
        <v>0</v>
      </c>
      <c r="AR222" s="16" t="s">
        <v>154</v>
      </c>
      <c r="AT222" s="16" t="s">
        <v>126</v>
      </c>
      <c r="AU222" s="16" t="s">
        <v>132</v>
      </c>
      <c r="AY222" s="16" t="s">
        <v>122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6" t="s">
        <v>79</v>
      </c>
      <c r="BK222" s="211">
        <f>ROUND(I222*H222,2)</f>
        <v>0</v>
      </c>
      <c r="BL222" s="16" t="s">
        <v>154</v>
      </c>
      <c r="BM222" s="16" t="s">
        <v>358</v>
      </c>
    </row>
    <row r="223" spans="2:65" s="1" customFormat="1" ht="16.5" customHeight="1">
      <c r="B223" s="37"/>
      <c r="C223" s="200" t="s">
        <v>359</v>
      </c>
      <c r="D223" s="200" t="s">
        <v>126</v>
      </c>
      <c r="E223" s="201" t="s">
        <v>360</v>
      </c>
      <c r="F223" s="202" t="s">
        <v>361</v>
      </c>
      <c r="G223" s="203" t="s">
        <v>144</v>
      </c>
      <c r="H223" s="204">
        <v>0.062</v>
      </c>
      <c r="I223" s="205"/>
      <c r="J223" s="206">
        <f>ROUND(I223*H223,2)</f>
        <v>0</v>
      </c>
      <c r="K223" s="202" t="s">
        <v>130</v>
      </c>
      <c r="L223" s="42"/>
      <c r="M223" s="207" t="s">
        <v>1</v>
      </c>
      <c r="N223" s="208" t="s">
        <v>42</v>
      </c>
      <c r="O223" s="78"/>
      <c r="P223" s="209">
        <f>O223*H223</f>
        <v>0</v>
      </c>
      <c r="Q223" s="209">
        <v>0</v>
      </c>
      <c r="R223" s="209">
        <f>Q223*H223</f>
        <v>0</v>
      </c>
      <c r="S223" s="209">
        <v>0</v>
      </c>
      <c r="T223" s="210">
        <f>S223*H223</f>
        <v>0</v>
      </c>
      <c r="AR223" s="16" t="s">
        <v>154</v>
      </c>
      <c r="AT223" s="16" t="s">
        <v>126</v>
      </c>
      <c r="AU223" s="16" t="s">
        <v>132</v>
      </c>
      <c r="AY223" s="16" t="s">
        <v>122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6" t="s">
        <v>79</v>
      </c>
      <c r="BK223" s="211">
        <f>ROUND(I223*H223,2)</f>
        <v>0</v>
      </c>
      <c r="BL223" s="16" t="s">
        <v>154</v>
      </c>
      <c r="BM223" s="16" t="s">
        <v>362</v>
      </c>
    </row>
    <row r="224" spans="2:63" s="10" customFormat="1" ht="20.85" customHeight="1">
      <c r="B224" s="184"/>
      <c r="C224" s="185"/>
      <c r="D224" s="186" t="s">
        <v>70</v>
      </c>
      <c r="E224" s="198" t="s">
        <v>363</v>
      </c>
      <c r="F224" s="198" t="s">
        <v>364</v>
      </c>
      <c r="G224" s="185"/>
      <c r="H224" s="185"/>
      <c r="I224" s="188"/>
      <c r="J224" s="199">
        <f>BK224</f>
        <v>0</v>
      </c>
      <c r="K224" s="185"/>
      <c r="L224" s="190"/>
      <c r="M224" s="191"/>
      <c r="N224" s="192"/>
      <c r="O224" s="192"/>
      <c r="P224" s="193">
        <f>SUM(P225:P243)</f>
        <v>0</v>
      </c>
      <c r="Q224" s="192"/>
      <c r="R224" s="193">
        <f>SUM(R225:R243)</f>
        <v>0.012674</v>
      </c>
      <c r="S224" s="192"/>
      <c r="T224" s="194">
        <f>SUM(T225:T243)</f>
        <v>0</v>
      </c>
      <c r="AR224" s="195" t="s">
        <v>81</v>
      </c>
      <c r="AT224" s="196" t="s">
        <v>70</v>
      </c>
      <c r="AU224" s="196" t="s">
        <v>81</v>
      </c>
      <c r="AY224" s="195" t="s">
        <v>122</v>
      </c>
      <c r="BK224" s="197">
        <f>SUM(BK225:BK243)</f>
        <v>0</v>
      </c>
    </row>
    <row r="225" spans="2:65" s="1" customFormat="1" ht="16.5" customHeight="1">
      <c r="B225" s="37"/>
      <c r="C225" s="200" t="s">
        <v>365</v>
      </c>
      <c r="D225" s="200" t="s">
        <v>126</v>
      </c>
      <c r="E225" s="201" t="s">
        <v>366</v>
      </c>
      <c r="F225" s="202" t="s">
        <v>367</v>
      </c>
      <c r="G225" s="203" t="s">
        <v>206</v>
      </c>
      <c r="H225" s="204">
        <v>2</v>
      </c>
      <c r="I225" s="205"/>
      <c r="J225" s="206">
        <f>ROUND(I225*H225,2)</f>
        <v>0</v>
      </c>
      <c r="K225" s="202" t="s">
        <v>130</v>
      </c>
      <c r="L225" s="42"/>
      <c r="M225" s="207" t="s">
        <v>1</v>
      </c>
      <c r="N225" s="208" t="s">
        <v>42</v>
      </c>
      <c r="O225" s="78"/>
      <c r="P225" s="209">
        <f>O225*H225</f>
        <v>0</v>
      </c>
      <c r="Q225" s="209">
        <v>0.00014</v>
      </c>
      <c r="R225" s="209">
        <f>Q225*H225</f>
        <v>0.00028</v>
      </c>
      <c r="S225" s="209">
        <v>0</v>
      </c>
      <c r="T225" s="210">
        <f>S225*H225</f>
        <v>0</v>
      </c>
      <c r="AR225" s="16" t="s">
        <v>154</v>
      </c>
      <c r="AT225" s="16" t="s">
        <v>126</v>
      </c>
      <c r="AU225" s="16" t="s">
        <v>132</v>
      </c>
      <c r="AY225" s="16" t="s">
        <v>122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16" t="s">
        <v>79</v>
      </c>
      <c r="BK225" s="211">
        <f>ROUND(I225*H225,2)</f>
        <v>0</v>
      </c>
      <c r="BL225" s="16" t="s">
        <v>154</v>
      </c>
      <c r="BM225" s="16" t="s">
        <v>368</v>
      </c>
    </row>
    <row r="226" spans="2:51" s="11" customFormat="1" ht="12">
      <c r="B226" s="212"/>
      <c r="C226" s="213"/>
      <c r="D226" s="214" t="s">
        <v>134</v>
      </c>
      <c r="E226" s="215" t="s">
        <v>1</v>
      </c>
      <c r="F226" s="216" t="s">
        <v>369</v>
      </c>
      <c r="G226" s="213"/>
      <c r="H226" s="215" t="s">
        <v>1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134</v>
      </c>
      <c r="AU226" s="222" t="s">
        <v>132</v>
      </c>
      <c r="AV226" s="11" t="s">
        <v>79</v>
      </c>
      <c r="AW226" s="11" t="s">
        <v>33</v>
      </c>
      <c r="AX226" s="11" t="s">
        <v>71</v>
      </c>
      <c r="AY226" s="222" t="s">
        <v>122</v>
      </c>
    </row>
    <row r="227" spans="2:51" s="12" customFormat="1" ht="12">
      <c r="B227" s="223"/>
      <c r="C227" s="224"/>
      <c r="D227" s="214" t="s">
        <v>134</v>
      </c>
      <c r="E227" s="225" t="s">
        <v>1</v>
      </c>
      <c r="F227" s="226" t="s">
        <v>81</v>
      </c>
      <c r="G227" s="224"/>
      <c r="H227" s="227">
        <v>2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134</v>
      </c>
      <c r="AU227" s="233" t="s">
        <v>132</v>
      </c>
      <c r="AV227" s="12" t="s">
        <v>81</v>
      </c>
      <c r="AW227" s="12" t="s">
        <v>33</v>
      </c>
      <c r="AX227" s="12" t="s">
        <v>79</v>
      </c>
      <c r="AY227" s="233" t="s">
        <v>122</v>
      </c>
    </row>
    <row r="228" spans="2:65" s="1" customFormat="1" ht="16.5" customHeight="1">
      <c r="B228" s="37"/>
      <c r="C228" s="200" t="s">
        <v>370</v>
      </c>
      <c r="D228" s="200" t="s">
        <v>126</v>
      </c>
      <c r="E228" s="201" t="s">
        <v>371</v>
      </c>
      <c r="F228" s="202" t="s">
        <v>372</v>
      </c>
      <c r="G228" s="203" t="s">
        <v>175</v>
      </c>
      <c r="H228" s="204">
        <v>81.4</v>
      </c>
      <c r="I228" s="205"/>
      <c r="J228" s="206">
        <f>ROUND(I228*H228,2)</f>
        <v>0</v>
      </c>
      <c r="K228" s="202" t="s">
        <v>130</v>
      </c>
      <c r="L228" s="42"/>
      <c r="M228" s="207" t="s">
        <v>1</v>
      </c>
      <c r="N228" s="208" t="s">
        <v>42</v>
      </c>
      <c r="O228" s="78"/>
      <c r="P228" s="209">
        <f>O228*H228</f>
        <v>0</v>
      </c>
      <c r="Q228" s="209">
        <v>5E-05</v>
      </c>
      <c r="R228" s="209">
        <f>Q228*H228</f>
        <v>0.004070000000000001</v>
      </c>
      <c r="S228" s="209">
        <v>0</v>
      </c>
      <c r="T228" s="210">
        <f>S228*H228</f>
        <v>0</v>
      </c>
      <c r="AR228" s="16" t="s">
        <v>154</v>
      </c>
      <c r="AT228" s="16" t="s">
        <v>126</v>
      </c>
      <c r="AU228" s="16" t="s">
        <v>132</v>
      </c>
      <c r="AY228" s="16" t="s">
        <v>122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6" t="s">
        <v>79</v>
      </c>
      <c r="BK228" s="211">
        <f>ROUND(I228*H228,2)</f>
        <v>0</v>
      </c>
      <c r="BL228" s="16" t="s">
        <v>154</v>
      </c>
      <c r="BM228" s="16" t="s">
        <v>373</v>
      </c>
    </row>
    <row r="229" spans="2:51" s="11" customFormat="1" ht="12">
      <c r="B229" s="212"/>
      <c r="C229" s="213"/>
      <c r="D229" s="214" t="s">
        <v>134</v>
      </c>
      <c r="E229" s="215" t="s">
        <v>1</v>
      </c>
      <c r="F229" s="216" t="s">
        <v>374</v>
      </c>
      <c r="G229" s="213"/>
      <c r="H229" s="215" t="s">
        <v>1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134</v>
      </c>
      <c r="AU229" s="222" t="s">
        <v>132</v>
      </c>
      <c r="AV229" s="11" t="s">
        <v>79</v>
      </c>
      <c r="AW229" s="11" t="s">
        <v>33</v>
      </c>
      <c r="AX229" s="11" t="s">
        <v>71</v>
      </c>
      <c r="AY229" s="222" t="s">
        <v>122</v>
      </c>
    </row>
    <row r="230" spans="2:51" s="12" customFormat="1" ht="12">
      <c r="B230" s="223"/>
      <c r="C230" s="224"/>
      <c r="D230" s="214" t="s">
        <v>134</v>
      </c>
      <c r="E230" s="225" t="s">
        <v>1</v>
      </c>
      <c r="F230" s="226" t="s">
        <v>282</v>
      </c>
      <c r="G230" s="224"/>
      <c r="H230" s="227">
        <v>81.4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AT230" s="233" t="s">
        <v>134</v>
      </c>
      <c r="AU230" s="233" t="s">
        <v>132</v>
      </c>
      <c r="AV230" s="12" t="s">
        <v>81</v>
      </c>
      <c r="AW230" s="12" t="s">
        <v>33</v>
      </c>
      <c r="AX230" s="12" t="s">
        <v>79</v>
      </c>
      <c r="AY230" s="233" t="s">
        <v>122</v>
      </c>
    </row>
    <row r="231" spans="2:65" s="1" customFormat="1" ht="16.5" customHeight="1">
      <c r="B231" s="37"/>
      <c r="C231" s="200" t="s">
        <v>375</v>
      </c>
      <c r="D231" s="200" t="s">
        <v>126</v>
      </c>
      <c r="E231" s="201" t="s">
        <v>376</v>
      </c>
      <c r="F231" s="202" t="s">
        <v>377</v>
      </c>
      <c r="G231" s="203" t="s">
        <v>206</v>
      </c>
      <c r="H231" s="204">
        <v>2</v>
      </c>
      <c r="I231" s="205"/>
      <c r="J231" s="206">
        <f>ROUND(I231*H231,2)</f>
        <v>0</v>
      </c>
      <c r="K231" s="202" t="s">
        <v>130</v>
      </c>
      <c r="L231" s="42"/>
      <c r="M231" s="207" t="s">
        <v>1</v>
      </c>
      <c r="N231" s="208" t="s">
        <v>42</v>
      </c>
      <c r="O231" s="78"/>
      <c r="P231" s="209">
        <f>O231*H231</f>
        <v>0</v>
      </c>
      <c r="Q231" s="209">
        <v>0.00025</v>
      </c>
      <c r="R231" s="209">
        <f>Q231*H231</f>
        <v>0.0005</v>
      </c>
      <c r="S231" s="209">
        <v>0</v>
      </c>
      <c r="T231" s="210">
        <f>S231*H231</f>
        <v>0</v>
      </c>
      <c r="AR231" s="16" t="s">
        <v>154</v>
      </c>
      <c r="AT231" s="16" t="s">
        <v>126</v>
      </c>
      <c r="AU231" s="16" t="s">
        <v>132</v>
      </c>
      <c r="AY231" s="16" t="s">
        <v>122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6" t="s">
        <v>79</v>
      </c>
      <c r="BK231" s="211">
        <f>ROUND(I231*H231,2)</f>
        <v>0</v>
      </c>
      <c r="BL231" s="16" t="s">
        <v>154</v>
      </c>
      <c r="BM231" s="16" t="s">
        <v>378</v>
      </c>
    </row>
    <row r="232" spans="2:51" s="11" customFormat="1" ht="12">
      <c r="B232" s="212"/>
      <c r="C232" s="213"/>
      <c r="D232" s="214" t="s">
        <v>134</v>
      </c>
      <c r="E232" s="215" t="s">
        <v>1</v>
      </c>
      <c r="F232" s="216" t="s">
        <v>379</v>
      </c>
      <c r="G232" s="213"/>
      <c r="H232" s="215" t="s">
        <v>1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134</v>
      </c>
      <c r="AU232" s="222" t="s">
        <v>132</v>
      </c>
      <c r="AV232" s="11" t="s">
        <v>79</v>
      </c>
      <c r="AW232" s="11" t="s">
        <v>33</v>
      </c>
      <c r="AX232" s="11" t="s">
        <v>71</v>
      </c>
      <c r="AY232" s="222" t="s">
        <v>122</v>
      </c>
    </row>
    <row r="233" spans="2:51" s="12" customFormat="1" ht="12">
      <c r="B233" s="223"/>
      <c r="C233" s="224"/>
      <c r="D233" s="214" t="s">
        <v>134</v>
      </c>
      <c r="E233" s="225" t="s">
        <v>1</v>
      </c>
      <c r="F233" s="226" t="s">
        <v>81</v>
      </c>
      <c r="G233" s="224"/>
      <c r="H233" s="227">
        <v>2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134</v>
      </c>
      <c r="AU233" s="233" t="s">
        <v>132</v>
      </c>
      <c r="AV233" s="12" t="s">
        <v>81</v>
      </c>
      <c r="AW233" s="12" t="s">
        <v>33</v>
      </c>
      <c r="AX233" s="12" t="s">
        <v>79</v>
      </c>
      <c r="AY233" s="233" t="s">
        <v>122</v>
      </c>
    </row>
    <row r="234" spans="2:65" s="1" customFormat="1" ht="16.5" customHeight="1">
      <c r="B234" s="37"/>
      <c r="C234" s="200" t="s">
        <v>380</v>
      </c>
      <c r="D234" s="200" t="s">
        <v>126</v>
      </c>
      <c r="E234" s="201" t="s">
        <v>381</v>
      </c>
      <c r="F234" s="202" t="s">
        <v>382</v>
      </c>
      <c r="G234" s="203" t="s">
        <v>175</v>
      </c>
      <c r="H234" s="204">
        <v>81.4</v>
      </c>
      <c r="I234" s="205"/>
      <c r="J234" s="206">
        <f>ROUND(I234*H234,2)</f>
        <v>0</v>
      </c>
      <c r="K234" s="202" t="s">
        <v>130</v>
      </c>
      <c r="L234" s="42"/>
      <c r="M234" s="207" t="s">
        <v>1</v>
      </c>
      <c r="N234" s="208" t="s">
        <v>42</v>
      </c>
      <c r="O234" s="78"/>
      <c r="P234" s="209">
        <f>O234*H234</f>
        <v>0</v>
      </c>
      <c r="Q234" s="209">
        <v>8E-05</v>
      </c>
      <c r="R234" s="209">
        <f>Q234*H234</f>
        <v>0.006512000000000001</v>
      </c>
      <c r="S234" s="209">
        <v>0</v>
      </c>
      <c r="T234" s="210">
        <f>S234*H234</f>
        <v>0</v>
      </c>
      <c r="AR234" s="16" t="s">
        <v>154</v>
      </c>
      <c r="AT234" s="16" t="s">
        <v>126</v>
      </c>
      <c r="AU234" s="16" t="s">
        <v>132</v>
      </c>
      <c r="AY234" s="16" t="s">
        <v>122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6" t="s">
        <v>79</v>
      </c>
      <c r="BK234" s="211">
        <f>ROUND(I234*H234,2)</f>
        <v>0</v>
      </c>
      <c r="BL234" s="16" t="s">
        <v>154</v>
      </c>
      <c r="BM234" s="16" t="s">
        <v>383</v>
      </c>
    </row>
    <row r="235" spans="2:51" s="11" customFormat="1" ht="12">
      <c r="B235" s="212"/>
      <c r="C235" s="213"/>
      <c r="D235" s="214" t="s">
        <v>134</v>
      </c>
      <c r="E235" s="215" t="s">
        <v>1</v>
      </c>
      <c r="F235" s="216" t="s">
        <v>374</v>
      </c>
      <c r="G235" s="213"/>
      <c r="H235" s="215" t="s">
        <v>1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134</v>
      </c>
      <c r="AU235" s="222" t="s">
        <v>132</v>
      </c>
      <c r="AV235" s="11" t="s">
        <v>79</v>
      </c>
      <c r="AW235" s="11" t="s">
        <v>33</v>
      </c>
      <c r="AX235" s="11" t="s">
        <v>71</v>
      </c>
      <c r="AY235" s="222" t="s">
        <v>122</v>
      </c>
    </row>
    <row r="236" spans="2:51" s="12" customFormat="1" ht="12">
      <c r="B236" s="223"/>
      <c r="C236" s="224"/>
      <c r="D236" s="214" t="s">
        <v>134</v>
      </c>
      <c r="E236" s="225" t="s">
        <v>1</v>
      </c>
      <c r="F236" s="226" t="s">
        <v>282</v>
      </c>
      <c r="G236" s="224"/>
      <c r="H236" s="227">
        <v>81.4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134</v>
      </c>
      <c r="AU236" s="233" t="s">
        <v>132</v>
      </c>
      <c r="AV236" s="12" t="s">
        <v>81</v>
      </c>
      <c r="AW236" s="12" t="s">
        <v>33</v>
      </c>
      <c r="AX236" s="12" t="s">
        <v>79</v>
      </c>
      <c r="AY236" s="233" t="s">
        <v>122</v>
      </c>
    </row>
    <row r="237" spans="2:65" s="1" customFormat="1" ht="16.5" customHeight="1">
      <c r="B237" s="37"/>
      <c r="C237" s="200" t="s">
        <v>384</v>
      </c>
      <c r="D237" s="200" t="s">
        <v>126</v>
      </c>
      <c r="E237" s="201" t="s">
        <v>385</v>
      </c>
      <c r="F237" s="202" t="s">
        <v>386</v>
      </c>
      <c r="G237" s="203" t="s">
        <v>387</v>
      </c>
      <c r="H237" s="204">
        <v>3.2</v>
      </c>
      <c r="I237" s="205"/>
      <c r="J237" s="206">
        <f>ROUND(I237*H237,2)</f>
        <v>0</v>
      </c>
      <c r="K237" s="202" t="s">
        <v>130</v>
      </c>
      <c r="L237" s="42"/>
      <c r="M237" s="207" t="s">
        <v>1</v>
      </c>
      <c r="N237" s="208" t="s">
        <v>42</v>
      </c>
      <c r="O237" s="78"/>
      <c r="P237" s="209">
        <f>O237*H237</f>
        <v>0</v>
      </c>
      <c r="Q237" s="209">
        <v>0.00017</v>
      </c>
      <c r="R237" s="209">
        <f>Q237*H237</f>
        <v>0.0005440000000000001</v>
      </c>
      <c r="S237" s="209">
        <v>0</v>
      </c>
      <c r="T237" s="210">
        <f>S237*H237</f>
        <v>0</v>
      </c>
      <c r="AR237" s="16" t="s">
        <v>154</v>
      </c>
      <c r="AT237" s="16" t="s">
        <v>126</v>
      </c>
      <c r="AU237" s="16" t="s">
        <v>132</v>
      </c>
      <c r="AY237" s="16" t="s">
        <v>122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6" t="s">
        <v>79</v>
      </c>
      <c r="BK237" s="211">
        <f>ROUND(I237*H237,2)</f>
        <v>0</v>
      </c>
      <c r="BL237" s="16" t="s">
        <v>154</v>
      </c>
      <c r="BM237" s="16" t="s">
        <v>388</v>
      </c>
    </row>
    <row r="238" spans="2:51" s="11" customFormat="1" ht="12">
      <c r="B238" s="212"/>
      <c r="C238" s="213"/>
      <c r="D238" s="214" t="s">
        <v>134</v>
      </c>
      <c r="E238" s="215" t="s">
        <v>1</v>
      </c>
      <c r="F238" s="216" t="s">
        <v>389</v>
      </c>
      <c r="G238" s="213"/>
      <c r="H238" s="215" t="s">
        <v>1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134</v>
      </c>
      <c r="AU238" s="222" t="s">
        <v>132</v>
      </c>
      <c r="AV238" s="11" t="s">
        <v>79</v>
      </c>
      <c r="AW238" s="11" t="s">
        <v>33</v>
      </c>
      <c r="AX238" s="11" t="s">
        <v>71</v>
      </c>
      <c r="AY238" s="222" t="s">
        <v>122</v>
      </c>
    </row>
    <row r="239" spans="2:51" s="12" customFormat="1" ht="12">
      <c r="B239" s="223"/>
      <c r="C239" s="224"/>
      <c r="D239" s="214" t="s">
        <v>134</v>
      </c>
      <c r="E239" s="225" t="s">
        <v>1</v>
      </c>
      <c r="F239" s="226" t="s">
        <v>390</v>
      </c>
      <c r="G239" s="224"/>
      <c r="H239" s="227">
        <v>3.2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134</v>
      </c>
      <c r="AU239" s="233" t="s">
        <v>132</v>
      </c>
      <c r="AV239" s="12" t="s">
        <v>81</v>
      </c>
      <c r="AW239" s="12" t="s">
        <v>33</v>
      </c>
      <c r="AX239" s="12" t="s">
        <v>79</v>
      </c>
      <c r="AY239" s="233" t="s">
        <v>122</v>
      </c>
    </row>
    <row r="240" spans="2:65" s="1" customFormat="1" ht="16.5" customHeight="1">
      <c r="B240" s="37"/>
      <c r="C240" s="200" t="s">
        <v>391</v>
      </c>
      <c r="D240" s="200" t="s">
        <v>126</v>
      </c>
      <c r="E240" s="201" t="s">
        <v>392</v>
      </c>
      <c r="F240" s="202" t="s">
        <v>393</v>
      </c>
      <c r="G240" s="203" t="s">
        <v>387</v>
      </c>
      <c r="H240" s="204">
        <v>6.4</v>
      </c>
      <c r="I240" s="205"/>
      <c r="J240" s="206">
        <f>ROUND(I240*H240,2)</f>
        <v>0</v>
      </c>
      <c r="K240" s="202" t="s">
        <v>130</v>
      </c>
      <c r="L240" s="42"/>
      <c r="M240" s="207" t="s">
        <v>1</v>
      </c>
      <c r="N240" s="208" t="s">
        <v>42</v>
      </c>
      <c r="O240" s="78"/>
      <c r="P240" s="209">
        <f>O240*H240</f>
        <v>0</v>
      </c>
      <c r="Q240" s="209">
        <v>0.00012</v>
      </c>
      <c r="R240" s="209">
        <f>Q240*H240</f>
        <v>0.000768</v>
      </c>
      <c r="S240" s="209">
        <v>0</v>
      </c>
      <c r="T240" s="210">
        <f>S240*H240</f>
        <v>0</v>
      </c>
      <c r="AR240" s="16" t="s">
        <v>154</v>
      </c>
      <c r="AT240" s="16" t="s">
        <v>126</v>
      </c>
      <c r="AU240" s="16" t="s">
        <v>132</v>
      </c>
      <c r="AY240" s="16" t="s">
        <v>122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16" t="s">
        <v>79</v>
      </c>
      <c r="BK240" s="211">
        <f>ROUND(I240*H240,2)</f>
        <v>0</v>
      </c>
      <c r="BL240" s="16" t="s">
        <v>154</v>
      </c>
      <c r="BM240" s="16" t="s">
        <v>394</v>
      </c>
    </row>
    <row r="241" spans="2:51" s="11" customFormat="1" ht="12">
      <c r="B241" s="212"/>
      <c r="C241" s="213"/>
      <c r="D241" s="214" t="s">
        <v>134</v>
      </c>
      <c r="E241" s="215" t="s">
        <v>1</v>
      </c>
      <c r="F241" s="216" t="s">
        <v>389</v>
      </c>
      <c r="G241" s="213"/>
      <c r="H241" s="215" t="s">
        <v>1</v>
      </c>
      <c r="I241" s="217"/>
      <c r="J241" s="213"/>
      <c r="K241" s="213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134</v>
      </c>
      <c r="AU241" s="222" t="s">
        <v>132</v>
      </c>
      <c r="AV241" s="11" t="s">
        <v>79</v>
      </c>
      <c r="AW241" s="11" t="s">
        <v>33</v>
      </c>
      <c r="AX241" s="11" t="s">
        <v>71</v>
      </c>
      <c r="AY241" s="222" t="s">
        <v>122</v>
      </c>
    </row>
    <row r="242" spans="2:51" s="11" customFormat="1" ht="12">
      <c r="B242" s="212"/>
      <c r="C242" s="213"/>
      <c r="D242" s="214" t="s">
        <v>134</v>
      </c>
      <c r="E242" s="215" t="s">
        <v>1</v>
      </c>
      <c r="F242" s="216" t="s">
        <v>395</v>
      </c>
      <c r="G242" s="213"/>
      <c r="H242" s="215" t="s">
        <v>1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134</v>
      </c>
      <c r="AU242" s="222" t="s">
        <v>132</v>
      </c>
      <c r="AV242" s="11" t="s">
        <v>79</v>
      </c>
      <c r="AW242" s="11" t="s">
        <v>33</v>
      </c>
      <c r="AX242" s="11" t="s">
        <v>71</v>
      </c>
      <c r="AY242" s="222" t="s">
        <v>122</v>
      </c>
    </row>
    <row r="243" spans="2:51" s="12" customFormat="1" ht="12">
      <c r="B243" s="223"/>
      <c r="C243" s="224"/>
      <c r="D243" s="214" t="s">
        <v>134</v>
      </c>
      <c r="E243" s="225" t="s">
        <v>1</v>
      </c>
      <c r="F243" s="226" t="s">
        <v>396</v>
      </c>
      <c r="G243" s="224"/>
      <c r="H243" s="227">
        <v>6.4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AT243" s="233" t="s">
        <v>134</v>
      </c>
      <c r="AU243" s="233" t="s">
        <v>132</v>
      </c>
      <c r="AV243" s="12" t="s">
        <v>81</v>
      </c>
      <c r="AW243" s="12" t="s">
        <v>33</v>
      </c>
      <c r="AX243" s="12" t="s">
        <v>79</v>
      </c>
      <c r="AY243" s="233" t="s">
        <v>122</v>
      </c>
    </row>
    <row r="244" spans="2:63" s="10" customFormat="1" ht="25.9" customHeight="1">
      <c r="B244" s="184"/>
      <c r="C244" s="185"/>
      <c r="D244" s="186" t="s">
        <v>70</v>
      </c>
      <c r="E244" s="187" t="s">
        <v>397</v>
      </c>
      <c r="F244" s="187" t="s">
        <v>398</v>
      </c>
      <c r="G244" s="185"/>
      <c r="H244" s="185"/>
      <c r="I244" s="188"/>
      <c r="J244" s="189">
        <f>BK244</f>
        <v>0</v>
      </c>
      <c r="K244" s="185"/>
      <c r="L244" s="190"/>
      <c r="M244" s="191"/>
      <c r="N244" s="192"/>
      <c r="O244" s="192"/>
      <c r="P244" s="193">
        <f>SUM(P245:P299)</f>
        <v>0</v>
      </c>
      <c r="Q244" s="192"/>
      <c r="R244" s="193">
        <f>SUM(R245:R299)</f>
        <v>0.00855</v>
      </c>
      <c r="S244" s="192"/>
      <c r="T244" s="194">
        <f>SUM(T245:T299)</f>
        <v>2.4077</v>
      </c>
      <c r="AR244" s="195" t="s">
        <v>81</v>
      </c>
      <c r="AT244" s="196" t="s">
        <v>70</v>
      </c>
      <c r="AU244" s="196" t="s">
        <v>71</v>
      </c>
      <c r="AY244" s="195" t="s">
        <v>122</v>
      </c>
      <c r="BK244" s="197">
        <f>SUM(BK245:BK299)</f>
        <v>0</v>
      </c>
    </row>
    <row r="245" spans="2:65" s="1" customFormat="1" ht="16.5" customHeight="1">
      <c r="B245" s="37"/>
      <c r="C245" s="200" t="s">
        <v>399</v>
      </c>
      <c r="D245" s="200" t="s">
        <v>126</v>
      </c>
      <c r="E245" s="201" t="s">
        <v>400</v>
      </c>
      <c r="F245" s="202" t="s">
        <v>401</v>
      </c>
      <c r="G245" s="203" t="s">
        <v>175</v>
      </c>
      <c r="H245" s="204">
        <v>45</v>
      </c>
      <c r="I245" s="205"/>
      <c r="J245" s="206">
        <f>ROUND(I245*H245,2)</f>
        <v>0</v>
      </c>
      <c r="K245" s="202" t="s">
        <v>130</v>
      </c>
      <c r="L245" s="42"/>
      <c r="M245" s="207" t="s">
        <v>1</v>
      </c>
      <c r="N245" s="208" t="s">
        <v>42</v>
      </c>
      <c r="O245" s="78"/>
      <c r="P245" s="209">
        <f>O245*H245</f>
        <v>0</v>
      </c>
      <c r="Q245" s="209">
        <v>2E-05</v>
      </c>
      <c r="R245" s="209">
        <f>Q245*H245</f>
        <v>0.0009000000000000001</v>
      </c>
      <c r="S245" s="209">
        <v>0.0032</v>
      </c>
      <c r="T245" s="210">
        <f>S245*H245</f>
        <v>0.14400000000000002</v>
      </c>
      <c r="AR245" s="16" t="s">
        <v>154</v>
      </c>
      <c r="AT245" s="16" t="s">
        <v>126</v>
      </c>
      <c r="AU245" s="16" t="s">
        <v>79</v>
      </c>
      <c r="AY245" s="16" t="s">
        <v>122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16" t="s">
        <v>79</v>
      </c>
      <c r="BK245" s="211">
        <f>ROUND(I245*H245,2)</f>
        <v>0</v>
      </c>
      <c r="BL245" s="16" t="s">
        <v>154</v>
      </c>
      <c r="BM245" s="16" t="s">
        <v>402</v>
      </c>
    </row>
    <row r="246" spans="2:51" s="11" customFormat="1" ht="12">
      <c r="B246" s="212"/>
      <c r="C246" s="213"/>
      <c r="D246" s="214" t="s">
        <v>134</v>
      </c>
      <c r="E246" s="215" t="s">
        <v>1</v>
      </c>
      <c r="F246" s="216" t="s">
        <v>403</v>
      </c>
      <c r="G246" s="213"/>
      <c r="H246" s="215" t="s">
        <v>1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134</v>
      </c>
      <c r="AU246" s="222" t="s">
        <v>79</v>
      </c>
      <c r="AV246" s="11" t="s">
        <v>79</v>
      </c>
      <c r="AW246" s="11" t="s">
        <v>33</v>
      </c>
      <c r="AX246" s="11" t="s">
        <v>71</v>
      </c>
      <c r="AY246" s="222" t="s">
        <v>122</v>
      </c>
    </row>
    <row r="247" spans="2:51" s="11" customFormat="1" ht="12">
      <c r="B247" s="212"/>
      <c r="C247" s="213"/>
      <c r="D247" s="214" t="s">
        <v>134</v>
      </c>
      <c r="E247" s="215" t="s">
        <v>1</v>
      </c>
      <c r="F247" s="216" t="s">
        <v>404</v>
      </c>
      <c r="G247" s="213"/>
      <c r="H247" s="215" t="s">
        <v>1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134</v>
      </c>
      <c r="AU247" s="222" t="s">
        <v>79</v>
      </c>
      <c r="AV247" s="11" t="s">
        <v>79</v>
      </c>
      <c r="AW247" s="11" t="s">
        <v>33</v>
      </c>
      <c r="AX247" s="11" t="s">
        <v>71</v>
      </c>
      <c r="AY247" s="222" t="s">
        <v>122</v>
      </c>
    </row>
    <row r="248" spans="2:51" s="12" customFormat="1" ht="12">
      <c r="B248" s="223"/>
      <c r="C248" s="224"/>
      <c r="D248" s="214" t="s">
        <v>134</v>
      </c>
      <c r="E248" s="225" t="s">
        <v>1</v>
      </c>
      <c r="F248" s="226" t="s">
        <v>405</v>
      </c>
      <c r="G248" s="224"/>
      <c r="H248" s="227">
        <v>45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134</v>
      </c>
      <c r="AU248" s="233" t="s">
        <v>79</v>
      </c>
      <c r="AV248" s="12" t="s">
        <v>81</v>
      </c>
      <c r="AW248" s="12" t="s">
        <v>33</v>
      </c>
      <c r="AX248" s="12" t="s">
        <v>79</v>
      </c>
      <c r="AY248" s="233" t="s">
        <v>122</v>
      </c>
    </row>
    <row r="249" spans="2:65" s="1" customFormat="1" ht="16.5" customHeight="1">
      <c r="B249" s="37"/>
      <c r="C249" s="200" t="s">
        <v>406</v>
      </c>
      <c r="D249" s="200" t="s">
        <v>126</v>
      </c>
      <c r="E249" s="201" t="s">
        <v>407</v>
      </c>
      <c r="F249" s="202" t="s">
        <v>408</v>
      </c>
      <c r="G249" s="203" t="s">
        <v>175</v>
      </c>
      <c r="H249" s="204">
        <v>45</v>
      </c>
      <c r="I249" s="205"/>
      <c r="J249" s="206">
        <f>ROUND(I249*H249,2)</f>
        <v>0</v>
      </c>
      <c r="K249" s="202" t="s">
        <v>130</v>
      </c>
      <c r="L249" s="42"/>
      <c r="M249" s="207" t="s">
        <v>1</v>
      </c>
      <c r="N249" s="208" t="s">
        <v>42</v>
      </c>
      <c r="O249" s="78"/>
      <c r="P249" s="209">
        <f>O249*H249</f>
        <v>0</v>
      </c>
      <c r="Q249" s="209">
        <v>5E-05</v>
      </c>
      <c r="R249" s="209">
        <f>Q249*H249</f>
        <v>0.0022500000000000003</v>
      </c>
      <c r="S249" s="209">
        <v>0.00532</v>
      </c>
      <c r="T249" s="210">
        <f>S249*H249</f>
        <v>0.2394</v>
      </c>
      <c r="AR249" s="16" t="s">
        <v>154</v>
      </c>
      <c r="AT249" s="16" t="s">
        <v>126</v>
      </c>
      <c r="AU249" s="16" t="s">
        <v>79</v>
      </c>
      <c r="AY249" s="16" t="s">
        <v>122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6" t="s">
        <v>79</v>
      </c>
      <c r="BK249" s="211">
        <f>ROUND(I249*H249,2)</f>
        <v>0</v>
      </c>
      <c r="BL249" s="16" t="s">
        <v>154</v>
      </c>
      <c r="BM249" s="16" t="s">
        <v>409</v>
      </c>
    </row>
    <row r="250" spans="2:51" s="11" customFormat="1" ht="12">
      <c r="B250" s="212"/>
      <c r="C250" s="213"/>
      <c r="D250" s="214" t="s">
        <v>134</v>
      </c>
      <c r="E250" s="215" t="s">
        <v>1</v>
      </c>
      <c r="F250" s="216" t="s">
        <v>403</v>
      </c>
      <c r="G250" s="213"/>
      <c r="H250" s="215" t="s">
        <v>1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134</v>
      </c>
      <c r="AU250" s="222" t="s">
        <v>79</v>
      </c>
      <c r="AV250" s="11" t="s">
        <v>79</v>
      </c>
      <c r="AW250" s="11" t="s">
        <v>33</v>
      </c>
      <c r="AX250" s="11" t="s">
        <v>71</v>
      </c>
      <c r="AY250" s="222" t="s">
        <v>122</v>
      </c>
    </row>
    <row r="251" spans="2:51" s="11" customFormat="1" ht="12">
      <c r="B251" s="212"/>
      <c r="C251" s="213"/>
      <c r="D251" s="214" t="s">
        <v>134</v>
      </c>
      <c r="E251" s="215" t="s">
        <v>1</v>
      </c>
      <c r="F251" s="216" t="s">
        <v>410</v>
      </c>
      <c r="G251" s="213"/>
      <c r="H251" s="215" t="s">
        <v>1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134</v>
      </c>
      <c r="AU251" s="222" t="s">
        <v>79</v>
      </c>
      <c r="AV251" s="11" t="s">
        <v>79</v>
      </c>
      <c r="AW251" s="11" t="s">
        <v>33</v>
      </c>
      <c r="AX251" s="11" t="s">
        <v>71</v>
      </c>
      <c r="AY251" s="222" t="s">
        <v>122</v>
      </c>
    </row>
    <row r="252" spans="2:51" s="12" customFormat="1" ht="12">
      <c r="B252" s="223"/>
      <c r="C252" s="224"/>
      <c r="D252" s="214" t="s">
        <v>134</v>
      </c>
      <c r="E252" s="225" t="s">
        <v>1</v>
      </c>
      <c r="F252" s="226" t="s">
        <v>405</v>
      </c>
      <c r="G252" s="224"/>
      <c r="H252" s="227">
        <v>45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AT252" s="233" t="s">
        <v>134</v>
      </c>
      <c r="AU252" s="233" t="s">
        <v>79</v>
      </c>
      <c r="AV252" s="12" t="s">
        <v>81</v>
      </c>
      <c r="AW252" s="12" t="s">
        <v>33</v>
      </c>
      <c r="AX252" s="12" t="s">
        <v>79</v>
      </c>
      <c r="AY252" s="233" t="s">
        <v>122</v>
      </c>
    </row>
    <row r="253" spans="2:65" s="1" customFormat="1" ht="16.5" customHeight="1">
      <c r="B253" s="37"/>
      <c r="C253" s="200" t="s">
        <v>411</v>
      </c>
      <c r="D253" s="200" t="s">
        <v>126</v>
      </c>
      <c r="E253" s="201" t="s">
        <v>412</v>
      </c>
      <c r="F253" s="202" t="s">
        <v>413</v>
      </c>
      <c r="G253" s="203" t="s">
        <v>175</v>
      </c>
      <c r="H253" s="204">
        <v>85</v>
      </c>
      <c r="I253" s="205"/>
      <c r="J253" s="206">
        <f>ROUND(I253*H253,2)</f>
        <v>0</v>
      </c>
      <c r="K253" s="202" t="s">
        <v>130</v>
      </c>
      <c r="L253" s="42"/>
      <c r="M253" s="207" t="s">
        <v>1</v>
      </c>
      <c r="N253" s="208" t="s">
        <v>42</v>
      </c>
      <c r="O253" s="78"/>
      <c r="P253" s="209">
        <f>O253*H253</f>
        <v>0</v>
      </c>
      <c r="Q253" s="209">
        <v>6E-05</v>
      </c>
      <c r="R253" s="209">
        <f>Q253*H253</f>
        <v>0.0051</v>
      </c>
      <c r="S253" s="209">
        <v>0.00841</v>
      </c>
      <c r="T253" s="210">
        <f>S253*H253</f>
        <v>0.7148500000000001</v>
      </c>
      <c r="AR253" s="16" t="s">
        <v>154</v>
      </c>
      <c r="AT253" s="16" t="s">
        <v>126</v>
      </c>
      <c r="AU253" s="16" t="s">
        <v>79</v>
      </c>
      <c r="AY253" s="16" t="s">
        <v>122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16" t="s">
        <v>79</v>
      </c>
      <c r="BK253" s="211">
        <f>ROUND(I253*H253,2)</f>
        <v>0</v>
      </c>
      <c r="BL253" s="16" t="s">
        <v>154</v>
      </c>
      <c r="BM253" s="16" t="s">
        <v>414</v>
      </c>
    </row>
    <row r="254" spans="2:51" s="11" customFormat="1" ht="12">
      <c r="B254" s="212"/>
      <c r="C254" s="213"/>
      <c r="D254" s="214" t="s">
        <v>134</v>
      </c>
      <c r="E254" s="215" t="s">
        <v>1</v>
      </c>
      <c r="F254" s="216" t="s">
        <v>415</v>
      </c>
      <c r="G254" s="213"/>
      <c r="H254" s="215" t="s">
        <v>1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134</v>
      </c>
      <c r="AU254" s="222" t="s">
        <v>79</v>
      </c>
      <c r="AV254" s="11" t="s">
        <v>79</v>
      </c>
      <c r="AW254" s="11" t="s">
        <v>33</v>
      </c>
      <c r="AX254" s="11" t="s">
        <v>71</v>
      </c>
      <c r="AY254" s="222" t="s">
        <v>122</v>
      </c>
    </row>
    <row r="255" spans="2:51" s="11" customFormat="1" ht="12">
      <c r="B255" s="212"/>
      <c r="C255" s="213"/>
      <c r="D255" s="214" t="s">
        <v>134</v>
      </c>
      <c r="E255" s="215" t="s">
        <v>1</v>
      </c>
      <c r="F255" s="216" t="s">
        <v>416</v>
      </c>
      <c r="G255" s="213"/>
      <c r="H255" s="215" t="s">
        <v>1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134</v>
      </c>
      <c r="AU255" s="222" t="s">
        <v>79</v>
      </c>
      <c r="AV255" s="11" t="s">
        <v>79</v>
      </c>
      <c r="AW255" s="11" t="s">
        <v>33</v>
      </c>
      <c r="AX255" s="11" t="s">
        <v>71</v>
      </c>
      <c r="AY255" s="222" t="s">
        <v>122</v>
      </c>
    </row>
    <row r="256" spans="2:51" s="12" customFormat="1" ht="12">
      <c r="B256" s="223"/>
      <c r="C256" s="224"/>
      <c r="D256" s="214" t="s">
        <v>134</v>
      </c>
      <c r="E256" s="225" t="s">
        <v>1</v>
      </c>
      <c r="F256" s="226" t="s">
        <v>417</v>
      </c>
      <c r="G256" s="224"/>
      <c r="H256" s="227">
        <v>85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134</v>
      </c>
      <c r="AU256" s="233" t="s">
        <v>79</v>
      </c>
      <c r="AV256" s="12" t="s">
        <v>81</v>
      </c>
      <c r="AW256" s="12" t="s">
        <v>33</v>
      </c>
      <c r="AX256" s="12" t="s">
        <v>79</v>
      </c>
      <c r="AY256" s="233" t="s">
        <v>122</v>
      </c>
    </row>
    <row r="257" spans="2:65" s="1" customFormat="1" ht="16.5" customHeight="1">
      <c r="B257" s="37"/>
      <c r="C257" s="200" t="s">
        <v>418</v>
      </c>
      <c r="D257" s="200" t="s">
        <v>126</v>
      </c>
      <c r="E257" s="201" t="s">
        <v>419</v>
      </c>
      <c r="F257" s="202" t="s">
        <v>420</v>
      </c>
      <c r="G257" s="203" t="s">
        <v>206</v>
      </c>
      <c r="H257" s="204">
        <v>15</v>
      </c>
      <c r="I257" s="205"/>
      <c r="J257" s="206">
        <f>ROUND(I257*H257,2)</f>
        <v>0</v>
      </c>
      <c r="K257" s="202" t="s">
        <v>130</v>
      </c>
      <c r="L257" s="42"/>
      <c r="M257" s="207" t="s">
        <v>1</v>
      </c>
      <c r="N257" s="208" t="s">
        <v>42</v>
      </c>
      <c r="O257" s="78"/>
      <c r="P257" s="209">
        <f>O257*H257</f>
        <v>0</v>
      </c>
      <c r="Q257" s="209">
        <v>2E-05</v>
      </c>
      <c r="R257" s="209">
        <f>Q257*H257</f>
        <v>0.00030000000000000003</v>
      </c>
      <c r="S257" s="209">
        <v>0.00215</v>
      </c>
      <c r="T257" s="210">
        <f>S257*H257</f>
        <v>0.03225</v>
      </c>
      <c r="AR257" s="16" t="s">
        <v>154</v>
      </c>
      <c r="AT257" s="16" t="s">
        <v>126</v>
      </c>
      <c r="AU257" s="16" t="s">
        <v>79</v>
      </c>
      <c r="AY257" s="16" t="s">
        <v>122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6" t="s">
        <v>79</v>
      </c>
      <c r="BK257" s="211">
        <f>ROUND(I257*H257,2)</f>
        <v>0</v>
      </c>
      <c r="BL257" s="16" t="s">
        <v>154</v>
      </c>
      <c r="BM257" s="16" t="s">
        <v>421</v>
      </c>
    </row>
    <row r="258" spans="2:51" s="11" customFormat="1" ht="12">
      <c r="B258" s="212"/>
      <c r="C258" s="213"/>
      <c r="D258" s="214" t="s">
        <v>134</v>
      </c>
      <c r="E258" s="215" t="s">
        <v>1</v>
      </c>
      <c r="F258" s="216" t="s">
        <v>422</v>
      </c>
      <c r="G258" s="213"/>
      <c r="H258" s="215" t="s">
        <v>1</v>
      </c>
      <c r="I258" s="217"/>
      <c r="J258" s="213"/>
      <c r="K258" s="213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134</v>
      </c>
      <c r="AU258" s="222" t="s">
        <v>79</v>
      </c>
      <c r="AV258" s="11" t="s">
        <v>79</v>
      </c>
      <c r="AW258" s="11" t="s">
        <v>33</v>
      </c>
      <c r="AX258" s="11" t="s">
        <v>71</v>
      </c>
      <c r="AY258" s="222" t="s">
        <v>122</v>
      </c>
    </row>
    <row r="259" spans="2:51" s="11" customFormat="1" ht="12">
      <c r="B259" s="212"/>
      <c r="C259" s="213"/>
      <c r="D259" s="214" t="s">
        <v>134</v>
      </c>
      <c r="E259" s="215" t="s">
        <v>1</v>
      </c>
      <c r="F259" s="216" t="s">
        <v>423</v>
      </c>
      <c r="G259" s="213"/>
      <c r="H259" s="215" t="s">
        <v>1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134</v>
      </c>
      <c r="AU259" s="222" t="s">
        <v>79</v>
      </c>
      <c r="AV259" s="11" t="s">
        <v>79</v>
      </c>
      <c r="AW259" s="11" t="s">
        <v>33</v>
      </c>
      <c r="AX259" s="11" t="s">
        <v>71</v>
      </c>
      <c r="AY259" s="222" t="s">
        <v>122</v>
      </c>
    </row>
    <row r="260" spans="2:51" s="12" customFormat="1" ht="12">
      <c r="B260" s="223"/>
      <c r="C260" s="224"/>
      <c r="D260" s="214" t="s">
        <v>134</v>
      </c>
      <c r="E260" s="225" t="s">
        <v>1</v>
      </c>
      <c r="F260" s="226" t="s">
        <v>8</v>
      </c>
      <c r="G260" s="224"/>
      <c r="H260" s="227">
        <v>15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AT260" s="233" t="s">
        <v>134</v>
      </c>
      <c r="AU260" s="233" t="s">
        <v>79</v>
      </c>
      <c r="AV260" s="12" t="s">
        <v>81</v>
      </c>
      <c r="AW260" s="12" t="s">
        <v>33</v>
      </c>
      <c r="AX260" s="12" t="s">
        <v>79</v>
      </c>
      <c r="AY260" s="233" t="s">
        <v>122</v>
      </c>
    </row>
    <row r="261" spans="2:65" s="1" customFormat="1" ht="16.5" customHeight="1">
      <c r="B261" s="37"/>
      <c r="C261" s="200" t="s">
        <v>424</v>
      </c>
      <c r="D261" s="200" t="s">
        <v>126</v>
      </c>
      <c r="E261" s="201" t="s">
        <v>425</v>
      </c>
      <c r="F261" s="202" t="s">
        <v>426</v>
      </c>
      <c r="G261" s="203" t="s">
        <v>175</v>
      </c>
      <c r="H261" s="204">
        <v>179</v>
      </c>
      <c r="I261" s="205"/>
      <c r="J261" s="206">
        <f>ROUND(I261*H261,2)</f>
        <v>0</v>
      </c>
      <c r="K261" s="202" t="s">
        <v>130</v>
      </c>
      <c r="L261" s="42"/>
      <c r="M261" s="207" t="s">
        <v>1</v>
      </c>
      <c r="N261" s="208" t="s">
        <v>42</v>
      </c>
      <c r="O261" s="78"/>
      <c r="P261" s="209">
        <f>O261*H261</f>
        <v>0</v>
      </c>
      <c r="Q261" s="209">
        <v>0</v>
      </c>
      <c r="R261" s="209">
        <f>Q261*H261</f>
        <v>0</v>
      </c>
      <c r="S261" s="209">
        <v>0.0053</v>
      </c>
      <c r="T261" s="210">
        <f>S261*H261</f>
        <v>0.9487</v>
      </c>
      <c r="AR261" s="16" t="s">
        <v>154</v>
      </c>
      <c r="AT261" s="16" t="s">
        <v>126</v>
      </c>
      <c r="AU261" s="16" t="s">
        <v>79</v>
      </c>
      <c r="AY261" s="16" t="s">
        <v>122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6" t="s">
        <v>79</v>
      </c>
      <c r="BK261" s="211">
        <f>ROUND(I261*H261,2)</f>
        <v>0</v>
      </c>
      <c r="BL261" s="16" t="s">
        <v>154</v>
      </c>
      <c r="BM261" s="16" t="s">
        <v>427</v>
      </c>
    </row>
    <row r="262" spans="2:51" s="11" customFormat="1" ht="12">
      <c r="B262" s="212"/>
      <c r="C262" s="213"/>
      <c r="D262" s="214" t="s">
        <v>134</v>
      </c>
      <c r="E262" s="215" t="s">
        <v>1</v>
      </c>
      <c r="F262" s="216" t="s">
        <v>428</v>
      </c>
      <c r="G262" s="213"/>
      <c r="H262" s="215" t="s">
        <v>1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134</v>
      </c>
      <c r="AU262" s="222" t="s">
        <v>79</v>
      </c>
      <c r="AV262" s="11" t="s">
        <v>79</v>
      </c>
      <c r="AW262" s="11" t="s">
        <v>33</v>
      </c>
      <c r="AX262" s="11" t="s">
        <v>71</v>
      </c>
      <c r="AY262" s="222" t="s">
        <v>122</v>
      </c>
    </row>
    <row r="263" spans="2:51" s="12" customFormat="1" ht="12">
      <c r="B263" s="223"/>
      <c r="C263" s="224"/>
      <c r="D263" s="214" t="s">
        <v>134</v>
      </c>
      <c r="E263" s="225" t="s">
        <v>1</v>
      </c>
      <c r="F263" s="226" t="s">
        <v>405</v>
      </c>
      <c r="G263" s="224"/>
      <c r="H263" s="227">
        <v>45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AT263" s="233" t="s">
        <v>134</v>
      </c>
      <c r="AU263" s="233" t="s">
        <v>79</v>
      </c>
      <c r="AV263" s="12" t="s">
        <v>81</v>
      </c>
      <c r="AW263" s="12" t="s">
        <v>33</v>
      </c>
      <c r="AX263" s="12" t="s">
        <v>71</v>
      </c>
      <c r="AY263" s="233" t="s">
        <v>122</v>
      </c>
    </row>
    <row r="264" spans="2:51" s="11" customFormat="1" ht="12">
      <c r="B264" s="212"/>
      <c r="C264" s="213"/>
      <c r="D264" s="214" t="s">
        <v>134</v>
      </c>
      <c r="E264" s="215" t="s">
        <v>1</v>
      </c>
      <c r="F264" s="216" t="s">
        <v>429</v>
      </c>
      <c r="G264" s="213"/>
      <c r="H264" s="215" t="s">
        <v>1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134</v>
      </c>
      <c r="AU264" s="222" t="s">
        <v>79</v>
      </c>
      <c r="AV264" s="11" t="s">
        <v>79</v>
      </c>
      <c r="AW264" s="11" t="s">
        <v>33</v>
      </c>
      <c r="AX264" s="11" t="s">
        <v>71</v>
      </c>
      <c r="AY264" s="222" t="s">
        <v>122</v>
      </c>
    </row>
    <row r="265" spans="2:51" s="12" customFormat="1" ht="12">
      <c r="B265" s="223"/>
      <c r="C265" s="224"/>
      <c r="D265" s="214" t="s">
        <v>134</v>
      </c>
      <c r="E265" s="225" t="s">
        <v>1</v>
      </c>
      <c r="F265" s="226" t="s">
        <v>405</v>
      </c>
      <c r="G265" s="224"/>
      <c r="H265" s="227">
        <v>45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134</v>
      </c>
      <c r="AU265" s="233" t="s">
        <v>79</v>
      </c>
      <c r="AV265" s="12" t="s">
        <v>81</v>
      </c>
      <c r="AW265" s="12" t="s">
        <v>33</v>
      </c>
      <c r="AX265" s="12" t="s">
        <v>71</v>
      </c>
      <c r="AY265" s="233" t="s">
        <v>122</v>
      </c>
    </row>
    <row r="266" spans="2:51" s="11" customFormat="1" ht="12">
      <c r="B266" s="212"/>
      <c r="C266" s="213"/>
      <c r="D266" s="214" t="s">
        <v>134</v>
      </c>
      <c r="E266" s="215" t="s">
        <v>1</v>
      </c>
      <c r="F266" s="216" t="s">
        <v>430</v>
      </c>
      <c r="G266" s="213"/>
      <c r="H266" s="215" t="s">
        <v>1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134</v>
      </c>
      <c r="AU266" s="222" t="s">
        <v>79</v>
      </c>
      <c r="AV266" s="11" t="s">
        <v>79</v>
      </c>
      <c r="AW266" s="11" t="s">
        <v>33</v>
      </c>
      <c r="AX266" s="11" t="s">
        <v>71</v>
      </c>
      <c r="AY266" s="222" t="s">
        <v>122</v>
      </c>
    </row>
    <row r="267" spans="2:51" s="12" customFormat="1" ht="12">
      <c r="B267" s="223"/>
      <c r="C267" s="224"/>
      <c r="D267" s="214" t="s">
        <v>134</v>
      </c>
      <c r="E267" s="225" t="s">
        <v>1</v>
      </c>
      <c r="F267" s="226" t="s">
        <v>417</v>
      </c>
      <c r="G267" s="224"/>
      <c r="H267" s="227">
        <v>85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AT267" s="233" t="s">
        <v>134</v>
      </c>
      <c r="AU267" s="233" t="s">
        <v>79</v>
      </c>
      <c r="AV267" s="12" t="s">
        <v>81</v>
      </c>
      <c r="AW267" s="12" t="s">
        <v>33</v>
      </c>
      <c r="AX267" s="12" t="s">
        <v>71</v>
      </c>
      <c r="AY267" s="233" t="s">
        <v>122</v>
      </c>
    </row>
    <row r="268" spans="2:51" s="11" customFormat="1" ht="12">
      <c r="B268" s="212"/>
      <c r="C268" s="213"/>
      <c r="D268" s="214" t="s">
        <v>134</v>
      </c>
      <c r="E268" s="215" t="s">
        <v>1</v>
      </c>
      <c r="F268" s="216" t="s">
        <v>431</v>
      </c>
      <c r="G268" s="213"/>
      <c r="H268" s="215" t="s">
        <v>1</v>
      </c>
      <c r="I268" s="217"/>
      <c r="J268" s="213"/>
      <c r="K268" s="213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134</v>
      </c>
      <c r="AU268" s="222" t="s">
        <v>79</v>
      </c>
      <c r="AV268" s="11" t="s">
        <v>79</v>
      </c>
      <c r="AW268" s="11" t="s">
        <v>33</v>
      </c>
      <c r="AX268" s="11" t="s">
        <v>71</v>
      </c>
      <c r="AY268" s="222" t="s">
        <v>122</v>
      </c>
    </row>
    <row r="269" spans="2:51" s="12" customFormat="1" ht="12">
      <c r="B269" s="223"/>
      <c r="C269" s="224"/>
      <c r="D269" s="214" t="s">
        <v>134</v>
      </c>
      <c r="E269" s="225" t="s">
        <v>1</v>
      </c>
      <c r="F269" s="226" t="s">
        <v>432</v>
      </c>
      <c r="G269" s="224"/>
      <c r="H269" s="227">
        <v>4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AT269" s="233" t="s">
        <v>134</v>
      </c>
      <c r="AU269" s="233" t="s">
        <v>79</v>
      </c>
      <c r="AV269" s="12" t="s">
        <v>81</v>
      </c>
      <c r="AW269" s="12" t="s">
        <v>33</v>
      </c>
      <c r="AX269" s="12" t="s">
        <v>71</v>
      </c>
      <c r="AY269" s="233" t="s">
        <v>122</v>
      </c>
    </row>
    <row r="270" spans="2:51" s="13" customFormat="1" ht="12">
      <c r="B270" s="244"/>
      <c r="C270" s="245"/>
      <c r="D270" s="214" t="s">
        <v>134</v>
      </c>
      <c r="E270" s="246" t="s">
        <v>1</v>
      </c>
      <c r="F270" s="247" t="s">
        <v>257</v>
      </c>
      <c r="G270" s="245"/>
      <c r="H270" s="248">
        <v>179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134</v>
      </c>
      <c r="AU270" s="254" t="s">
        <v>79</v>
      </c>
      <c r="AV270" s="13" t="s">
        <v>131</v>
      </c>
      <c r="AW270" s="13" t="s">
        <v>33</v>
      </c>
      <c r="AX270" s="13" t="s">
        <v>79</v>
      </c>
      <c r="AY270" s="254" t="s">
        <v>122</v>
      </c>
    </row>
    <row r="271" spans="2:65" s="1" customFormat="1" ht="16.5" customHeight="1">
      <c r="B271" s="37"/>
      <c r="C271" s="200" t="s">
        <v>433</v>
      </c>
      <c r="D271" s="200" t="s">
        <v>126</v>
      </c>
      <c r="E271" s="201" t="s">
        <v>434</v>
      </c>
      <c r="F271" s="202" t="s">
        <v>435</v>
      </c>
      <c r="G271" s="203" t="s">
        <v>387</v>
      </c>
      <c r="H271" s="204">
        <v>73</v>
      </c>
      <c r="I271" s="205"/>
      <c r="J271" s="206">
        <f>ROUND(I271*H271,2)</f>
        <v>0</v>
      </c>
      <c r="K271" s="202" t="s">
        <v>1</v>
      </c>
      <c r="L271" s="42"/>
      <c r="M271" s="207" t="s">
        <v>1</v>
      </c>
      <c r="N271" s="208" t="s">
        <v>42</v>
      </c>
      <c r="O271" s="78"/>
      <c r="P271" s="209">
        <f>O271*H271</f>
        <v>0</v>
      </c>
      <c r="Q271" s="209">
        <v>0</v>
      </c>
      <c r="R271" s="209">
        <f>Q271*H271</f>
        <v>0</v>
      </c>
      <c r="S271" s="209">
        <v>0.0045</v>
      </c>
      <c r="T271" s="210">
        <f>S271*H271</f>
        <v>0.32849999999999996</v>
      </c>
      <c r="AR271" s="16" t="s">
        <v>154</v>
      </c>
      <c r="AT271" s="16" t="s">
        <v>126</v>
      </c>
      <c r="AU271" s="16" t="s">
        <v>79</v>
      </c>
      <c r="AY271" s="16" t="s">
        <v>122</v>
      </c>
      <c r="BE271" s="211">
        <f>IF(N271="základní",J271,0)</f>
        <v>0</v>
      </c>
      <c r="BF271" s="211">
        <f>IF(N271="snížená",J271,0)</f>
        <v>0</v>
      </c>
      <c r="BG271" s="211">
        <f>IF(N271="zákl. přenesená",J271,0)</f>
        <v>0</v>
      </c>
      <c r="BH271" s="211">
        <f>IF(N271="sníž. přenesená",J271,0)</f>
        <v>0</v>
      </c>
      <c r="BI271" s="211">
        <f>IF(N271="nulová",J271,0)</f>
        <v>0</v>
      </c>
      <c r="BJ271" s="16" t="s">
        <v>79</v>
      </c>
      <c r="BK271" s="211">
        <f>ROUND(I271*H271,2)</f>
        <v>0</v>
      </c>
      <c r="BL271" s="16" t="s">
        <v>154</v>
      </c>
      <c r="BM271" s="16" t="s">
        <v>436</v>
      </c>
    </row>
    <row r="272" spans="2:51" s="11" customFormat="1" ht="12">
      <c r="B272" s="212"/>
      <c r="C272" s="213"/>
      <c r="D272" s="214" t="s">
        <v>134</v>
      </c>
      <c r="E272" s="215" t="s">
        <v>1</v>
      </c>
      <c r="F272" s="216" t="s">
        <v>437</v>
      </c>
      <c r="G272" s="213"/>
      <c r="H272" s="215" t="s">
        <v>1</v>
      </c>
      <c r="I272" s="217"/>
      <c r="J272" s="213"/>
      <c r="K272" s="213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134</v>
      </c>
      <c r="AU272" s="222" t="s">
        <v>79</v>
      </c>
      <c r="AV272" s="11" t="s">
        <v>79</v>
      </c>
      <c r="AW272" s="11" t="s">
        <v>33</v>
      </c>
      <c r="AX272" s="11" t="s">
        <v>71</v>
      </c>
      <c r="AY272" s="222" t="s">
        <v>122</v>
      </c>
    </row>
    <row r="273" spans="2:51" s="11" customFormat="1" ht="12">
      <c r="B273" s="212"/>
      <c r="C273" s="213"/>
      <c r="D273" s="214" t="s">
        <v>134</v>
      </c>
      <c r="E273" s="215" t="s">
        <v>1</v>
      </c>
      <c r="F273" s="216" t="s">
        <v>428</v>
      </c>
      <c r="G273" s="213"/>
      <c r="H273" s="215" t="s">
        <v>1</v>
      </c>
      <c r="I273" s="217"/>
      <c r="J273" s="213"/>
      <c r="K273" s="213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134</v>
      </c>
      <c r="AU273" s="222" t="s">
        <v>79</v>
      </c>
      <c r="AV273" s="11" t="s">
        <v>79</v>
      </c>
      <c r="AW273" s="11" t="s">
        <v>33</v>
      </c>
      <c r="AX273" s="11" t="s">
        <v>71</v>
      </c>
      <c r="AY273" s="222" t="s">
        <v>122</v>
      </c>
    </row>
    <row r="274" spans="2:51" s="12" customFormat="1" ht="12">
      <c r="B274" s="223"/>
      <c r="C274" s="224"/>
      <c r="D274" s="214" t="s">
        <v>134</v>
      </c>
      <c r="E274" s="225" t="s">
        <v>1</v>
      </c>
      <c r="F274" s="226" t="s">
        <v>438</v>
      </c>
      <c r="G274" s="224"/>
      <c r="H274" s="227">
        <v>10.174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AT274" s="233" t="s">
        <v>134</v>
      </c>
      <c r="AU274" s="233" t="s">
        <v>79</v>
      </c>
      <c r="AV274" s="12" t="s">
        <v>81</v>
      </c>
      <c r="AW274" s="12" t="s">
        <v>33</v>
      </c>
      <c r="AX274" s="12" t="s">
        <v>71</v>
      </c>
      <c r="AY274" s="233" t="s">
        <v>122</v>
      </c>
    </row>
    <row r="275" spans="2:51" s="11" customFormat="1" ht="12">
      <c r="B275" s="212"/>
      <c r="C275" s="213"/>
      <c r="D275" s="214" t="s">
        <v>134</v>
      </c>
      <c r="E275" s="215" t="s">
        <v>1</v>
      </c>
      <c r="F275" s="216" t="s">
        <v>429</v>
      </c>
      <c r="G275" s="213"/>
      <c r="H275" s="215" t="s">
        <v>1</v>
      </c>
      <c r="I275" s="217"/>
      <c r="J275" s="213"/>
      <c r="K275" s="213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134</v>
      </c>
      <c r="AU275" s="222" t="s">
        <v>79</v>
      </c>
      <c r="AV275" s="11" t="s">
        <v>79</v>
      </c>
      <c r="AW275" s="11" t="s">
        <v>33</v>
      </c>
      <c r="AX275" s="11" t="s">
        <v>71</v>
      </c>
      <c r="AY275" s="222" t="s">
        <v>122</v>
      </c>
    </row>
    <row r="276" spans="2:51" s="12" customFormat="1" ht="12">
      <c r="B276" s="223"/>
      <c r="C276" s="224"/>
      <c r="D276" s="214" t="s">
        <v>134</v>
      </c>
      <c r="E276" s="225" t="s">
        <v>1</v>
      </c>
      <c r="F276" s="226" t="s">
        <v>439</v>
      </c>
      <c r="G276" s="224"/>
      <c r="H276" s="227">
        <v>12.717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AT276" s="233" t="s">
        <v>134</v>
      </c>
      <c r="AU276" s="233" t="s">
        <v>79</v>
      </c>
      <c r="AV276" s="12" t="s">
        <v>81</v>
      </c>
      <c r="AW276" s="12" t="s">
        <v>33</v>
      </c>
      <c r="AX276" s="12" t="s">
        <v>71</v>
      </c>
      <c r="AY276" s="233" t="s">
        <v>122</v>
      </c>
    </row>
    <row r="277" spans="2:51" s="11" customFormat="1" ht="12">
      <c r="B277" s="212"/>
      <c r="C277" s="213"/>
      <c r="D277" s="214" t="s">
        <v>134</v>
      </c>
      <c r="E277" s="215" t="s">
        <v>1</v>
      </c>
      <c r="F277" s="216" t="s">
        <v>430</v>
      </c>
      <c r="G277" s="213"/>
      <c r="H277" s="215" t="s">
        <v>1</v>
      </c>
      <c r="I277" s="217"/>
      <c r="J277" s="213"/>
      <c r="K277" s="213"/>
      <c r="L277" s="218"/>
      <c r="M277" s="219"/>
      <c r="N277" s="220"/>
      <c r="O277" s="220"/>
      <c r="P277" s="220"/>
      <c r="Q277" s="220"/>
      <c r="R277" s="220"/>
      <c r="S277" s="220"/>
      <c r="T277" s="221"/>
      <c r="AT277" s="222" t="s">
        <v>134</v>
      </c>
      <c r="AU277" s="222" t="s">
        <v>79</v>
      </c>
      <c r="AV277" s="11" t="s">
        <v>79</v>
      </c>
      <c r="AW277" s="11" t="s">
        <v>33</v>
      </c>
      <c r="AX277" s="11" t="s">
        <v>71</v>
      </c>
      <c r="AY277" s="222" t="s">
        <v>122</v>
      </c>
    </row>
    <row r="278" spans="2:51" s="12" customFormat="1" ht="12">
      <c r="B278" s="223"/>
      <c r="C278" s="224"/>
      <c r="D278" s="214" t="s">
        <v>134</v>
      </c>
      <c r="E278" s="225" t="s">
        <v>1</v>
      </c>
      <c r="F278" s="226" t="s">
        <v>440</v>
      </c>
      <c r="G278" s="224"/>
      <c r="H278" s="227">
        <v>42.704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AT278" s="233" t="s">
        <v>134</v>
      </c>
      <c r="AU278" s="233" t="s">
        <v>79</v>
      </c>
      <c r="AV278" s="12" t="s">
        <v>81</v>
      </c>
      <c r="AW278" s="12" t="s">
        <v>33</v>
      </c>
      <c r="AX278" s="12" t="s">
        <v>71</v>
      </c>
      <c r="AY278" s="233" t="s">
        <v>122</v>
      </c>
    </row>
    <row r="279" spans="2:51" s="11" customFormat="1" ht="12">
      <c r="B279" s="212"/>
      <c r="C279" s="213"/>
      <c r="D279" s="214" t="s">
        <v>134</v>
      </c>
      <c r="E279" s="215" t="s">
        <v>1</v>
      </c>
      <c r="F279" s="216" t="s">
        <v>441</v>
      </c>
      <c r="G279" s="213"/>
      <c r="H279" s="215" t="s">
        <v>1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134</v>
      </c>
      <c r="AU279" s="222" t="s">
        <v>79</v>
      </c>
      <c r="AV279" s="11" t="s">
        <v>79</v>
      </c>
      <c r="AW279" s="11" t="s">
        <v>33</v>
      </c>
      <c r="AX279" s="11" t="s">
        <v>71</v>
      </c>
      <c r="AY279" s="222" t="s">
        <v>122</v>
      </c>
    </row>
    <row r="280" spans="2:51" s="12" customFormat="1" ht="12">
      <c r="B280" s="223"/>
      <c r="C280" s="224"/>
      <c r="D280" s="214" t="s">
        <v>134</v>
      </c>
      <c r="E280" s="225" t="s">
        <v>1</v>
      </c>
      <c r="F280" s="226" t="s">
        <v>442</v>
      </c>
      <c r="G280" s="224"/>
      <c r="H280" s="227">
        <v>7.405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AT280" s="233" t="s">
        <v>134</v>
      </c>
      <c r="AU280" s="233" t="s">
        <v>79</v>
      </c>
      <c r="AV280" s="12" t="s">
        <v>81</v>
      </c>
      <c r="AW280" s="12" t="s">
        <v>33</v>
      </c>
      <c r="AX280" s="12" t="s">
        <v>71</v>
      </c>
      <c r="AY280" s="233" t="s">
        <v>122</v>
      </c>
    </row>
    <row r="281" spans="2:51" s="13" customFormat="1" ht="12">
      <c r="B281" s="244"/>
      <c r="C281" s="245"/>
      <c r="D281" s="214" t="s">
        <v>134</v>
      </c>
      <c r="E281" s="246" t="s">
        <v>1</v>
      </c>
      <c r="F281" s="247" t="s">
        <v>257</v>
      </c>
      <c r="G281" s="245"/>
      <c r="H281" s="248">
        <v>73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134</v>
      </c>
      <c r="AU281" s="254" t="s">
        <v>79</v>
      </c>
      <c r="AV281" s="13" t="s">
        <v>131</v>
      </c>
      <c r="AW281" s="13" t="s">
        <v>33</v>
      </c>
      <c r="AX281" s="13" t="s">
        <v>79</v>
      </c>
      <c r="AY281" s="254" t="s">
        <v>122</v>
      </c>
    </row>
    <row r="282" spans="2:65" s="1" customFormat="1" ht="16.5" customHeight="1">
      <c r="B282" s="37"/>
      <c r="C282" s="200" t="s">
        <v>443</v>
      </c>
      <c r="D282" s="200" t="s">
        <v>126</v>
      </c>
      <c r="E282" s="201" t="s">
        <v>444</v>
      </c>
      <c r="F282" s="202" t="s">
        <v>445</v>
      </c>
      <c r="G282" s="203" t="s">
        <v>144</v>
      </c>
      <c r="H282" s="204">
        <v>2.408</v>
      </c>
      <c r="I282" s="205"/>
      <c r="J282" s="206">
        <f>ROUND(I282*H282,2)</f>
        <v>0</v>
      </c>
      <c r="K282" s="202" t="s">
        <v>130</v>
      </c>
      <c r="L282" s="42"/>
      <c r="M282" s="207" t="s">
        <v>1</v>
      </c>
      <c r="N282" s="208" t="s">
        <v>42</v>
      </c>
      <c r="O282" s="78"/>
      <c r="P282" s="209">
        <f>O282*H282</f>
        <v>0</v>
      </c>
      <c r="Q282" s="209">
        <v>0</v>
      </c>
      <c r="R282" s="209">
        <f>Q282*H282</f>
        <v>0</v>
      </c>
      <c r="S282" s="209">
        <v>0</v>
      </c>
      <c r="T282" s="210">
        <f>S282*H282</f>
        <v>0</v>
      </c>
      <c r="AR282" s="16" t="s">
        <v>154</v>
      </c>
      <c r="AT282" s="16" t="s">
        <v>126</v>
      </c>
      <c r="AU282" s="16" t="s">
        <v>79</v>
      </c>
      <c r="AY282" s="16" t="s">
        <v>122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6" t="s">
        <v>79</v>
      </c>
      <c r="BK282" s="211">
        <f>ROUND(I282*H282,2)</f>
        <v>0</v>
      </c>
      <c r="BL282" s="16" t="s">
        <v>154</v>
      </c>
      <c r="BM282" s="16" t="s">
        <v>446</v>
      </c>
    </row>
    <row r="283" spans="2:65" s="1" customFormat="1" ht="16.5" customHeight="1">
      <c r="B283" s="37"/>
      <c r="C283" s="200" t="s">
        <v>447</v>
      </c>
      <c r="D283" s="200" t="s">
        <v>126</v>
      </c>
      <c r="E283" s="201" t="s">
        <v>448</v>
      </c>
      <c r="F283" s="202" t="s">
        <v>449</v>
      </c>
      <c r="G283" s="203" t="s">
        <v>144</v>
      </c>
      <c r="H283" s="204">
        <v>2.408</v>
      </c>
      <c r="I283" s="205"/>
      <c r="J283" s="206">
        <f>ROUND(I283*H283,2)</f>
        <v>0</v>
      </c>
      <c r="K283" s="202" t="s">
        <v>130</v>
      </c>
      <c r="L283" s="42"/>
      <c r="M283" s="207" t="s">
        <v>1</v>
      </c>
      <c r="N283" s="208" t="s">
        <v>42</v>
      </c>
      <c r="O283" s="78"/>
      <c r="P283" s="209">
        <f>O283*H283</f>
        <v>0</v>
      </c>
      <c r="Q283" s="209">
        <v>0</v>
      </c>
      <c r="R283" s="209">
        <f>Q283*H283</f>
        <v>0</v>
      </c>
      <c r="S283" s="209">
        <v>0</v>
      </c>
      <c r="T283" s="210">
        <f>S283*H283</f>
        <v>0</v>
      </c>
      <c r="AR283" s="16" t="s">
        <v>154</v>
      </c>
      <c r="AT283" s="16" t="s">
        <v>126</v>
      </c>
      <c r="AU283" s="16" t="s">
        <v>79</v>
      </c>
      <c r="AY283" s="16" t="s">
        <v>122</v>
      </c>
      <c r="BE283" s="211">
        <f>IF(N283="základní",J283,0)</f>
        <v>0</v>
      </c>
      <c r="BF283" s="211">
        <f>IF(N283="snížená",J283,0)</f>
        <v>0</v>
      </c>
      <c r="BG283" s="211">
        <f>IF(N283="zákl. přenesená",J283,0)</f>
        <v>0</v>
      </c>
      <c r="BH283" s="211">
        <f>IF(N283="sníž. přenesená",J283,0)</f>
        <v>0</v>
      </c>
      <c r="BI283" s="211">
        <f>IF(N283="nulová",J283,0)</f>
        <v>0</v>
      </c>
      <c r="BJ283" s="16" t="s">
        <v>79</v>
      </c>
      <c r="BK283" s="211">
        <f>ROUND(I283*H283,2)</f>
        <v>0</v>
      </c>
      <c r="BL283" s="16" t="s">
        <v>154</v>
      </c>
      <c r="BM283" s="16" t="s">
        <v>450</v>
      </c>
    </row>
    <row r="284" spans="2:65" s="1" customFormat="1" ht="16.5" customHeight="1">
      <c r="B284" s="37"/>
      <c r="C284" s="200" t="s">
        <v>451</v>
      </c>
      <c r="D284" s="200" t="s">
        <v>126</v>
      </c>
      <c r="E284" s="201" t="s">
        <v>452</v>
      </c>
      <c r="F284" s="202" t="s">
        <v>453</v>
      </c>
      <c r="G284" s="203" t="s">
        <v>144</v>
      </c>
      <c r="H284" s="204">
        <v>20.152</v>
      </c>
      <c r="I284" s="205"/>
      <c r="J284" s="206">
        <f>ROUND(I284*H284,2)</f>
        <v>0</v>
      </c>
      <c r="K284" s="202" t="s">
        <v>130</v>
      </c>
      <c r="L284" s="42"/>
      <c r="M284" s="207" t="s">
        <v>1</v>
      </c>
      <c r="N284" s="208" t="s">
        <v>42</v>
      </c>
      <c r="O284" s="78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AR284" s="16" t="s">
        <v>154</v>
      </c>
      <c r="AT284" s="16" t="s">
        <v>126</v>
      </c>
      <c r="AU284" s="16" t="s">
        <v>79</v>
      </c>
      <c r="AY284" s="16" t="s">
        <v>122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16" t="s">
        <v>79</v>
      </c>
      <c r="BK284" s="211">
        <f>ROUND(I284*H284,2)</f>
        <v>0</v>
      </c>
      <c r="BL284" s="16" t="s">
        <v>154</v>
      </c>
      <c r="BM284" s="16" t="s">
        <v>454</v>
      </c>
    </row>
    <row r="285" spans="2:51" s="11" customFormat="1" ht="12">
      <c r="B285" s="212"/>
      <c r="C285" s="213"/>
      <c r="D285" s="214" t="s">
        <v>134</v>
      </c>
      <c r="E285" s="215" t="s">
        <v>1</v>
      </c>
      <c r="F285" s="216" t="s">
        <v>455</v>
      </c>
      <c r="G285" s="213"/>
      <c r="H285" s="215" t="s">
        <v>1</v>
      </c>
      <c r="I285" s="217"/>
      <c r="J285" s="213"/>
      <c r="K285" s="213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134</v>
      </c>
      <c r="AU285" s="222" t="s">
        <v>79</v>
      </c>
      <c r="AV285" s="11" t="s">
        <v>79</v>
      </c>
      <c r="AW285" s="11" t="s">
        <v>33</v>
      </c>
      <c r="AX285" s="11" t="s">
        <v>71</v>
      </c>
      <c r="AY285" s="222" t="s">
        <v>122</v>
      </c>
    </row>
    <row r="286" spans="2:51" s="11" customFormat="1" ht="12">
      <c r="B286" s="212"/>
      <c r="C286" s="213"/>
      <c r="D286" s="214" t="s">
        <v>134</v>
      </c>
      <c r="E286" s="215" t="s">
        <v>1</v>
      </c>
      <c r="F286" s="216" t="s">
        <v>456</v>
      </c>
      <c r="G286" s="213"/>
      <c r="H286" s="215" t="s">
        <v>1</v>
      </c>
      <c r="I286" s="217"/>
      <c r="J286" s="213"/>
      <c r="K286" s="213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134</v>
      </c>
      <c r="AU286" s="222" t="s">
        <v>79</v>
      </c>
      <c r="AV286" s="11" t="s">
        <v>79</v>
      </c>
      <c r="AW286" s="11" t="s">
        <v>33</v>
      </c>
      <c r="AX286" s="11" t="s">
        <v>71</v>
      </c>
      <c r="AY286" s="222" t="s">
        <v>122</v>
      </c>
    </row>
    <row r="287" spans="2:51" s="12" customFormat="1" ht="12">
      <c r="B287" s="223"/>
      <c r="C287" s="224"/>
      <c r="D287" s="214" t="s">
        <v>134</v>
      </c>
      <c r="E287" s="225" t="s">
        <v>1</v>
      </c>
      <c r="F287" s="226" t="s">
        <v>457</v>
      </c>
      <c r="G287" s="224"/>
      <c r="H287" s="227">
        <v>0.766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AT287" s="233" t="s">
        <v>134</v>
      </c>
      <c r="AU287" s="233" t="s">
        <v>79</v>
      </c>
      <c r="AV287" s="12" t="s">
        <v>81</v>
      </c>
      <c r="AW287" s="12" t="s">
        <v>33</v>
      </c>
      <c r="AX287" s="12" t="s">
        <v>71</v>
      </c>
      <c r="AY287" s="233" t="s">
        <v>122</v>
      </c>
    </row>
    <row r="288" spans="2:51" s="11" customFormat="1" ht="12">
      <c r="B288" s="212"/>
      <c r="C288" s="213"/>
      <c r="D288" s="214" t="s">
        <v>134</v>
      </c>
      <c r="E288" s="215" t="s">
        <v>1</v>
      </c>
      <c r="F288" s="216" t="s">
        <v>458</v>
      </c>
      <c r="G288" s="213"/>
      <c r="H288" s="215" t="s">
        <v>1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134</v>
      </c>
      <c r="AU288" s="222" t="s">
        <v>79</v>
      </c>
      <c r="AV288" s="11" t="s">
        <v>79</v>
      </c>
      <c r="AW288" s="11" t="s">
        <v>33</v>
      </c>
      <c r="AX288" s="11" t="s">
        <v>71</v>
      </c>
      <c r="AY288" s="222" t="s">
        <v>122</v>
      </c>
    </row>
    <row r="289" spans="2:51" s="12" customFormat="1" ht="12">
      <c r="B289" s="223"/>
      <c r="C289" s="224"/>
      <c r="D289" s="214" t="s">
        <v>134</v>
      </c>
      <c r="E289" s="225" t="s">
        <v>1</v>
      </c>
      <c r="F289" s="226" t="s">
        <v>459</v>
      </c>
      <c r="G289" s="224"/>
      <c r="H289" s="227">
        <v>1.494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AT289" s="233" t="s">
        <v>134</v>
      </c>
      <c r="AU289" s="233" t="s">
        <v>79</v>
      </c>
      <c r="AV289" s="12" t="s">
        <v>81</v>
      </c>
      <c r="AW289" s="12" t="s">
        <v>33</v>
      </c>
      <c r="AX289" s="12" t="s">
        <v>71</v>
      </c>
      <c r="AY289" s="233" t="s">
        <v>122</v>
      </c>
    </row>
    <row r="290" spans="2:51" s="14" customFormat="1" ht="12">
      <c r="B290" s="255"/>
      <c r="C290" s="256"/>
      <c r="D290" s="214" t="s">
        <v>134</v>
      </c>
      <c r="E290" s="257" t="s">
        <v>1</v>
      </c>
      <c r="F290" s="258" t="s">
        <v>460</v>
      </c>
      <c r="G290" s="256"/>
      <c r="H290" s="259">
        <v>2.26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AT290" s="265" t="s">
        <v>134</v>
      </c>
      <c r="AU290" s="265" t="s">
        <v>79</v>
      </c>
      <c r="AV290" s="14" t="s">
        <v>132</v>
      </c>
      <c r="AW290" s="14" t="s">
        <v>33</v>
      </c>
      <c r="AX290" s="14" t="s">
        <v>71</v>
      </c>
      <c r="AY290" s="265" t="s">
        <v>122</v>
      </c>
    </row>
    <row r="291" spans="2:51" s="11" customFormat="1" ht="12">
      <c r="B291" s="212"/>
      <c r="C291" s="213"/>
      <c r="D291" s="214" t="s">
        <v>134</v>
      </c>
      <c r="E291" s="215" t="s">
        <v>1</v>
      </c>
      <c r="F291" s="216" t="s">
        <v>461</v>
      </c>
      <c r="G291" s="213"/>
      <c r="H291" s="215" t="s">
        <v>1</v>
      </c>
      <c r="I291" s="217"/>
      <c r="J291" s="213"/>
      <c r="K291" s="213"/>
      <c r="L291" s="218"/>
      <c r="M291" s="219"/>
      <c r="N291" s="220"/>
      <c r="O291" s="220"/>
      <c r="P291" s="220"/>
      <c r="Q291" s="220"/>
      <c r="R291" s="220"/>
      <c r="S291" s="220"/>
      <c r="T291" s="221"/>
      <c r="AT291" s="222" t="s">
        <v>134</v>
      </c>
      <c r="AU291" s="222" t="s">
        <v>79</v>
      </c>
      <c r="AV291" s="11" t="s">
        <v>79</v>
      </c>
      <c r="AW291" s="11" t="s">
        <v>33</v>
      </c>
      <c r="AX291" s="11" t="s">
        <v>71</v>
      </c>
      <c r="AY291" s="222" t="s">
        <v>122</v>
      </c>
    </row>
    <row r="292" spans="2:51" s="11" customFormat="1" ht="12">
      <c r="B292" s="212"/>
      <c r="C292" s="213"/>
      <c r="D292" s="214" t="s">
        <v>134</v>
      </c>
      <c r="E292" s="215" t="s">
        <v>1</v>
      </c>
      <c r="F292" s="216" t="s">
        <v>462</v>
      </c>
      <c r="G292" s="213"/>
      <c r="H292" s="215" t="s">
        <v>1</v>
      </c>
      <c r="I292" s="217"/>
      <c r="J292" s="213"/>
      <c r="K292" s="213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134</v>
      </c>
      <c r="AU292" s="222" t="s">
        <v>79</v>
      </c>
      <c r="AV292" s="11" t="s">
        <v>79</v>
      </c>
      <c r="AW292" s="11" t="s">
        <v>33</v>
      </c>
      <c r="AX292" s="11" t="s">
        <v>71</v>
      </c>
      <c r="AY292" s="222" t="s">
        <v>122</v>
      </c>
    </row>
    <row r="293" spans="2:51" s="12" customFormat="1" ht="12">
      <c r="B293" s="223"/>
      <c r="C293" s="224"/>
      <c r="D293" s="214" t="s">
        <v>134</v>
      </c>
      <c r="E293" s="225" t="s">
        <v>1</v>
      </c>
      <c r="F293" s="226" t="s">
        <v>463</v>
      </c>
      <c r="G293" s="224"/>
      <c r="H293" s="227">
        <v>17.892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134</v>
      </c>
      <c r="AU293" s="233" t="s">
        <v>79</v>
      </c>
      <c r="AV293" s="12" t="s">
        <v>81</v>
      </c>
      <c r="AW293" s="12" t="s">
        <v>33</v>
      </c>
      <c r="AX293" s="12" t="s">
        <v>71</v>
      </c>
      <c r="AY293" s="233" t="s">
        <v>122</v>
      </c>
    </row>
    <row r="294" spans="2:51" s="14" customFormat="1" ht="12">
      <c r="B294" s="255"/>
      <c r="C294" s="256"/>
      <c r="D294" s="214" t="s">
        <v>134</v>
      </c>
      <c r="E294" s="257" t="s">
        <v>1</v>
      </c>
      <c r="F294" s="258" t="s">
        <v>464</v>
      </c>
      <c r="G294" s="256"/>
      <c r="H294" s="259">
        <v>17.892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AT294" s="265" t="s">
        <v>134</v>
      </c>
      <c r="AU294" s="265" t="s">
        <v>79</v>
      </c>
      <c r="AV294" s="14" t="s">
        <v>132</v>
      </c>
      <c r="AW294" s="14" t="s">
        <v>33</v>
      </c>
      <c r="AX294" s="14" t="s">
        <v>71</v>
      </c>
      <c r="AY294" s="265" t="s">
        <v>122</v>
      </c>
    </row>
    <row r="295" spans="2:51" s="13" customFormat="1" ht="12">
      <c r="B295" s="244"/>
      <c r="C295" s="245"/>
      <c r="D295" s="214" t="s">
        <v>134</v>
      </c>
      <c r="E295" s="246" t="s">
        <v>1</v>
      </c>
      <c r="F295" s="247" t="s">
        <v>257</v>
      </c>
      <c r="G295" s="245"/>
      <c r="H295" s="248">
        <v>20.152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134</v>
      </c>
      <c r="AU295" s="254" t="s">
        <v>79</v>
      </c>
      <c r="AV295" s="13" t="s">
        <v>131</v>
      </c>
      <c r="AW295" s="13" t="s">
        <v>33</v>
      </c>
      <c r="AX295" s="13" t="s">
        <v>79</v>
      </c>
      <c r="AY295" s="254" t="s">
        <v>122</v>
      </c>
    </row>
    <row r="296" spans="2:65" s="1" customFormat="1" ht="16.5" customHeight="1">
      <c r="B296" s="37"/>
      <c r="C296" s="200" t="s">
        <v>465</v>
      </c>
      <c r="D296" s="200" t="s">
        <v>126</v>
      </c>
      <c r="E296" s="201" t="s">
        <v>466</v>
      </c>
      <c r="F296" s="202" t="s">
        <v>467</v>
      </c>
      <c r="G296" s="203" t="s">
        <v>144</v>
      </c>
      <c r="H296" s="204">
        <v>1.278</v>
      </c>
      <c r="I296" s="205"/>
      <c r="J296" s="206">
        <f>ROUND(I296*H296,2)</f>
        <v>0</v>
      </c>
      <c r="K296" s="202" t="s">
        <v>130</v>
      </c>
      <c r="L296" s="42"/>
      <c r="M296" s="207" t="s">
        <v>1</v>
      </c>
      <c r="N296" s="208" t="s">
        <v>42</v>
      </c>
      <c r="O296" s="78"/>
      <c r="P296" s="209">
        <f>O296*H296</f>
        <v>0</v>
      </c>
      <c r="Q296" s="209">
        <v>0</v>
      </c>
      <c r="R296" s="209">
        <f>Q296*H296</f>
        <v>0</v>
      </c>
      <c r="S296" s="209">
        <v>0</v>
      </c>
      <c r="T296" s="210">
        <f>S296*H296</f>
        <v>0</v>
      </c>
      <c r="AR296" s="16" t="s">
        <v>154</v>
      </c>
      <c r="AT296" s="16" t="s">
        <v>126</v>
      </c>
      <c r="AU296" s="16" t="s">
        <v>79</v>
      </c>
      <c r="AY296" s="16" t="s">
        <v>122</v>
      </c>
      <c r="BE296" s="211">
        <f>IF(N296="základní",J296,0)</f>
        <v>0</v>
      </c>
      <c r="BF296" s="211">
        <f>IF(N296="snížená",J296,0)</f>
        <v>0</v>
      </c>
      <c r="BG296" s="211">
        <f>IF(N296="zákl. přenesená",J296,0)</f>
        <v>0</v>
      </c>
      <c r="BH296" s="211">
        <f>IF(N296="sníž. přenesená",J296,0)</f>
        <v>0</v>
      </c>
      <c r="BI296" s="211">
        <f>IF(N296="nulová",J296,0)</f>
        <v>0</v>
      </c>
      <c r="BJ296" s="16" t="s">
        <v>79</v>
      </c>
      <c r="BK296" s="211">
        <f>ROUND(I296*H296,2)</f>
        <v>0</v>
      </c>
      <c r="BL296" s="16" t="s">
        <v>154</v>
      </c>
      <c r="BM296" s="16" t="s">
        <v>468</v>
      </c>
    </row>
    <row r="297" spans="2:51" s="11" customFormat="1" ht="12">
      <c r="B297" s="212"/>
      <c r="C297" s="213"/>
      <c r="D297" s="214" t="s">
        <v>134</v>
      </c>
      <c r="E297" s="215" t="s">
        <v>1</v>
      </c>
      <c r="F297" s="216" t="s">
        <v>469</v>
      </c>
      <c r="G297" s="213"/>
      <c r="H297" s="215" t="s">
        <v>1</v>
      </c>
      <c r="I297" s="217"/>
      <c r="J297" s="213"/>
      <c r="K297" s="213"/>
      <c r="L297" s="218"/>
      <c r="M297" s="219"/>
      <c r="N297" s="220"/>
      <c r="O297" s="220"/>
      <c r="P297" s="220"/>
      <c r="Q297" s="220"/>
      <c r="R297" s="220"/>
      <c r="S297" s="220"/>
      <c r="T297" s="221"/>
      <c r="AT297" s="222" t="s">
        <v>134</v>
      </c>
      <c r="AU297" s="222" t="s">
        <v>79</v>
      </c>
      <c r="AV297" s="11" t="s">
        <v>79</v>
      </c>
      <c r="AW297" s="11" t="s">
        <v>33</v>
      </c>
      <c r="AX297" s="11" t="s">
        <v>71</v>
      </c>
      <c r="AY297" s="222" t="s">
        <v>122</v>
      </c>
    </row>
    <row r="298" spans="2:51" s="11" customFormat="1" ht="12">
      <c r="B298" s="212"/>
      <c r="C298" s="213"/>
      <c r="D298" s="214" t="s">
        <v>134</v>
      </c>
      <c r="E298" s="215" t="s">
        <v>1</v>
      </c>
      <c r="F298" s="216" t="s">
        <v>462</v>
      </c>
      <c r="G298" s="213"/>
      <c r="H298" s="215" t="s">
        <v>1</v>
      </c>
      <c r="I298" s="217"/>
      <c r="J298" s="213"/>
      <c r="K298" s="213"/>
      <c r="L298" s="218"/>
      <c r="M298" s="219"/>
      <c r="N298" s="220"/>
      <c r="O298" s="220"/>
      <c r="P298" s="220"/>
      <c r="Q298" s="220"/>
      <c r="R298" s="220"/>
      <c r="S298" s="220"/>
      <c r="T298" s="221"/>
      <c r="AT298" s="222" t="s">
        <v>134</v>
      </c>
      <c r="AU298" s="222" t="s">
        <v>79</v>
      </c>
      <c r="AV298" s="11" t="s">
        <v>79</v>
      </c>
      <c r="AW298" s="11" t="s">
        <v>33</v>
      </c>
      <c r="AX298" s="11" t="s">
        <v>71</v>
      </c>
      <c r="AY298" s="222" t="s">
        <v>122</v>
      </c>
    </row>
    <row r="299" spans="2:51" s="12" customFormat="1" ht="12">
      <c r="B299" s="223"/>
      <c r="C299" s="224"/>
      <c r="D299" s="214" t="s">
        <v>134</v>
      </c>
      <c r="E299" s="225" t="s">
        <v>1</v>
      </c>
      <c r="F299" s="226" t="s">
        <v>470</v>
      </c>
      <c r="G299" s="224"/>
      <c r="H299" s="227">
        <v>1.278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134</v>
      </c>
      <c r="AU299" s="233" t="s">
        <v>79</v>
      </c>
      <c r="AV299" s="12" t="s">
        <v>81</v>
      </c>
      <c r="AW299" s="12" t="s">
        <v>33</v>
      </c>
      <c r="AX299" s="12" t="s">
        <v>79</v>
      </c>
      <c r="AY299" s="233" t="s">
        <v>122</v>
      </c>
    </row>
    <row r="300" spans="2:63" s="10" customFormat="1" ht="25.9" customHeight="1">
      <c r="B300" s="184"/>
      <c r="C300" s="185"/>
      <c r="D300" s="186" t="s">
        <v>70</v>
      </c>
      <c r="E300" s="187" t="s">
        <v>70</v>
      </c>
      <c r="F300" s="187" t="s">
        <v>471</v>
      </c>
      <c r="G300" s="185"/>
      <c r="H300" s="185"/>
      <c r="I300" s="188"/>
      <c r="J300" s="189">
        <f>BK300</f>
        <v>0</v>
      </c>
      <c r="K300" s="185"/>
      <c r="L300" s="190"/>
      <c r="M300" s="191"/>
      <c r="N300" s="192"/>
      <c r="O300" s="192"/>
      <c r="P300" s="193">
        <f>SUM(P301:P302)</f>
        <v>0</v>
      </c>
      <c r="Q300" s="192"/>
      <c r="R300" s="193">
        <f>SUM(R301:R302)</f>
        <v>0</v>
      </c>
      <c r="S300" s="192"/>
      <c r="T300" s="194">
        <f>SUM(T301:T302)</f>
        <v>0</v>
      </c>
      <c r="AR300" s="195" t="s">
        <v>131</v>
      </c>
      <c r="AT300" s="196" t="s">
        <v>70</v>
      </c>
      <c r="AU300" s="196" t="s">
        <v>71</v>
      </c>
      <c r="AY300" s="195" t="s">
        <v>122</v>
      </c>
      <c r="BK300" s="197">
        <f>SUM(BK301:BK302)</f>
        <v>0</v>
      </c>
    </row>
    <row r="301" spans="2:65" s="1" customFormat="1" ht="16.5" customHeight="1">
      <c r="B301" s="37"/>
      <c r="C301" s="200" t="s">
        <v>472</v>
      </c>
      <c r="D301" s="200" t="s">
        <v>126</v>
      </c>
      <c r="E301" s="201" t="s">
        <v>473</v>
      </c>
      <c r="F301" s="202" t="s">
        <v>474</v>
      </c>
      <c r="G301" s="203" t="s">
        <v>475</v>
      </c>
      <c r="H301" s="204">
        <v>1</v>
      </c>
      <c r="I301" s="205"/>
      <c r="J301" s="206">
        <f>ROUND(I301*H301,2)</f>
        <v>0</v>
      </c>
      <c r="K301" s="202" t="s">
        <v>1</v>
      </c>
      <c r="L301" s="42"/>
      <c r="M301" s="207" t="s">
        <v>1</v>
      </c>
      <c r="N301" s="208" t="s">
        <v>42</v>
      </c>
      <c r="O301" s="78"/>
      <c r="P301" s="209">
        <f>O301*H301</f>
        <v>0</v>
      </c>
      <c r="Q301" s="209">
        <v>0</v>
      </c>
      <c r="R301" s="209">
        <f>Q301*H301</f>
        <v>0</v>
      </c>
      <c r="S301" s="209">
        <v>0</v>
      </c>
      <c r="T301" s="210">
        <f>S301*H301</f>
        <v>0</v>
      </c>
      <c r="AR301" s="16" t="s">
        <v>154</v>
      </c>
      <c r="AT301" s="16" t="s">
        <v>126</v>
      </c>
      <c r="AU301" s="16" t="s">
        <v>79</v>
      </c>
      <c r="AY301" s="16" t="s">
        <v>122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6" t="s">
        <v>79</v>
      </c>
      <c r="BK301" s="211">
        <f>ROUND(I301*H301,2)</f>
        <v>0</v>
      </c>
      <c r="BL301" s="16" t="s">
        <v>154</v>
      </c>
      <c r="BM301" s="16" t="s">
        <v>476</v>
      </c>
    </row>
    <row r="302" spans="2:65" s="1" customFormat="1" ht="16.5" customHeight="1">
      <c r="B302" s="37"/>
      <c r="C302" s="200" t="s">
        <v>477</v>
      </c>
      <c r="D302" s="200" t="s">
        <v>126</v>
      </c>
      <c r="E302" s="201" t="s">
        <v>478</v>
      </c>
      <c r="F302" s="202" t="s">
        <v>479</v>
      </c>
      <c r="G302" s="203" t="s">
        <v>475</v>
      </c>
      <c r="H302" s="204">
        <v>1</v>
      </c>
      <c r="I302" s="205"/>
      <c r="J302" s="206">
        <f>ROUND(I302*H302,2)</f>
        <v>0</v>
      </c>
      <c r="K302" s="202" t="s">
        <v>1</v>
      </c>
      <c r="L302" s="42"/>
      <c r="M302" s="207" t="s">
        <v>1</v>
      </c>
      <c r="N302" s="208" t="s">
        <v>42</v>
      </c>
      <c r="O302" s="78"/>
      <c r="P302" s="209">
        <f>O302*H302</f>
        <v>0</v>
      </c>
      <c r="Q302" s="209">
        <v>0</v>
      </c>
      <c r="R302" s="209">
        <f>Q302*H302</f>
        <v>0</v>
      </c>
      <c r="S302" s="209">
        <v>0</v>
      </c>
      <c r="T302" s="210">
        <f>S302*H302</f>
        <v>0</v>
      </c>
      <c r="AR302" s="16" t="s">
        <v>154</v>
      </c>
      <c r="AT302" s="16" t="s">
        <v>126</v>
      </c>
      <c r="AU302" s="16" t="s">
        <v>79</v>
      </c>
      <c r="AY302" s="16" t="s">
        <v>122</v>
      </c>
      <c r="BE302" s="211">
        <f>IF(N302="základní",J302,0)</f>
        <v>0</v>
      </c>
      <c r="BF302" s="211">
        <f>IF(N302="snížená",J302,0)</f>
        <v>0</v>
      </c>
      <c r="BG302" s="211">
        <f>IF(N302="zákl. přenesená",J302,0)</f>
        <v>0</v>
      </c>
      <c r="BH302" s="211">
        <f>IF(N302="sníž. přenesená",J302,0)</f>
        <v>0</v>
      </c>
      <c r="BI302" s="211">
        <f>IF(N302="nulová",J302,0)</f>
        <v>0</v>
      </c>
      <c r="BJ302" s="16" t="s">
        <v>79</v>
      </c>
      <c r="BK302" s="211">
        <f>ROUND(I302*H302,2)</f>
        <v>0</v>
      </c>
      <c r="BL302" s="16" t="s">
        <v>154</v>
      </c>
      <c r="BM302" s="16" t="s">
        <v>480</v>
      </c>
    </row>
    <row r="303" spans="2:63" s="10" customFormat="1" ht="25.9" customHeight="1">
      <c r="B303" s="184"/>
      <c r="C303" s="185"/>
      <c r="D303" s="186" t="s">
        <v>70</v>
      </c>
      <c r="E303" s="187" t="s">
        <v>481</v>
      </c>
      <c r="F303" s="187" t="s">
        <v>482</v>
      </c>
      <c r="G303" s="185"/>
      <c r="H303" s="185"/>
      <c r="I303" s="188"/>
      <c r="J303" s="189">
        <f>BK303</f>
        <v>0</v>
      </c>
      <c r="K303" s="185"/>
      <c r="L303" s="190"/>
      <c r="M303" s="191"/>
      <c r="N303" s="192"/>
      <c r="O303" s="192"/>
      <c r="P303" s="193">
        <f>SUM(P304:P305)</f>
        <v>0</v>
      </c>
      <c r="Q303" s="192"/>
      <c r="R303" s="193">
        <f>SUM(R304:R305)</f>
        <v>0</v>
      </c>
      <c r="S303" s="192"/>
      <c r="T303" s="194">
        <f>SUM(T304:T305)</f>
        <v>0</v>
      </c>
      <c r="AR303" s="195" t="s">
        <v>159</v>
      </c>
      <c r="AT303" s="196" t="s">
        <v>70</v>
      </c>
      <c r="AU303" s="196" t="s">
        <v>71</v>
      </c>
      <c r="AY303" s="195" t="s">
        <v>122</v>
      </c>
      <c r="BK303" s="197">
        <f>SUM(BK304:BK305)</f>
        <v>0</v>
      </c>
    </row>
    <row r="304" spans="2:65" s="1" customFormat="1" ht="16.5" customHeight="1">
      <c r="B304" s="37"/>
      <c r="C304" s="200" t="s">
        <v>483</v>
      </c>
      <c r="D304" s="200" t="s">
        <v>126</v>
      </c>
      <c r="E304" s="201" t="s">
        <v>484</v>
      </c>
      <c r="F304" s="202" t="s">
        <v>485</v>
      </c>
      <c r="G304" s="203" t="s">
        <v>475</v>
      </c>
      <c r="H304" s="204">
        <v>1</v>
      </c>
      <c r="I304" s="205"/>
      <c r="J304" s="206">
        <f>ROUND(I304*H304,2)</f>
        <v>0</v>
      </c>
      <c r="K304" s="202" t="s">
        <v>1</v>
      </c>
      <c r="L304" s="42"/>
      <c r="M304" s="207" t="s">
        <v>1</v>
      </c>
      <c r="N304" s="208" t="s">
        <v>42</v>
      </c>
      <c r="O304" s="78"/>
      <c r="P304" s="209">
        <f>O304*H304</f>
        <v>0</v>
      </c>
      <c r="Q304" s="209">
        <v>0</v>
      </c>
      <c r="R304" s="209">
        <f>Q304*H304</f>
        <v>0</v>
      </c>
      <c r="S304" s="209">
        <v>0</v>
      </c>
      <c r="T304" s="210">
        <f>S304*H304</f>
        <v>0</v>
      </c>
      <c r="AR304" s="16" t="s">
        <v>131</v>
      </c>
      <c r="AT304" s="16" t="s">
        <v>126</v>
      </c>
      <c r="AU304" s="16" t="s">
        <v>79</v>
      </c>
      <c r="AY304" s="16" t="s">
        <v>122</v>
      </c>
      <c r="BE304" s="211">
        <f>IF(N304="základní",J304,0)</f>
        <v>0</v>
      </c>
      <c r="BF304" s="211">
        <f>IF(N304="snížená",J304,0)</f>
        <v>0</v>
      </c>
      <c r="BG304" s="211">
        <f>IF(N304="zákl. přenesená",J304,0)</f>
        <v>0</v>
      </c>
      <c r="BH304" s="211">
        <f>IF(N304="sníž. přenesená",J304,0)</f>
        <v>0</v>
      </c>
      <c r="BI304" s="211">
        <f>IF(N304="nulová",J304,0)</f>
        <v>0</v>
      </c>
      <c r="BJ304" s="16" t="s">
        <v>79</v>
      </c>
      <c r="BK304" s="211">
        <f>ROUND(I304*H304,2)</f>
        <v>0</v>
      </c>
      <c r="BL304" s="16" t="s">
        <v>131</v>
      </c>
      <c r="BM304" s="16" t="s">
        <v>486</v>
      </c>
    </row>
    <row r="305" spans="2:65" s="1" customFormat="1" ht="16.5" customHeight="1">
      <c r="B305" s="37"/>
      <c r="C305" s="200" t="s">
        <v>487</v>
      </c>
      <c r="D305" s="200" t="s">
        <v>126</v>
      </c>
      <c r="E305" s="201" t="s">
        <v>488</v>
      </c>
      <c r="F305" s="202" t="s">
        <v>489</v>
      </c>
      <c r="G305" s="203" t="s">
        <v>475</v>
      </c>
      <c r="H305" s="204">
        <v>1</v>
      </c>
      <c r="I305" s="205"/>
      <c r="J305" s="206">
        <f>ROUND(I305*H305,2)</f>
        <v>0</v>
      </c>
      <c r="K305" s="202" t="s">
        <v>1</v>
      </c>
      <c r="L305" s="42"/>
      <c r="M305" s="266" t="s">
        <v>1</v>
      </c>
      <c r="N305" s="267" t="s">
        <v>42</v>
      </c>
      <c r="O305" s="268"/>
      <c r="P305" s="269">
        <f>O305*H305</f>
        <v>0</v>
      </c>
      <c r="Q305" s="269">
        <v>0</v>
      </c>
      <c r="R305" s="269">
        <f>Q305*H305</f>
        <v>0</v>
      </c>
      <c r="S305" s="269">
        <v>0</v>
      </c>
      <c r="T305" s="270">
        <f>S305*H305</f>
        <v>0</v>
      </c>
      <c r="AR305" s="16" t="s">
        <v>131</v>
      </c>
      <c r="AT305" s="16" t="s">
        <v>126</v>
      </c>
      <c r="AU305" s="16" t="s">
        <v>79</v>
      </c>
      <c r="AY305" s="16" t="s">
        <v>122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16" t="s">
        <v>79</v>
      </c>
      <c r="BK305" s="211">
        <f>ROUND(I305*H305,2)</f>
        <v>0</v>
      </c>
      <c r="BL305" s="16" t="s">
        <v>131</v>
      </c>
      <c r="BM305" s="16" t="s">
        <v>490</v>
      </c>
    </row>
    <row r="306" spans="2:12" s="1" customFormat="1" ht="6.95" customHeight="1">
      <c r="B306" s="56"/>
      <c r="C306" s="57"/>
      <c r="D306" s="57"/>
      <c r="E306" s="57"/>
      <c r="F306" s="57"/>
      <c r="G306" s="57"/>
      <c r="H306" s="57"/>
      <c r="I306" s="150"/>
      <c r="J306" s="57"/>
      <c r="K306" s="57"/>
      <c r="L306" s="42"/>
    </row>
  </sheetData>
  <sheetProtection password="CC35" sheet="1" objects="1" scenarios="1" formatColumns="0" formatRows="0" autoFilter="0"/>
  <autoFilter ref="C100:K305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2019-01-31T11:35:56Z</dcterms:created>
  <dcterms:modified xsi:type="dcterms:W3CDTF">2019-01-31T11:35:58Z</dcterms:modified>
  <cp:category/>
  <cp:version/>
  <cp:contentType/>
  <cp:contentStatus/>
</cp:coreProperties>
</file>