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57a _ Výměna oken" sheetId="1" r:id="rId1"/>
    <sheet name="Pokyny pro vyplnění" sheetId="2" r:id="rId2"/>
  </sheets>
  <definedNames>
    <definedName name="_xlnm.Print_Titles" localSheetId="0">'257a _ Výměna oken'!$81:$81</definedName>
    <definedName name="_xlnm.Print_Area" localSheetId="0">'257a _ Výměna oken'!$C$4:$P$33,'257a _ Výměna oken'!$C$39:$Q$65,'257a _ Výměna oken'!$C$71:$R$200</definedName>
    <definedName name="_xlnm.Print_Area" localSheetId="1">'Pokyny pro vyplnění'!$B$2:$K$69,'Pokyny pro vyplnění'!$B$72:$K$116,'Pokyny pro vyplnění'!$B$119:$K$184,'Pokyny pro vyplnění'!$B$187:$K$207</definedName>
  </definedNames>
  <calcPr fullCalcOnLoad="1"/>
</workbook>
</file>

<file path=xl/sharedStrings.xml><?xml version="1.0" encoding="utf-8"?>
<sst xmlns="http://schemas.openxmlformats.org/spreadsheetml/2006/main" count="1488" uniqueCount="472">
  <si>
    <t>List obsahuje:</t>
  </si>
  <si>
    <t>False</t>
  </si>
  <si>
    <t>optimalizováno pro tisk sestav ve formátu A4 - na výšku</t>
  </si>
  <si>
    <t>21</t>
  </si>
  <si>
    <t>15</t>
  </si>
  <si>
    <t>v ---  níže se nacházejí doplnkové a pomocné údaje k sestavám  --- v</t>
  </si>
  <si>
    <t>Stavba:</t>
  </si>
  <si>
    <t>KSO:</t>
  </si>
  <si>
    <t>801 32</t>
  </si>
  <si>
    <t>CC-CZ:</t>
  </si>
  <si>
    <t>1</t>
  </si>
  <si>
    <t>Místo:</t>
  </si>
  <si>
    <t>Litvínov</t>
  </si>
  <si>
    <t>Datum:</t>
  </si>
  <si>
    <t>10</t>
  </si>
  <si>
    <t>Zadavatel:</t>
  </si>
  <si>
    <t>IČ:</t>
  </si>
  <si>
    <t>Město Litvínov, nám. Míru 11, 436 01 Litvínov</t>
  </si>
  <si>
    <t>DIČ:</t>
  </si>
  <si>
    <t>Uchazeč:</t>
  </si>
  <si>
    <t>Projektant:</t>
  </si>
  <si>
    <t>44518439</t>
  </si>
  <si>
    <t>Rostislav Tomáš, Chudeřínská 147, 436 01 Litvínov</t>
  </si>
  <si>
    <t>Poznámka:</t>
  </si>
  <si>
    <t>Soupis prací je sestaven za využití položek CS ÚRS. Cenové a technické podmínky položek CS ÚRS, které nejsou uvedeny v soupisu prací (tzv. úvodní části katalogů) jsou neomezeně dílkově k dispozici na www.cs-urs.cz. Položky soupisu prací, které nemají ve sloupci "Cenová soustava" uveden žádný údaj, nepochází z CS ÚRS.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</si>
  <si>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</si>
  <si>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</si>
  <si>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</si>
  <si>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</si>
  <si>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</si>
  <si>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</si>
  <si>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</si>
  <si>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</si>
  <si>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</si>
  <si>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</si>
  <si>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</si>
  <si>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</si>
  <si>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</si>
  <si>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</si>
  <si>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</si>
  <si>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STA</t>
  </si>
  <si>
    <t>{F4068155-DEB8-4CFC-951D-B02D3F054086}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</si>
  <si>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</si>
  <si>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</si>
  <si>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</si>
  <si>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</si>
  <si>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</si>
  <si>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</si>
  <si>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</si>
  <si>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</si>
  <si>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257a - Výměna oken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</si>
  <si>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</si>
  <si>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</si>
  <si>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</si>
  <si>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</si>
  <si>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</si>
  <si>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</si>
  <si>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</si>
  <si>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</si>
  <si>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</si>
  <si>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</si>
  <si>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</si>
  <si>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</si>
  <si>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</si>
  <si>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</si>
  <si>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781 - Dokončovací práce - obklady keramické</t>
  </si>
  <si>
    <t xml:space="preserve">    784 - Dokončovací práce - malby a tapety</t>
  </si>
  <si>
    <t>VRN - Vedlejší rozpočtové náklady</t>
  </si>
  <si>
    <t xml:space="preserve">    0 -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</si>
  <si>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</si>
  <si>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</si>
  <si>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</si>
  <si>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</si>
  <si>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</si>
  <si>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</si>
  <si>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</si>
  <si>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</si>
  <si>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</si>
  <si>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</si>
  <si>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</si>
  <si>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</si>
  <si>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</si>
  <si>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</si>
  <si>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</si>
  <si>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</si>
  <si>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</si>
  <si>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346272111</t>
  </si>
  <si>
    <t>Přizdívky ochranné tl 50 mm z pórobetonových přesných příčkovek Ytong objemové hmotnosti 500 kg/m3</t>
  </si>
  <si>
    <t>m2</t>
  </si>
  <si>
    <t>CS ÚRS 2013 01</t>
  </si>
  <si>
    <t>4</t>
  </si>
  <si>
    <t>-1445150868</t>
  </si>
  <si>
    <t>Přizdívky izolační a ochranné z pórobetonových tvárnic YTONG o objemové hmotnosti 500 kg/m3, na tenké maltové lože tloušťky přizdívky 50 mm</t>
  </si>
  <si>
    <t>PP</t>
  </si>
  <si>
    <t>0,475*2,14+0,26*2,14</t>
  </si>
  <si>
    <t>VV</t>
  </si>
  <si>
    <t>Součet</t>
  </si>
  <si>
    <t>612142001</t>
  </si>
  <si>
    <t>Potažení vnitřních stěn sklovláknitým pletivem vtlačeným do tenkovrstvé hmoty</t>
  </si>
  <si>
    <t>1605149125</t>
  </si>
  <si>
    <t>Potažení vnitřních ploch pletivem v ploše nebo pruzích, na plném podkladu sklovláknitým vtlačením do tmelu stěn</t>
  </si>
  <si>
    <t>1,573*2 'Přepočtené koeficientem množství</t>
  </si>
  <si>
    <t>3</t>
  </si>
  <si>
    <t>612321141</t>
  </si>
  <si>
    <t>Vápenocementová omítka štuková dvouvrstvá vnitřních stěn nanášená ručně</t>
  </si>
  <si>
    <t>-1697656616</t>
  </si>
  <si>
    <t>Omítka vápenocementová vnitřních ploch nanášená ručně dvouvrstvá, tloušťky jádrové omítky do 10 mm štuková svislých konstrukcí stěn</t>
  </si>
  <si>
    <t>619995001</t>
  </si>
  <si>
    <t>Začištění omítek kolem oken, dveří, podlah nebo obkladů</t>
  </si>
  <si>
    <t>m</t>
  </si>
  <si>
    <t>39709351</t>
  </si>
  <si>
    <t>Začištění omítek (s dodáním hmot) kolem oken, dveří, podlah, obkladů apod.</t>
  </si>
  <si>
    <t>2,1*12+(2,1+8,55+11,8+11,8)*2</t>
  </si>
  <si>
    <t>5</t>
  </si>
  <si>
    <t>644941112</t>
  </si>
  <si>
    <t>Osazování ventilačních mřížek velikosti do 300 x 300 mm</t>
  </si>
  <si>
    <t>kus</t>
  </si>
  <si>
    <t>-1111913340</t>
  </si>
  <si>
    <t>Montáž průvětrníků nebo mřížek odvětrávacích velikosti přes 150 x 200 do 300 x 300 mm</t>
  </si>
  <si>
    <t>6</t>
  </si>
  <si>
    <t>M</t>
  </si>
  <si>
    <t>562456030</t>
  </si>
  <si>
    <t>mřížka větrací plast VM 200x200 B  bílá se síťovinou</t>
  </si>
  <si>
    <t>8</t>
  </si>
  <si>
    <t>1005227028</t>
  </si>
  <si>
    <t>stavební části z ostatních plastů mřížky větrací plastové [ASA] hranaté VM 200x200 B  bílá se síťovinou</t>
  </si>
  <si>
    <t>7</t>
  </si>
  <si>
    <t>5624560R</t>
  </si>
  <si>
    <t>mřížka větrací plast VM 250x250 B  bílá se síťovinou</t>
  </si>
  <si>
    <t>1057294942</t>
  </si>
  <si>
    <t>Poznámka k položce:
UV Stabilní materiál ASA - Acrylonitrile styrene acrylate</t>
  </si>
  <si>
    <t>P</t>
  </si>
  <si>
    <t>952901111</t>
  </si>
  <si>
    <t>Vyčištění budov bytové a občanské výstavby při výšce podlaží do 4 m</t>
  </si>
  <si>
    <t>1605499786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</si>
  <si>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</si>
  <si>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9</t>
  </si>
  <si>
    <t>968062377</t>
  </si>
  <si>
    <t>Vybourání dřevěných rámů oken zdvojených včetně křídel pl přes 4 m2</t>
  </si>
  <si>
    <t>-1833249248</t>
  </si>
  <si>
    <t>Vybourání dřevěných rámů oken s křídly, dveřních zárubní, vrat, stěn, ostění nebo obkladů rámů oken s křídly zdvojených, plochy přes 4 m2</t>
  </si>
  <si>
    <t>(2,1*2,1)*12</t>
  </si>
  <si>
    <t>968072361</t>
  </si>
  <si>
    <t>Vybourání meziokenní vložky</t>
  </si>
  <si>
    <t>-1142806939</t>
  </si>
  <si>
    <t>Vybourání kovových rámů oken s křídly, dveřních zárubní, vrat, stěn, ostění nebo obkladů okenních rámů s křídly zdvojených, plochy meziokenní vložky</t>
  </si>
  <si>
    <t>11</t>
  </si>
  <si>
    <t>997013214</t>
  </si>
  <si>
    <t>Vnitrostaveništní doprava suti a vybouraných hmot pro budovy v do 15 m ručně</t>
  </si>
  <si>
    <t>t</t>
  </si>
  <si>
    <t>1103747341</t>
  </si>
  <si>
    <t>Vnitrostaveništní doprava suti a vybouraných hmot vodorovně do 50 m svisle ručně (nošením po schodech) pro budovy a haly výšky přes 12 do 15 m</t>
  </si>
  <si>
    <t>12</t>
  </si>
  <si>
    <t>997013501</t>
  </si>
  <si>
    <t>Odvoz suti na skládku a vybouraných hmot nebo meziskládku do 1 km se složením</t>
  </si>
  <si>
    <t>2048510666</t>
  </si>
  <si>
    <t>Odvoz suti a vybouraných hmot na skládku nebo meziskládku se složením, na vzdálenost do 1 km</t>
  </si>
  <si>
    <t>13</t>
  </si>
  <si>
    <t>997013509</t>
  </si>
  <si>
    <t>Příplatek k odvozu suti a vybouraných hmot na skládku ZKD 1 km přes 1 km</t>
  </si>
  <si>
    <t>1333996111</t>
  </si>
  <si>
    <t>Odvoz suti a vybouraných hmot na skládku nebo meziskládku se složením, na vzdálenost Příplatek k ceně za každý další i započatý 1 km přes 1 km</t>
  </si>
  <si>
    <t>2,541*25 'Přepočtené koeficientem množství</t>
  </si>
  <si>
    <t>14</t>
  </si>
  <si>
    <t>997013831</t>
  </si>
  <si>
    <t>Poplatek za uložení stavebního směsného odpadu na skládce (skládkovné)</t>
  </si>
  <si>
    <t>1906681189</t>
  </si>
  <si>
    <t>Poplatek za uložení stavebního odpadu na skládce (skládkovné) směsného</t>
  </si>
  <si>
    <t>998011003</t>
  </si>
  <si>
    <t>Přesun hmot pro budovy zděné v do 24 m</t>
  </si>
  <si>
    <t>269609508</t>
  </si>
  <si>
    <t>Přesun hmot pro budovy občanské výstavby, bydlení, výrobu a služby s nosnou svislou konstrukcí zděnou z cihel, tvárnic nebo kamene vodorovná dopravní vzdálenost do 100 m pro budovy výšky přes 12 do 24 m</t>
  </si>
  <si>
    <t>16</t>
  </si>
  <si>
    <t>764410850</t>
  </si>
  <si>
    <t>Demontáž oplechování parapetu rš do 330 mm</t>
  </si>
  <si>
    <t>1956431252</t>
  </si>
  <si>
    <t>Demontáž oplechování parapetů rš od 100 do 330 mm</t>
  </si>
  <si>
    <t>2,1+8,55+11,8+11,8</t>
  </si>
  <si>
    <t>17</t>
  </si>
  <si>
    <t>764510550</t>
  </si>
  <si>
    <t>Oplechování parapetů TiZn rš 330 mm včetně rohů</t>
  </si>
  <si>
    <t>-2006753265</t>
  </si>
  <si>
    <t>Oplechování parapetů z titanzinkového TiZn plechu včetně rohů rš 330 mm</t>
  </si>
  <si>
    <t>18</t>
  </si>
  <si>
    <t>998764103</t>
  </si>
  <si>
    <t>Přesun hmot tonážní pro konstrukce klempířské v objektech v do 24 m</t>
  </si>
  <si>
    <t>2087597279</t>
  </si>
  <si>
    <t>Přesun hmot pro konstrukce klempířské stanovený z hmotnosti přesunovaného materiálu vodorovná dopravní vzdálenost do 50 m v objektech výšky přes 12 do 24 m</t>
  </si>
  <si>
    <t>19</t>
  </si>
  <si>
    <t>766111820</t>
  </si>
  <si>
    <t>Demontáž truhlářských stěn dřevěných plných</t>
  </si>
  <si>
    <t>-823263850</t>
  </si>
  <si>
    <t>Demontáž dřevěných stěn plných</t>
  </si>
  <si>
    <t>20</t>
  </si>
  <si>
    <t>766441821</t>
  </si>
  <si>
    <t>Demontáž parapetních desek dřevěných, laminovaných šířky do 30 cm délky přes 1,0 m</t>
  </si>
  <si>
    <t>1505984305</t>
  </si>
  <si>
    <t>Demontáž parapetních desek dřevěných, laminovaných nebo z plastů šířky do 300 mm délky přes 1m</t>
  </si>
  <si>
    <t>766621212</t>
  </si>
  <si>
    <t>Montáž oken zdvojených otevíravých výšky přes 1,5 do 2,5m s rámem do zdiva</t>
  </si>
  <si>
    <t>180500603</t>
  </si>
  <si>
    <t>Montáž oken dřevěných nebo plastových včetně montáže rámu, na PUR pěnu plochy přes 1 m2 zdvojených otevíravých, sklápěcích do zdiva, výšky přes 1,5 do 2,5 m</t>
  </si>
  <si>
    <t>10*(2,1*2,1)+(1,021*2,1)*4</t>
  </si>
  <si>
    <t>22</t>
  </si>
  <si>
    <t>61140016R</t>
  </si>
  <si>
    <t>okno plastové jednokřídlé otvíravé a vyklápěcí 1021 x 2100 mm vč. 2ks rozšiřujícího profilu</t>
  </si>
  <si>
    <t>32</t>
  </si>
  <si>
    <t>-1636674559</t>
  </si>
  <si>
    <t>23</t>
  </si>
  <si>
    <t>6114003R</t>
  </si>
  <si>
    <t>okno plastové dvoukřídlé  210 x 210 cm</t>
  </si>
  <si>
    <t>194195350</t>
  </si>
  <si>
    <t>24</t>
  </si>
  <si>
    <t>766694112</t>
  </si>
  <si>
    <t>Montáž parapetních desek dřevěných, laminovaných šířky do 30 cm délky do 1,6 m</t>
  </si>
  <si>
    <t>-1517787185</t>
  </si>
  <si>
    <t>Montáž ostatních truhlářských konstrukcí parapetních desek šířky do 300 mm, délky přes 1000 do 1600 mm</t>
  </si>
  <si>
    <t>25</t>
  </si>
  <si>
    <t>607941020</t>
  </si>
  <si>
    <t>deska parapetní dřevotřísková vnitřní POSTFORMING 0,26 x 1 m</t>
  </si>
  <si>
    <t>-1902070039</t>
  </si>
  <si>
    <t>výlisky z hmoty dřevovláknité a dřevotřískové parapety vnitřní dřevotřískové POSTFORMING (hnědá, bílá) rozměr: šířka x 1 m délky 260 mm</t>
  </si>
  <si>
    <t>2,1+1,18+1,05+2,55+2,85+1,18+1,05+2,7+5,7+5,7+2,76+2,76</t>
  </si>
  <si>
    <t>26</t>
  </si>
  <si>
    <t>607941210</t>
  </si>
  <si>
    <t>koncovka PVC k parapetním deskám 600 mm</t>
  </si>
  <si>
    <t>255977862</t>
  </si>
  <si>
    <t>výlisky z hmoty dřevovláknité a dřevotřískové parapety vnitřní dřevotřískové POSTFORMING koncovka PVC k parapetním deskám 600 mm</t>
  </si>
  <si>
    <t>27</t>
  </si>
  <si>
    <t>766694113</t>
  </si>
  <si>
    <t>Montáž parapetních desek dřevěných, laminovaných šířky do 30 cm délky do 2,6 m</t>
  </si>
  <si>
    <t>-587771448</t>
  </si>
  <si>
    <t>Montáž ostatních truhlářských konstrukcí parapetních desek šířky do 300 mm, délky přes 1600 do 2600 mm</t>
  </si>
  <si>
    <t>28</t>
  </si>
  <si>
    <t>766694114</t>
  </si>
  <si>
    <t>Montáž parapetních desek dřevěných, laminovaných šířky do 30 cm délky přes 2,6 m</t>
  </si>
  <si>
    <t>-1258954595</t>
  </si>
  <si>
    <t>Montáž ostatních truhlářských konstrukcí parapetních desek šířky do 300 mm, délky přes 2600 mm</t>
  </si>
  <si>
    <t>29</t>
  </si>
  <si>
    <t>998766103</t>
  </si>
  <si>
    <t>Přesun hmot tonážní pro konstrukce truhlářské v objektech v do 24 m</t>
  </si>
  <si>
    <t>-1085194065</t>
  </si>
  <si>
    <t>Přesun hmot pro konstrukce truhlářské stanovený z hmotnosti přesunovaného materiálu vodorovná dopravní vzdálenost do 50 m v objektech výšky přes 12 do 24 m</t>
  </si>
  <si>
    <t>30</t>
  </si>
  <si>
    <t>767627210</t>
  </si>
  <si>
    <t>Montáž oken - meziokenních vložek z hliníku</t>
  </si>
  <si>
    <t>617831239</t>
  </si>
  <si>
    <t>Montáž oken zdvojených vložek meziokenních hliníkových</t>
  </si>
  <si>
    <t>31</t>
  </si>
  <si>
    <t>86451R</t>
  </si>
  <si>
    <t>Meziokenní vložka</t>
  </si>
  <si>
    <t>342139766</t>
  </si>
  <si>
    <t>(0,45*2,1)*5+(0,9*2,1)*8</t>
  </si>
  <si>
    <t>781474115</t>
  </si>
  <si>
    <t>Montáž obkladů vnitřních keramických hladkých do 25 ks/m2 lepených flexibilním lepidlem</t>
  </si>
  <si>
    <t>-563240452</t>
  </si>
  <si>
    <t>Montáž obkladů vnitřních stěn z dlaždic keramických lepených flexibilním lepidlem režných nebo glazovaných hladkých přes 22 do 25 ks/m2</t>
  </si>
  <si>
    <t>2*(0,475*0,2)+2*(0,26*0,2)</t>
  </si>
  <si>
    <t>33</t>
  </si>
  <si>
    <t>597612590</t>
  </si>
  <si>
    <t>dlaždice keramické RAKO - kuchyně AQUA (bílé i barevné) 19,7 x 19,7 x 0,75 cm I. j.</t>
  </si>
  <si>
    <t>-504008284</t>
  </si>
  <si>
    <t>obkládačky a dlaždice keramické kuchyně - RAKO dlaždice formát 19,7 x 19,7 x  0,75 cm  (bílé i barevné) AQUA       I.j.</t>
  </si>
  <si>
    <t>0,294*1,04 'Přepočtené koeficientem množství</t>
  </si>
  <si>
    <t>34</t>
  </si>
  <si>
    <t>781479191</t>
  </si>
  <si>
    <t>Příplatek k montáži obkladů vnitřních keramických hladkých za plochu do 10 m2</t>
  </si>
  <si>
    <t>1326919780</t>
  </si>
  <si>
    <t>Montáž obkladů vnitřních stěn z dlaždic keramických Příplatek k cenám za plochu do 10 m2 jednotlivě</t>
  </si>
  <si>
    <t>35</t>
  </si>
  <si>
    <t>781479192</t>
  </si>
  <si>
    <t>Příplatek k montáži obkladů vnitřních keramických hladkých za omezený prostor</t>
  </si>
  <si>
    <t>16229434</t>
  </si>
  <si>
    <t>Montáž obkladů vnitřních stěn z dlaždic keramických Příplatek k cenám za obklady v omezeném prostoru</t>
  </si>
  <si>
    <t>36</t>
  </si>
  <si>
    <t>998781103</t>
  </si>
  <si>
    <t>Přesun hmot tonážní pro obklady keramické v objektech v do 24 m</t>
  </si>
  <si>
    <t>-694001854</t>
  </si>
  <si>
    <t>Přesun hmot pro obklady keramické stanovený z hmotnosti přesunovaného materiálu vodorovná dopravní vzdálenost do 50 m v objektech výšky přes 12 do 24 m</t>
  </si>
  <si>
    <t>37</t>
  </si>
  <si>
    <t>784211101</t>
  </si>
  <si>
    <t>Dvojnásobné bílé malby ze směsí za mokra výborně otěruvzdorných v místnostech výšky do 3,80 m</t>
  </si>
  <si>
    <t>-819212604</t>
  </si>
  <si>
    <t>Malby z malířských směsí otěruvzdorných za mokra dvojnásobné, bílé za mokra otěruvzdorné výborně v místnostech výšky do 3,80 m</t>
  </si>
  <si>
    <t>3,146-0,294</t>
  </si>
  <si>
    <t>38</t>
  </si>
  <si>
    <t>032203000</t>
  </si>
  <si>
    <t>Pronájem ploch staveniště</t>
  </si>
  <si>
    <t>Kč</t>
  </si>
  <si>
    <t>131072</t>
  </si>
  <si>
    <t>606799910</t>
  </si>
  <si>
    <t>Zařízení staveniště vybavení staveniště pronájem ploch staveniště</t>
  </si>
  <si>
    <t>39</t>
  </si>
  <si>
    <t>032903000</t>
  </si>
  <si>
    <t>Náklady na provoz a údržbu vybavení staveniště</t>
  </si>
  <si>
    <t>-1454706277</t>
  </si>
  <si>
    <t>Zařízení staveniště vybavení staveniště náklady na provoz a údržbu vybavení staveniště</t>
  </si>
  <si>
    <t>40</t>
  </si>
  <si>
    <t>034103000</t>
  </si>
  <si>
    <t>Energie pro zařízení staveniště</t>
  </si>
  <si>
    <t>-525296665</t>
  </si>
  <si>
    <t>Zařízení staveniště zabezpečení staveniště energie pro zařízení staveniště</t>
  </si>
  <si>
    <t>41</t>
  </si>
  <si>
    <t>034503000</t>
  </si>
  <si>
    <t>Informační tabule na staveništi</t>
  </si>
  <si>
    <t>-1067281844</t>
  </si>
  <si>
    <t>Zařízení staveniště zabezpečení staveniště informační tabule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</si>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</sst>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46">
    <font>
      <sz val="8"/>
      <name val="Trebuchet MS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u val="single"/>
      <sz val="8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7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>
      <alignment vertical="top" wrapText="1"/>
      <protection locked="0"/>
    </xf>
    <xf numFmtId="0" fontId="2" fillId="3" borderId="0" applyNumberFormat="0" applyBorder="0">
      <alignment vertical="top" wrapText="1"/>
      <protection locked="0"/>
    </xf>
    <xf numFmtId="0" fontId="2" fillId="4" borderId="0" applyNumberFormat="0" applyBorder="0">
      <alignment vertical="top" wrapText="1"/>
      <protection locked="0"/>
    </xf>
    <xf numFmtId="0" fontId="2" fillId="5" borderId="0" applyNumberFormat="0" applyBorder="0">
      <alignment vertical="top" wrapText="1"/>
      <protection locked="0"/>
    </xf>
    <xf numFmtId="0" fontId="2" fillId="6" borderId="0" applyNumberFormat="0" applyBorder="0">
      <alignment vertical="top" wrapText="1"/>
      <protection locked="0"/>
    </xf>
    <xf numFmtId="0" fontId="2" fillId="7" borderId="0" applyNumberFormat="0" applyBorder="0">
      <alignment vertical="top" wrapText="1"/>
      <protection locked="0"/>
    </xf>
    <xf numFmtId="0" fontId="2" fillId="8" borderId="0" applyNumberFormat="0" applyBorder="0">
      <alignment vertical="top" wrapText="1"/>
      <protection locked="0"/>
    </xf>
    <xf numFmtId="0" fontId="2" fillId="9" borderId="0" applyNumberFormat="0" applyBorder="0">
      <alignment vertical="top" wrapText="1"/>
      <protection locked="0"/>
    </xf>
    <xf numFmtId="0" fontId="2" fillId="10" borderId="0" applyNumberFormat="0" applyBorder="0">
      <alignment vertical="top" wrapText="1"/>
      <protection locked="0"/>
    </xf>
    <xf numFmtId="0" fontId="2" fillId="5" borderId="0" applyNumberFormat="0" applyBorder="0">
      <alignment vertical="top" wrapText="1"/>
      <protection locked="0"/>
    </xf>
    <xf numFmtId="0" fontId="2" fillId="8" borderId="0" applyNumberFormat="0" applyBorder="0">
      <alignment vertical="top" wrapText="1"/>
      <protection locked="0"/>
    </xf>
    <xf numFmtId="0" fontId="2" fillId="11" borderId="0" applyNumberFormat="0" applyBorder="0">
      <alignment vertical="top" wrapText="1"/>
      <protection locked="0"/>
    </xf>
    <xf numFmtId="0" fontId="3" fillId="12" borderId="0" applyNumberFormat="0" applyBorder="0">
      <alignment vertical="top" wrapText="1"/>
      <protection locked="0"/>
    </xf>
    <xf numFmtId="0" fontId="3" fillId="9" borderId="0" applyNumberFormat="0" applyBorder="0">
      <alignment vertical="top" wrapText="1"/>
      <protection locked="0"/>
    </xf>
    <xf numFmtId="0" fontId="3" fillId="10" borderId="0" applyNumberFormat="0" applyBorder="0">
      <alignment vertical="top" wrapText="1"/>
      <protection locked="0"/>
    </xf>
    <xf numFmtId="0" fontId="3" fillId="13" borderId="0" applyNumberFormat="0" applyBorder="0">
      <alignment vertical="top" wrapText="1"/>
      <protection locked="0"/>
    </xf>
    <xf numFmtId="0" fontId="3" fillId="14" borderId="0" applyNumberFormat="0" applyBorder="0">
      <alignment vertical="top" wrapText="1"/>
      <protection locked="0"/>
    </xf>
    <xf numFmtId="0" fontId="3" fillId="15" borderId="0" applyNumberFormat="0" applyBorder="0">
      <alignment vertical="top" wrapText="1"/>
      <protection locked="0"/>
    </xf>
    <xf numFmtId="0" fontId="4" fillId="0" borderId="1" applyNumberFormat="0" applyFill="0">
      <alignment vertical="top" wrapText="1"/>
      <protection locked="0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0" borderId="0" applyNumberFormat="0" applyFill="0" applyBorder="0">
      <alignment vertical="top" wrapText="1"/>
      <protection locked="0"/>
    </xf>
    <xf numFmtId="0" fontId="5" fillId="3" borderId="0" applyNumberFormat="0" applyBorder="0">
      <alignment vertical="top" wrapText="1"/>
      <protection locked="0"/>
    </xf>
    <xf numFmtId="0" fontId="6" fillId="16" borderId="2" applyNumberFormat="0">
      <alignment vertical="top" wrapText="1"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>
      <alignment vertical="top" wrapText="1"/>
      <protection locked="0"/>
    </xf>
    <xf numFmtId="0" fontId="8" fillId="0" borderId="4" applyNumberFormat="0" applyFill="0">
      <alignment vertical="top" wrapText="1"/>
      <protection locked="0"/>
    </xf>
    <xf numFmtId="0" fontId="9" fillId="0" borderId="5" applyNumberFormat="0" applyFill="0">
      <alignment vertical="top" wrapText="1"/>
      <protection locked="0"/>
    </xf>
    <xf numFmtId="0" fontId="9" fillId="0" borderId="0" applyNumberFormat="0" applyFill="0" applyBorder="0">
      <alignment vertical="top" wrapText="1"/>
      <protection locked="0"/>
    </xf>
    <xf numFmtId="0" fontId="10" fillId="0" borderId="0" applyNumberFormat="0" applyFill="0" applyBorder="0">
      <alignment vertical="top" wrapText="1"/>
      <protection locked="0"/>
    </xf>
    <xf numFmtId="0" fontId="11" fillId="17" borderId="0" applyNumberFormat="0" applyBorder="0">
      <alignment vertical="top" wrapText="1"/>
      <protection locked="0"/>
    </xf>
    <xf numFmtId="0" fontId="0" fillId="18" borderId="6" applyNumberFormat="0">
      <alignment vertical="top" wrapText="1"/>
      <protection locked="0"/>
    </xf>
    <xf numFmtId="9" fontId="1" fillId="0" borderId="0" applyFill="0" applyBorder="0" applyAlignment="0" applyProtection="0"/>
    <xf numFmtId="0" fontId="12" fillId="0" borderId="7" applyNumberFormat="0" applyFill="0">
      <alignment vertical="top" wrapText="1"/>
      <protection locked="0"/>
    </xf>
    <xf numFmtId="0" fontId="13" fillId="4" borderId="0" applyNumberFormat="0" applyBorder="0">
      <alignment vertical="top" wrapText="1"/>
      <protection locked="0"/>
    </xf>
    <xf numFmtId="0" fontId="14" fillId="0" borderId="0" applyNumberFormat="0" applyFill="0" applyBorder="0">
      <alignment vertical="top" wrapText="1"/>
      <protection locked="0"/>
    </xf>
    <xf numFmtId="0" fontId="15" fillId="7" borderId="8" applyNumberFormat="0">
      <alignment vertical="top" wrapText="1"/>
      <protection locked="0"/>
    </xf>
    <xf numFmtId="0" fontId="16" fillId="19" borderId="8" applyNumberFormat="0">
      <alignment vertical="top" wrapText="1"/>
      <protection locked="0"/>
    </xf>
    <xf numFmtId="0" fontId="17" fillId="19" borderId="9" applyNumberFormat="0">
      <alignment vertical="top" wrapText="1"/>
      <protection locked="0"/>
    </xf>
    <xf numFmtId="0" fontId="18" fillId="0" borderId="0" applyNumberFormat="0" applyFill="0" applyBorder="0">
      <alignment vertical="top" wrapText="1"/>
      <protection locked="0"/>
    </xf>
    <xf numFmtId="0" fontId="3" fillId="20" borderId="0" applyNumberFormat="0" applyBorder="0">
      <alignment vertical="top" wrapText="1"/>
      <protection locked="0"/>
    </xf>
    <xf numFmtId="0" fontId="3" fillId="21" borderId="0" applyNumberFormat="0" applyBorder="0">
      <alignment vertical="top" wrapText="1"/>
      <protection locked="0"/>
    </xf>
    <xf numFmtId="0" fontId="3" fillId="22" borderId="0" applyNumberFormat="0" applyBorder="0">
      <alignment vertical="top" wrapText="1"/>
      <protection locked="0"/>
    </xf>
    <xf numFmtId="0" fontId="3" fillId="13" borderId="0" applyNumberFormat="0" applyBorder="0">
      <alignment vertical="top" wrapText="1"/>
      <protection locked="0"/>
    </xf>
    <xf numFmtId="0" fontId="3" fillId="14" borderId="0" applyNumberFormat="0" applyBorder="0">
      <alignment vertical="top" wrapText="1"/>
      <protection locked="0"/>
    </xf>
    <xf numFmtId="0" fontId="3" fillId="23" borderId="0" applyNumberFormat="0" applyBorder="0">
      <alignment vertical="top" wrapText="1"/>
      <protection locked="0"/>
    </xf>
  </cellStyleXfs>
  <cellXfs count="229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19" fillId="17" borderId="0" xfId="0" applyFont="1" applyFill="1" applyAlignment="1" applyProtection="1">
      <alignment horizontal="left" vertical="center"/>
      <protection/>
    </xf>
    <xf numFmtId="0" fontId="20" fillId="17" borderId="0" xfId="0" applyFont="1" applyFill="1" applyAlignment="1" applyProtection="1">
      <alignment horizontal="left" vertical="center"/>
      <protection/>
    </xf>
    <xf numFmtId="0" fontId="21" fillId="17" borderId="0" xfId="36" applyNumberFormat="1" applyFont="1" applyFill="1" applyBorder="1" applyAlignment="1" applyProtection="1">
      <alignment horizontal="left" vertical="center"/>
      <protection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23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25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0" fillId="19" borderId="0" xfId="0" applyFill="1" applyAlignment="1" applyProtection="1">
      <alignment horizontal="left" vertical="center"/>
      <protection/>
    </xf>
    <xf numFmtId="0" fontId="27" fillId="19" borderId="15" xfId="0" applyFont="1" applyFill="1" applyBorder="1" applyAlignment="1" applyProtection="1">
      <alignment horizontal="left" vertical="center"/>
      <protection/>
    </xf>
    <xf numFmtId="0" fontId="0" fillId="19" borderId="16" xfId="0" applyFill="1" applyBorder="1" applyAlignment="1" applyProtection="1">
      <alignment horizontal="left" vertical="center"/>
      <protection/>
    </xf>
    <xf numFmtId="0" fontId="27" fillId="19" borderId="16" xfId="0" applyFont="1" applyFill="1" applyBorder="1" applyAlignment="1" applyProtection="1">
      <alignment horizontal="center" vertical="center"/>
      <protection/>
    </xf>
    <xf numFmtId="0" fontId="0" fillId="19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7" fillId="0" borderId="0" xfId="0" applyFont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25" fillId="0" borderId="21" xfId="0" applyFont="1" applyBorder="1" applyAlignment="1" applyProtection="1">
      <alignment horizontal="center"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17" borderId="0" xfId="0" applyFont="1" applyFill="1" applyAlignment="1" applyProtection="1">
      <alignment horizontal="left" vertical="top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/>
      <protection/>
    </xf>
    <xf numFmtId="165" fontId="29" fillId="0" borderId="0" xfId="0" applyNumberFormat="1" applyFont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right" vertical="center"/>
      <protection/>
    </xf>
    <xf numFmtId="0" fontId="27" fillId="19" borderId="16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5" fillId="0" borderId="13" xfId="0" applyFont="1" applyBorder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5" fillId="0" borderId="14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36" fillId="0" borderId="13" xfId="0" applyFont="1" applyBorder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6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26" fillId="19" borderId="21" xfId="0" applyFont="1" applyFill="1" applyBorder="1" applyAlignment="1" applyProtection="1">
      <alignment horizontal="center" vertical="center" wrapText="1"/>
      <protection/>
    </xf>
    <xf numFmtId="0" fontId="26" fillId="19" borderId="22" xfId="0" applyFont="1" applyFill="1" applyBorder="1" applyAlignment="1" applyProtection="1">
      <alignment horizontal="center" vertical="center" wrapText="1"/>
      <protection/>
    </xf>
    <xf numFmtId="0" fontId="26" fillId="19" borderId="2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7" fontId="37" fillId="0" borderId="25" xfId="0" applyNumberFormat="1" applyFont="1" applyBorder="1" applyAlignment="1" applyProtection="1">
      <alignment horizontal="right"/>
      <protection/>
    </xf>
    <xf numFmtId="167" fontId="37" fillId="0" borderId="26" xfId="0" applyNumberFormat="1" applyFont="1" applyBorder="1" applyAlignment="1" applyProtection="1">
      <alignment horizontal="right"/>
      <protection/>
    </xf>
    <xf numFmtId="164" fontId="3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39" fillId="0" borderId="13" xfId="0" applyFont="1" applyBorder="1" applyAlignment="1" applyProtection="1">
      <alignment horizontal="left"/>
      <protection/>
    </xf>
    <xf numFmtId="0" fontId="39" fillId="0" borderId="0" xfId="0" applyFont="1" applyAlignment="1" applyProtection="1">
      <alignment horizontal="left"/>
      <protection/>
    </xf>
    <xf numFmtId="0" fontId="35" fillId="0" borderId="0" xfId="0" applyFont="1" applyAlignment="1" applyProtection="1">
      <alignment horizontal="left"/>
      <protection/>
    </xf>
    <xf numFmtId="0" fontId="39" fillId="0" borderId="13" xfId="0" applyFont="1" applyBorder="1" applyAlignment="1">
      <alignment horizontal="left"/>
    </xf>
    <xf numFmtId="0" fontId="39" fillId="0" borderId="27" xfId="0" applyFont="1" applyBorder="1" applyAlignment="1" applyProtection="1">
      <alignment horizontal="left"/>
      <protection/>
    </xf>
    <xf numFmtId="167" fontId="39" fillId="0" borderId="0" xfId="0" applyNumberFormat="1" applyFont="1" applyAlignment="1" applyProtection="1">
      <alignment horizontal="right"/>
      <protection/>
    </xf>
    <xf numFmtId="167" fontId="39" fillId="0" borderId="20" xfId="0" applyNumberFormat="1" applyFont="1" applyBorder="1" applyAlignment="1" applyProtection="1">
      <alignment horizontal="right"/>
      <protection/>
    </xf>
    <xf numFmtId="0" fontId="39" fillId="0" borderId="0" xfId="0" applyFont="1" applyAlignment="1">
      <alignment horizontal="left"/>
    </xf>
    <xf numFmtId="164" fontId="39" fillId="0" borderId="0" xfId="0" applyNumberFormat="1" applyFont="1" applyAlignment="1">
      <alignment horizontal="right" vertical="center"/>
    </xf>
    <xf numFmtId="0" fontId="36" fillId="0" borderId="0" xfId="0" applyFont="1" applyAlignment="1" applyProtection="1">
      <alignment horizontal="left"/>
      <protection/>
    </xf>
    <xf numFmtId="0" fontId="0" fillId="0" borderId="28" xfId="0" applyFont="1" applyBorder="1" applyAlignment="1" applyProtection="1">
      <alignment horizontal="center" vertical="center"/>
      <protection/>
    </xf>
    <xf numFmtId="49" fontId="0" fillId="0" borderId="28" xfId="0" applyNumberFormat="1" applyFont="1" applyBorder="1" applyAlignment="1" applyProtection="1">
      <alignment horizontal="left" vertical="center" wrapText="1"/>
      <protection/>
    </xf>
    <xf numFmtId="0" fontId="0" fillId="0" borderId="28" xfId="0" applyFont="1" applyBorder="1" applyAlignment="1" applyProtection="1">
      <alignment horizontal="left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168" fontId="0" fillId="0" borderId="28" xfId="0" applyNumberFormat="1" applyFont="1" applyBorder="1" applyAlignment="1" applyProtection="1">
      <alignment horizontal="right" vertical="center"/>
      <protection/>
    </xf>
    <xf numFmtId="0" fontId="29" fillId="18" borderId="28" xfId="0" applyFont="1" applyFill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wrapText="1"/>
      <protection/>
    </xf>
    <xf numFmtId="167" fontId="29" fillId="0" borderId="0" xfId="0" applyNumberFormat="1" applyFont="1" applyAlignment="1" applyProtection="1">
      <alignment horizontal="right" vertical="center"/>
      <protection/>
    </xf>
    <xf numFmtId="167" fontId="29" fillId="0" borderId="20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0" fillId="0" borderId="27" xfId="0" applyBorder="1" applyAlignment="1" applyProtection="1">
      <alignment horizontal="left" vertical="center"/>
      <protection/>
    </xf>
    <xf numFmtId="0" fontId="41" fillId="0" borderId="13" xfId="0" applyFont="1" applyBorder="1" applyAlignment="1" applyProtection="1">
      <alignment horizontal="left" vertical="center"/>
      <protection/>
    </xf>
    <xf numFmtId="0" fontId="41" fillId="0" borderId="0" xfId="0" applyFont="1" applyAlignment="1" applyProtection="1">
      <alignment horizontal="left" vertical="center"/>
      <protection/>
    </xf>
    <xf numFmtId="168" fontId="41" fillId="0" borderId="0" xfId="0" applyNumberFormat="1" applyFont="1" applyAlignment="1" applyProtection="1">
      <alignment horizontal="right" vertical="center"/>
      <protection/>
    </xf>
    <xf numFmtId="0" fontId="41" fillId="0" borderId="13" xfId="0" applyFont="1" applyBorder="1" applyAlignment="1">
      <alignment horizontal="left" vertical="center"/>
    </xf>
    <xf numFmtId="0" fontId="41" fillId="0" borderId="27" xfId="0" applyFont="1" applyBorder="1" applyAlignment="1" applyProtection="1">
      <alignment horizontal="left" vertical="center"/>
      <protection/>
    </xf>
    <xf numFmtId="0" fontId="41" fillId="0" borderId="20" xfId="0" applyFont="1" applyBorder="1" applyAlignment="1" applyProtection="1">
      <alignment horizontal="left" vertical="center"/>
      <protection/>
    </xf>
    <xf numFmtId="0" fontId="41" fillId="0" borderId="0" xfId="0" applyFont="1" applyAlignment="1">
      <alignment horizontal="left" vertical="center"/>
    </xf>
    <xf numFmtId="0" fontId="42" fillId="0" borderId="13" xfId="0" applyFont="1" applyBorder="1" applyAlignment="1" applyProtection="1">
      <alignment horizontal="left" vertical="center"/>
      <protection/>
    </xf>
    <xf numFmtId="0" fontId="42" fillId="0" borderId="0" xfId="0" applyFont="1" applyAlignment="1" applyProtection="1">
      <alignment horizontal="left" vertical="center"/>
      <protection/>
    </xf>
    <xf numFmtId="168" fontId="42" fillId="0" borderId="0" xfId="0" applyNumberFormat="1" applyFont="1" applyAlignment="1" applyProtection="1">
      <alignment horizontal="right" vertical="center"/>
      <protection/>
    </xf>
    <xf numFmtId="0" fontId="42" fillId="0" borderId="13" xfId="0" applyFont="1" applyBorder="1" applyAlignment="1">
      <alignment horizontal="left" vertical="center"/>
    </xf>
    <xf numFmtId="0" fontId="42" fillId="0" borderId="27" xfId="0" applyFont="1" applyBorder="1" applyAlignment="1" applyProtection="1">
      <alignment horizontal="left" vertical="center"/>
      <protection/>
    </xf>
    <xf numFmtId="0" fontId="42" fillId="0" borderId="20" xfId="0" applyFont="1" applyBorder="1" applyAlignment="1" applyProtection="1">
      <alignment horizontal="left" vertical="center"/>
      <protection/>
    </xf>
    <xf numFmtId="0" fontId="42" fillId="0" borderId="0" xfId="0" applyFont="1" applyAlignment="1">
      <alignment horizontal="left" vertical="center"/>
    </xf>
    <xf numFmtId="0" fontId="43" fillId="0" borderId="28" xfId="0" applyFont="1" applyBorder="1" applyAlignment="1" applyProtection="1">
      <alignment horizontal="center" vertical="center"/>
      <protection/>
    </xf>
    <xf numFmtId="49" fontId="43" fillId="0" borderId="28" xfId="0" applyNumberFormat="1" applyFont="1" applyBorder="1" applyAlignment="1" applyProtection="1">
      <alignment horizontal="left" vertical="center" wrapText="1"/>
      <protection/>
    </xf>
    <xf numFmtId="0" fontId="43" fillId="0" borderId="28" xfId="0" applyFont="1" applyBorder="1" applyAlignment="1" applyProtection="1">
      <alignment horizontal="center" vertical="center" wrapText="1"/>
      <protection/>
    </xf>
    <xf numFmtId="168" fontId="43" fillId="0" borderId="28" xfId="0" applyNumberFormat="1" applyFont="1" applyBorder="1" applyAlignment="1" applyProtection="1">
      <alignment horizontal="right" vertical="center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49" fontId="26" fillId="0" borderId="0" xfId="0" applyNumberFormat="1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0" fontId="34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center" vertical="top"/>
    </xf>
    <xf numFmtId="0" fontId="26" fillId="0" borderId="17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4" fillId="0" borderId="18" xfId="0" applyFont="1" applyBorder="1" applyAlignment="1">
      <alignment horizontal="left"/>
    </xf>
    <xf numFmtId="0" fontId="33" fillId="0" borderId="18" xfId="0" applyFont="1" applyBorder="1" applyAlignment="1">
      <alignment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24" fillId="0" borderId="14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164" fontId="27" fillId="19" borderId="32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164" fontId="31" fillId="0" borderId="0" xfId="0" applyNumberFormat="1" applyFont="1" applyBorder="1" applyAlignment="1" applyProtection="1">
      <alignment horizontal="right" vertical="center"/>
      <protection/>
    </xf>
    <xf numFmtId="0" fontId="21" fillId="17" borderId="0" xfId="36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166" fontId="26" fillId="0" borderId="0" xfId="0" applyNumberFormat="1" applyFont="1" applyBorder="1" applyAlignment="1" applyProtection="1">
      <alignment horizontal="left" vertical="top"/>
      <protection/>
    </xf>
    <xf numFmtId="164" fontId="29" fillId="0" borderId="0" xfId="0" applyNumberFormat="1" applyFont="1" applyBorder="1" applyAlignment="1" applyProtection="1">
      <alignment horizontal="right" vertical="center"/>
      <protection/>
    </xf>
    <xf numFmtId="0" fontId="26" fillId="19" borderId="0" xfId="0" applyFont="1" applyFill="1" applyBorder="1" applyAlignment="1" applyProtection="1">
      <alignment horizontal="center" vertical="center"/>
      <protection/>
    </xf>
    <xf numFmtId="164" fontId="35" fillId="0" borderId="0" xfId="0" applyNumberFormat="1" applyFont="1" applyBorder="1" applyAlignment="1" applyProtection="1">
      <alignment horizontal="right" vertical="center"/>
      <protection/>
    </xf>
    <xf numFmtId="164" fontId="36" fillId="0" borderId="0" xfId="0" applyNumberFormat="1" applyFont="1" applyBorder="1" applyAlignment="1" applyProtection="1">
      <alignment horizontal="right" vertical="center"/>
      <protection/>
    </xf>
    <xf numFmtId="0" fontId="26" fillId="19" borderId="22" xfId="0" applyFont="1" applyFill="1" applyBorder="1" applyAlignment="1" applyProtection="1">
      <alignment horizontal="center" vertical="center" wrapText="1"/>
      <protection/>
    </xf>
    <xf numFmtId="164" fontId="31" fillId="0" borderId="0" xfId="0" applyNumberFormat="1" applyFont="1" applyBorder="1" applyAlignment="1" applyProtection="1">
      <alignment horizontal="right"/>
      <protection/>
    </xf>
    <xf numFmtId="164" fontId="35" fillId="0" borderId="0" xfId="0" applyNumberFormat="1" applyFont="1" applyBorder="1" applyAlignment="1" applyProtection="1">
      <alignment horizontal="right"/>
      <protection/>
    </xf>
    <xf numFmtId="164" fontId="36" fillId="0" borderId="0" xfId="0" applyNumberFormat="1" applyFont="1" applyBorder="1" applyAlignment="1" applyProtection="1">
      <alignment horizontal="right"/>
      <protection/>
    </xf>
    <xf numFmtId="0" fontId="0" fillId="0" borderId="28" xfId="0" applyFont="1" applyBorder="1" applyAlignment="1" applyProtection="1">
      <alignment horizontal="left" vertical="center" wrapText="1"/>
      <protection/>
    </xf>
    <xf numFmtId="164" fontId="0" fillId="18" borderId="28" xfId="0" applyNumberFormat="1" applyFont="1" applyFill="1" applyBorder="1" applyAlignment="1">
      <alignment horizontal="right" vertical="center"/>
    </xf>
    <xf numFmtId="164" fontId="0" fillId="0" borderId="28" xfId="0" applyNumberFormat="1" applyFont="1" applyBorder="1" applyAlignment="1" applyProtection="1">
      <alignment horizontal="right" vertical="center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0" fontId="42" fillId="0" borderId="0" xfId="0" applyFont="1" applyBorder="1" applyAlignment="1" applyProtection="1">
      <alignment horizontal="left" vertical="center" wrapText="1"/>
      <protection/>
    </xf>
    <xf numFmtId="0" fontId="43" fillId="0" borderId="28" xfId="0" applyFont="1" applyBorder="1" applyAlignment="1" applyProtection="1">
      <alignment horizontal="left" vertical="center" wrapText="1"/>
      <protection/>
    </xf>
    <xf numFmtId="164" fontId="43" fillId="18" borderId="28" xfId="0" applyNumberFormat="1" applyFont="1" applyFill="1" applyBorder="1" applyAlignment="1">
      <alignment horizontal="right" vertical="center"/>
    </xf>
    <xf numFmtId="164" fontId="43" fillId="0" borderId="28" xfId="0" applyNumberFormat="1" applyFont="1" applyBorder="1" applyAlignment="1" applyProtection="1">
      <alignment horizontal="right" vertical="center"/>
      <protection/>
    </xf>
    <xf numFmtId="0" fontId="44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49" fontId="26" fillId="0" borderId="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0" fontId="34" fillId="0" borderId="18" xfId="0" applyFont="1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rad6632A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0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4.6601562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5" width="0" style="1" hidden="1" customWidth="1"/>
    <col min="66" max="16384" width="10.5" style="2" customWidth="1"/>
  </cols>
  <sheetData>
    <row r="1" spans="1:22" s="6" customFormat="1" ht="22.5" customHeight="1">
      <c r="A1" s="44"/>
      <c r="B1" s="3"/>
      <c r="C1" s="3"/>
      <c r="D1" s="4" t="s">
        <v>0</v>
      </c>
      <c r="E1" s="3"/>
      <c r="F1" s="5" t="s">
        <v>43</v>
      </c>
      <c r="G1" s="5"/>
      <c r="H1" s="198" t="s">
        <v>44</v>
      </c>
      <c r="I1" s="198"/>
      <c r="J1" s="198"/>
      <c r="K1" s="198"/>
      <c r="L1" s="5" t="s">
        <v>45</v>
      </c>
      <c r="M1" s="5"/>
      <c r="N1" s="3"/>
      <c r="O1" s="4" t="s">
        <v>46</v>
      </c>
      <c r="P1" s="3"/>
      <c r="Q1" s="3"/>
      <c r="R1" s="3"/>
      <c r="S1" s="5" t="s">
        <v>47</v>
      </c>
      <c r="T1" s="5"/>
      <c r="U1" s="44"/>
      <c r="V1" s="44"/>
    </row>
    <row r="2" spans="3:46" s="1" customFormat="1" ht="37.5" customHeight="1">
      <c r="C2" s="189" t="s">
        <v>2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1" t="s">
        <v>41</v>
      </c>
    </row>
    <row r="3" spans="2:46" s="1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1" t="s">
        <v>42</v>
      </c>
    </row>
    <row r="4" spans="2:46" s="1" customFormat="1" ht="37.5" customHeight="1">
      <c r="B4" s="11"/>
      <c r="C4" s="191" t="s">
        <v>48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T4" s="12" t="s">
        <v>5</v>
      </c>
      <c r="AT4" s="1" t="s">
        <v>1</v>
      </c>
    </row>
    <row r="5" spans="2:18" s="1" customFormat="1" ht="7.5" customHeight="1">
      <c r="B5" s="11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</row>
    <row r="6" spans="2:18" s="1" customFormat="1" ht="30.75" customHeight="1">
      <c r="B6" s="11"/>
      <c r="C6" s="13"/>
      <c r="D6" s="15" t="s">
        <v>6</v>
      </c>
      <c r="E6" s="13"/>
      <c r="F6" s="199" t="e">
        <f>#REF!</f>
        <v>#REF!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4"/>
    </row>
    <row r="7" spans="2:18" s="7" customFormat="1" ht="37.5" customHeight="1">
      <c r="B7" s="17"/>
      <c r="C7" s="18"/>
      <c r="D7" s="34" t="s">
        <v>49</v>
      </c>
      <c r="E7" s="18"/>
      <c r="F7" s="196" t="s">
        <v>50</v>
      </c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"/>
    </row>
    <row r="8" spans="2:18" s="7" customFormat="1" ht="14.25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</row>
    <row r="9" spans="2:18" s="7" customFormat="1" ht="15" customHeight="1">
      <c r="B9" s="17"/>
      <c r="C9" s="18"/>
      <c r="D9" s="15" t="s">
        <v>7</v>
      </c>
      <c r="E9" s="18"/>
      <c r="F9" s="16" t="s">
        <v>8</v>
      </c>
      <c r="G9" s="18"/>
      <c r="H9" s="18"/>
      <c r="I9" s="18"/>
      <c r="J9" s="18"/>
      <c r="K9" s="18"/>
      <c r="L9" s="18"/>
      <c r="M9" s="15" t="s">
        <v>9</v>
      </c>
      <c r="N9" s="18"/>
      <c r="O9" s="16"/>
      <c r="P9" s="18"/>
      <c r="Q9" s="18"/>
      <c r="R9" s="19"/>
    </row>
    <row r="10" spans="2:18" s="7" customFormat="1" ht="15" customHeight="1">
      <c r="B10" s="17"/>
      <c r="C10" s="18"/>
      <c r="D10" s="15" t="s">
        <v>11</v>
      </c>
      <c r="E10" s="18"/>
      <c r="F10" s="16" t="s">
        <v>12</v>
      </c>
      <c r="G10" s="18"/>
      <c r="H10" s="18"/>
      <c r="I10" s="18"/>
      <c r="J10" s="18"/>
      <c r="K10" s="18"/>
      <c r="L10" s="18"/>
      <c r="M10" s="15" t="s">
        <v>13</v>
      </c>
      <c r="N10" s="18"/>
      <c r="O10" s="200" t="e">
        <f>#REF!</f>
        <v>#REF!</v>
      </c>
      <c r="P10" s="200"/>
      <c r="Q10" s="18"/>
      <c r="R10" s="19"/>
    </row>
    <row r="11" spans="2:18" s="7" customFormat="1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</row>
    <row r="12" spans="2:18" s="7" customFormat="1" ht="15" customHeight="1">
      <c r="B12" s="17"/>
      <c r="C12" s="18"/>
      <c r="D12" s="15" t="s">
        <v>15</v>
      </c>
      <c r="E12" s="18"/>
      <c r="F12" s="18"/>
      <c r="G12" s="18"/>
      <c r="H12" s="18"/>
      <c r="I12" s="18"/>
      <c r="J12" s="18"/>
      <c r="K12" s="18"/>
      <c r="L12" s="18"/>
      <c r="M12" s="15" t="s">
        <v>16</v>
      </c>
      <c r="N12" s="18"/>
      <c r="O12" s="192"/>
      <c r="P12" s="192"/>
      <c r="Q12" s="18"/>
      <c r="R12" s="19"/>
    </row>
    <row r="13" spans="2:18" s="7" customFormat="1" ht="18.75" customHeight="1">
      <c r="B13" s="17"/>
      <c r="C13" s="18"/>
      <c r="D13" s="18"/>
      <c r="E13" s="16" t="s">
        <v>17</v>
      </c>
      <c r="F13" s="18"/>
      <c r="G13" s="18"/>
      <c r="H13" s="18"/>
      <c r="I13" s="18"/>
      <c r="J13" s="18"/>
      <c r="K13" s="18"/>
      <c r="L13" s="18"/>
      <c r="M13" s="15" t="s">
        <v>18</v>
      </c>
      <c r="N13" s="18"/>
      <c r="O13" s="192"/>
      <c r="P13" s="192"/>
      <c r="Q13" s="18"/>
      <c r="R13" s="19"/>
    </row>
    <row r="14" spans="2:18" s="7" customFormat="1" ht="7.5" customHeight="1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</row>
    <row r="15" spans="2:18" s="7" customFormat="1" ht="15" customHeight="1">
      <c r="B15" s="17"/>
      <c r="C15" s="18"/>
      <c r="D15" s="15" t="s">
        <v>19</v>
      </c>
      <c r="E15" s="18"/>
      <c r="F15" s="18"/>
      <c r="G15" s="18"/>
      <c r="H15" s="18"/>
      <c r="I15" s="18"/>
      <c r="J15" s="18"/>
      <c r="K15" s="18"/>
      <c r="L15" s="18"/>
      <c r="M15" s="15" t="s">
        <v>16</v>
      </c>
      <c r="N15" s="18"/>
      <c r="O15" s="192" t="e">
        <f>IF(#REF!="","",#REF!)</f>
        <v>#REF!</v>
      </c>
      <c r="P15" s="192"/>
      <c r="Q15" s="18"/>
      <c r="R15" s="19"/>
    </row>
    <row r="16" spans="2:18" s="7" customFormat="1" ht="18.75" customHeight="1">
      <c r="B16" s="17"/>
      <c r="C16" s="18"/>
      <c r="D16" s="18"/>
      <c r="E16" s="16" t="e">
        <f>IF(#REF!="","",#REF!)</f>
        <v>#REF!</v>
      </c>
      <c r="F16" s="18"/>
      <c r="G16" s="18"/>
      <c r="H16" s="18"/>
      <c r="I16" s="18"/>
      <c r="J16" s="18"/>
      <c r="K16" s="18"/>
      <c r="L16" s="18"/>
      <c r="M16" s="15" t="s">
        <v>18</v>
      </c>
      <c r="N16" s="18"/>
      <c r="O16" s="192" t="e">
        <f>IF(#REF!="","",#REF!)</f>
        <v>#REF!</v>
      </c>
      <c r="P16" s="192"/>
      <c r="Q16" s="18"/>
      <c r="R16" s="19"/>
    </row>
    <row r="17" spans="2:18" s="7" customFormat="1" ht="7.5" customHeight="1"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</row>
    <row r="18" spans="2:18" s="7" customFormat="1" ht="15" customHeight="1">
      <c r="B18" s="17"/>
      <c r="C18" s="18"/>
      <c r="D18" s="15" t="s">
        <v>20</v>
      </c>
      <c r="E18" s="18"/>
      <c r="F18" s="18"/>
      <c r="G18" s="18"/>
      <c r="H18" s="18"/>
      <c r="I18" s="18"/>
      <c r="J18" s="18"/>
      <c r="K18" s="18"/>
      <c r="L18" s="18"/>
      <c r="M18" s="15" t="s">
        <v>16</v>
      </c>
      <c r="N18" s="18"/>
      <c r="O18" s="192" t="s">
        <v>21</v>
      </c>
      <c r="P18" s="192"/>
      <c r="Q18" s="18"/>
      <c r="R18" s="19"/>
    </row>
    <row r="19" spans="2:18" s="7" customFormat="1" ht="18.75" customHeight="1">
      <c r="B19" s="17"/>
      <c r="C19" s="18"/>
      <c r="D19" s="18"/>
      <c r="E19" s="16" t="s">
        <v>22</v>
      </c>
      <c r="F19" s="18"/>
      <c r="G19" s="18"/>
      <c r="H19" s="18"/>
      <c r="I19" s="18"/>
      <c r="J19" s="18"/>
      <c r="K19" s="18"/>
      <c r="L19" s="18"/>
      <c r="M19" s="15" t="s">
        <v>18</v>
      </c>
      <c r="N19" s="18"/>
      <c r="O19" s="192"/>
      <c r="P19" s="192"/>
      <c r="Q19" s="18"/>
      <c r="R19" s="19"/>
    </row>
    <row r="20" spans="2:18" s="7" customFormat="1" ht="7.5" customHeight="1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</row>
    <row r="21" spans="2:18" s="7" customFormat="1" ht="15" customHeight="1">
      <c r="B21" s="17"/>
      <c r="C21" s="18"/>
      <c r="D21" s="15" t="s">
        <v>23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</row>
    <row r="22" spans="2:18" s="45" customFormat="1" ht="300" customHeight="1">
      <c r="B22" s="46"/>
      <c r="C22" s="47"/>
      <c r="D22" s="47"/>
      <c r="E22" s="193" t="s">
        <v>24</v>
      </c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47"/>
      <c r="R22" s="48"/>
    </row>
    <row r="23" spans="2:18" s="7" customFormat="1" ht="7.5" customHeight="1"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spans="2:18" s="7" customFormat="1" ht="7.5" customHeight="1">
      <c r="B24" s="17"/>
      <c r="C24" s="18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18"/>
      <c r="R24" s="19"/>
    </row>
    <row r="25" spans="2:18" s="7" customFormat="1" ht="26.25" customHeight="1">
      <c r="B25" s="17"/>
      <c r="C25" s="18"/>
      <c r="D25" s="49" t="s">
        <v>25</v>
      </c>
      <c r="E25" s="18"/>
      <c r="F25" s="18"/>
      <c r="G25" s="18"/>
      <c r="H25" s="18"/>
      <c r="I25" s="18"/>
      <c r="J25" s="18"/>
      <c r="K25" s="18"/>
      <c r="L25" s="18"/>
      <c r="M25" s="197">
        <f>ROUNDUP($N$82,2)</f>
        <v>0</v>
      </c>
      <c r="N25" s="197"/>
      <c r="O25" s="197"/>
      <c r="P25" s="197"/>
      <c r="Q25" s="18"/>
      <c r="R25" s="19"/>
    </row>
    <row r="26" spans="2:18" s="7" customFormat="1" ht="7.5" customHeight="1">
      <c r="B26" s="17"/>
      <c r="C26" s="18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18"/>
      <c r="R26" s="19"/>
    </row>
    <row r="27" spans="2:18" s="7" customFormat="1" ht="15" customHeight="1">
      <c r="B27" s="17"/>
      <c r="C27" s="18"/>
      <c r="D27" s="20" t="s">
        <v>26</v>
      </c>
      <c r="E27" s="20" t="s">
        <v>27</v>
      </c>
      <c r="F27" s="50">
        <v>0.21</v>
      </c>
      <c r="G27" s="51" t="s">
        <v>28</v>
      </c>
      <c r="H27" s="201">
        <f>SUM($BE$82:$BE$200)</f>
        <v>0</v>
      </c>
      <c r="I27" s="201"/>
      <c r="J27" s="201"/>
      <c r="K27" s="18"/>
      <c r="L27" s="18"/>
      <c r="M27" s="201">
        <f>SUM($BE$82:$BE$200)*$F$27</f>
        <v>0</v>
      </c>
      <c r="N27" s="201"/>
      <c r="O27" s="201"/>
      <c r="P27" s="201"/>
      <c r="Q27" s="18"/>
      <c r="R27" s="19"/>
    </row>
    <row r="28" spans="2:18" s="7" customFormat="1" ht="15" customHeight="1">
      <c r="B28" s="17"/>
      <c r="C28" s="18"/>
      <c r="D28" s="18"/>
      <c r="E28" s="20" t="s">
        <v>29</v>
      </c>
      <c r="F28" s="50">
        <v>0.15</v>
      </c>
      <c r="G28" s="51" t="s">
        <v>28</v>
      </c>
      <c r="H28" s="201">
        <f>SUM($BF$82:$BF$200)</f>
        <v>0</v>
      </c>
      <c r="I28" s="201"/>
      <c r="J28" s="201"/>
      <c r="K28" s="18"/>
      <c r="L28" s="18"/>
      <c r="M28" s="201">
        <f>SUM($BF$82:$BF$200)*$F$28</f>
        <v>0</v>
      </c>
      <c r="N28" s="201"/>
      <c r="O28" s="201"/>
      <c r="P28" s="201"/>
      <c r="Q28" s="18"/>
      <c r="R28" s="19"/>
    </row>
    <row r="29" spans="2:18" s="7" customFormat="1" ht="12.75" customHeight="1" hidden="1">
      <c r="B29" s="17"/>
      <c r="C29" s="18"/>
      <c r="D29" s="18"/>
      <c r="E29" s="20" t="s">
        <v>30</v>
      </c>
      <c r="F29" s="50">
        <v>0.21</v>
      </c>
      <c r="G29" s="51" t="s">
        <v>28</v>
      </c>
      <c r="H29" s="201">
        <f>SUM($BG$82:$BG$200)</f>
        <v>0</v>
      </c>
      <c r="I29" s="201"/>
      <c r="J29" s="201"/>
      <c r="K29" s="18"/>
      <c r="L29" s="18"/>
      <c r="M29" s="201">
        <v>0</v>
      </c>
      <c r="N29" s="201"/>
      <c r="O29" s="201"/>
      <c r="P29" s="201"/>
      <c r="Q29" s="18"/>
      <c r="R29" s="19"/>
    </row>
    <row r="30" spans="2:18" s="7" customFormat="1" ht="12.75" customHeight="1" hidden="1">
      <c r="B30" s="17"/>
      <c r="C30" s="18"/>
      <c r="D30" s="18"/>
      <c r="E30" s="20" t="s">
        <v>31</v>
      </c>
      <c r="F30" s="50">
        <v>0.15</v>
      </c>
      <c r="G30" s="51" t="s">
        <v>28</v>
      </c>
      <c r="H30" s="201">
        <f>SUM($BH$82:$BH$200)</f>
        <v>0</v>
      </c>
      <c r="I30" s="201"/>
      <c r="J30" s="201"/>
      <c r="K30" s="18"/>
      <c r="L30" s="18"/>
      <c r="M30" s="201">
        <v>0</v>
      </c>
      <c r="N30" s="201"/>
      <c r="O30" s="201"/>
      <c r="P30" s="201"/>
      <c r="Q30" s="18"/>
      <c r="R30" s="19"/>
    </row>
    <row r="31" spans="2:18" s="7" customFormat="1" ht="12.75" customHeight="1" hidden="1">
      <c r="B31" s="17"/>
      <c r="C31" s="18"/>
      <c r="D31" s="18"/>
      <c r="E31" s="20" t="s">
        <v>32</v>
      </c>
      <c r="F31" s="50">
        <v>0</v>
      </c>
      <c r="G31" s="51" t="s">
        <v>28</v>
      </c>
      <c r="H31" s="201">
        <f>SUM($BI$82:$BI$200)</f>
        <v>0</v>
      </c>
      <c r="I31" s="201"/>
      <c r="J31" s="201"/>
      <c r="K31" s="18"/>
      <c r="L31" s="18"/>
      <c r="M31" s="201">
        <v>0</v>
      </c>
      <c r="N31" s="201"/>
      <c r="O31" s="201"/>
      <c r="P31" s="201"/>
      <c r="Q31" s="18"/>
      <c r="R31" s="19"/>
    </row>
    <row r="32" spans="2:18" s="7" customFormat="1" ht="7.5" customHeight="1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</row>
    <row r="33" spans="2:18" s="7" customFormat="1" ht="26.25" customHeight="1">
      <c r="B33" s="17"/>
      <c r="C33" s="21"/>
      <c r="D33" s="22" t="s">
        <v>33</v>
      </c>
      <c r="E33" s="23"/>
      <c r="F33" s="23"/>
      <c r="G33" s="52" t="s">
        <v>34</v>
      </c>
      <c r="H33" s="24" t="s">
        <v>35</v>
      </c>
      <c r="I33" s="23"/>
      <c r="J33" s="23"/>
      <c r="K33" s="23"/>
      <c r="L33" s="194">
        <f>ROUNDUP(SUM($M$25:$M$31),2)</f>
        <v>0</v>
      </c>
      <c r="M33" s="194"/>
      <c r="N33" s="194"/>
      <c r="O33" s="194"/>
      <c r="P33" s="194"/>
      <c r="Q33" s="21"/>
      <c r="R33" s="25"/>
    </row>
    <row r="34" spans="2:18" s="7" customFormat="1" ht="15" customHeight="1"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8"/>
    </row>
    <row r="38" spans="2:18" s="7" customFormat="1" ht="7.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5"/>
    </row>
    <row r="39" spans="2:21" s="7" customFormat="1" ht="37.5" customHeight="1">
      <c r="B39" s="17"/>
      <c r="C39" s="191" t="s">
        <v>51</v>
      </c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T39" s="18"/>
      <c r="U39" s="18"/>
    </row>
    <row r="40" spans="2:21" s="7" customFormat="1" ht="7.5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  <c r="T40" s="18"/>
      <c r="U40" s="18"/>
    </row>
    <row r="41" spans="2:21" s="7" customFormat="1" ht="30.75" customHeight="1">
      <c r="B41" s="17"/>
      <c r="C41" s="15" t="s">
        <v>6</v>
      </c>
      <c r="D41" s="18"/>
      <c r="E41" s="18"/>
      <c r="F41" s="199" t="e">
        <f>$F$6</f>
        <v>#REF!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"/>
      <c r="T41" s="18"/>
      <c r="U41" s="18"/>
    </row>
    <row r="42" spans="2:21" s="7" customFormat="1" ht="37.5" customHeight="1">
      <c r="B42" s="17"/>
      <c r="C42" s="34" t="s">
        <v>49</v>
      </c>
      <c r="D42" s="18"/>
      <c r="E42" s="18"/>
      <c r="F42" s="196" t="str">
        <f>$F$7</f>
        <v>257a - Výměna oken</v>
      </c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"/>
      <c r="T42" s="18"/>
      <c r="U42" s="18"/>
    </row>
    <row r="43" spans="2:21" s="7" customFormat="1" ht="7.5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  <c r="T43" s="18"/>
      <c r="U43" s="18"/>
    </row>
    <row r="44" spans="2:21" s="7" customFormat="1" ht="18.75" customHeight="1">
      <c r="B44" s="17"/>
      <c r="C44" s="15" t="s">
        <v>11</v>
      </c>
      <c r="D44" s="18"/>
      <c r="E44" s="18"/>
      <c r="F44" s="16" t="str">
        <f>$F$10</f>
        <v>Litvínov</v>
      </c>
      <c r="G44" s="18"/>
      <c r="H44" s="18"/>
      <c r="I44" s="18"/>
      <c r="J44" s="18"/>
      <c r="K44" s="15" t="s">
        <v>13</v>
      </c>
      <c r="L44" s="18"/>
      <c r="M44" s="200" t="e">
        <f>IF($O$10="","",$O$10)</f>
        <v>#REF!</v>
      </c>
      <c r="N44" s="200"/>
      <c r="O44" s="200"/>
      <c r="P44" s="200"/>
      <c r="Q44" s="18"/>
      <c r="R44" s="19"/>
      <c r="T44" s="18"/>
      <c r="U44" s="18"/>
    </row>
    <row r="45" spans="2:21" s="7" customFormat="1" ht="7.5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  <c r="T45" s="18"/>
      <c r="U45" s="18"/>
    </row>
    <row r="46" spans="2:21" s="7" customFormat="1" ht="15.75" customHeight="1">
      <c r="B46" s="17"/>
      <c r="C46" s="15" t="s">
        <v>15</v>
      </c>
      <c r="D46" s="18"/>
      <c r="E46" s="18"/>
      <c r="F46" s="16" t="str">
        <f>$E$13</f>
        <v>Město Litvínov, nám. Míru 11, 436 01 Litvínov</v>
      </c>
      <c r="G46" s="18"/>
      <c r="H46" s="18"/>
      <c r="I46" s="18"/>
      <c r="J46" s="18"/>
      <c r="K46" s="15" t="s">
        <v>20</v>
      </c>
      <c r="L46" s="18"/>
      <c r="M46" s="192" t="str">
        <f>$E$19</f>
        <v>Rostislav Tomáš, Chudeřínská 147, 436 01 Litvínov</v>
      </c>
      <c r="N46" s="192"/>
      <c r="O46" s="192"/>
      <c r="P46" s="192"/>
      <c r="Q46" s="192"/>
      <c r="R46" s="19"/>
      <c r="T46" s="18"/>
      <c r="U46" s="18"/>
    </row>
    <row r="47" spans="2:21" s="7" customFormat="1" ht="15" customHeight="1">
      <c r="B47" s="17"/>
      <c r="C47" s="15" t="s">
        <v>19</v>
      </c>
      <c r="D47" s="18"/>
      <c r="E47" s="18"/>
      <c r="F47" s="16" t="e">
        <f>IF($E$16="","",$E$16)</f>
        <v>#REF!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  <c r="T47" s="18"/>
      <c r="U47" s="18"/>
    </row>
    <row r="48" spans="2:21" s="7" customFormat="1" ht="11.25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  <c r="T48" s="18"/>
      <c r="U48" s="18"/>
    </row>
    <row r="49" spans="2:21" s="7" customFormat="1" ht="30" customHeight="1">
      <c r="B49" s="17"/>
      <c r="C49" s="202" t="s">
        <v>52</v>
      </c>
      <c r="D49" s="202"/>
      <c r="E49" s="202"/>
      <c r="F49" s="202"/>
      <c r="G49" s="202"/>
      <c r="H49" s="21"/>
      <c r="I49" s="21"/>
      <c r="J49" s="21"/>
      <c r="K49" s="21"/>
      <c r="L49" s="21"/>
      <c r="M49" s="21"/>
      <c r="N49" s="202" t="s">
        <v>53</v>
      </c>
      <c r="O49" s="202"/>
      <c r="P49" s="202"/>
      <c r="Q49" s="202"/>
      <c r="R49" s="25"/>
      <c r="T49" s="18"/>
      <c r="U49" s="18"/>
    </row>
    <row r="50" spans="2:21" s="7" customFormat="1" ht="11.25" customHeight="1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T50" s="18"/>
      <c r="U50" s="18"/>
    </row>
    <row r="51" spans="2:47" s="7" customFormat="1" ht="30" customHeight="1">
      <c r="B51" s="17"/>
      <c r="C51" s="41" t="s">
        <v>54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97">
        <f>ROUNDUP($N$82,2)</f>
        <v>0</v>
      </c>
      <c r="O51" s="197"/>
      <c r="P51" s="197"/>
      <c r="Q51" s="197"/>
      <c r="R51" s="19"/>
      <c r="T51" s="18"/>
      <c r="U51" s="18"/>
      <c r="AU51" s="7" t="s">
        <v>55</v>
      </c>
    </row>
    <row r="52" spans="2:21" s="42" customFormat="1" ht="25.5" customHeight="1">
      <c r="B52" s="56"/>
      <c r="C52" s="57"/>
      <c r="D52" s="57" t="s">
        <v>56</v>
      </c>
      <c r="E52" s="57"/>
      <c r="F52" s="57"/>
      <c r="G52" s="57"/>
      <c r="H52" s="57"/>
      <c r="I52" s="57"/>
      <c r="J52" s="57"/>
      <c r="K52" s="57"/>
      <c r="L52" s="57"/>
      <c r="M52" s="57"/>
      <c r="N52" s="203">
        <f>ROUNDUP($N$83,2)</f>
        <v>0</v>
      </c>
      <c r="O52" s="203"/>
      <c r="P52" s="203"/>
      <c r="Q52" s="203"/>
      <c r="R52" s="58"/>
      <c r="T52" s="57"/>
      <c r="U52" s="57"/>
    </row>
    <row r="53" spans="2:21" s="59" customFormat="1" ht="21" customHeight="1">
      <c r="B53" s="60"/>
      <c r="C53" s="61"/>
      <c r="D53" s="61" t="s">
        <v>57</v>
      </c>
      <c r="E53" s="61"/>
      <c r="F53" s="61"/>
      <c r="G53" s="61"/>
      <c r="H53" s="61"/>
      <c r="I53" s="61"/>
      <c r="J53" s="61"/>
      <c r="K53" s="61"/>
      <c r="L53" s="61"/>
      <c r="M53" s="61"/>
      <c r="N53" s="204">
        <f>ROUNDUP($N$84,2)</f>
        <v>0</v>
      </c>
      <c r="O53" s="204"/>
      <c r="P53" s="204"/>
      <c r="Q53" s="204"/>
      <c r="R53" s="62"/>
      <c r="T53" s="61"/>
      <c r="U53" s="61"/>
    </row>
    <row r="54" spans="2:21" s="59" customFormat="1" ht="21" customHeight="1">
      <c r="B54" s="60"/>
      <c r="C54" s="61"/>
      <c r="D54" s="61" t="s">
        <v>58</v>
      </c>
      <c r="E54" s="61"/>
      <c r="F54" s="61"/>
      <c r="G54" s="61"/>
      <c r="H54" s="61"/>
      <c r="I54" s="61"/>
      <c r="J54" s="61"/>
      <c r="K54" s="61"/>
      <c r="L54" s="61"/>
      <c r="M54" s="61"/>
      <c r="N54" s="204">
        <f>ROUNDUP($N$89,2)</f>
        <v>0</v>
      </c>
      <c r="O54" s="204"/>
      <c r="P54" s="204"/>
      <c r="Q54" s="204"/>
      <c r="R54" s="62"/>
      <c r="T54" s="61"/>
      <c r="U54" s="61"/>
    </row>
    <row r="55" spans="2:21" s="59" customFormat="1" ht="21" customHeight="1">
      <c r="B55" s="60"/>
      <c r="C55" s="61"/>
      <c r="D55" s="61" t="s">
        <v>59</v>
      </c>
      <c r="E55" s="61"/>
      <c r="F55" s="61"/>
      <c r="G55" s="61"/>
      <c r="H55" s="61"/>
      <c r="I55" s="61"/>
      <c r="J55" s="61"/>
      <c r="K55" s="61"/>
      <c r="L55" s="61"/>
      <c r="M55" s="61"/>
      <c r="N55" s="204">
        <f>ROUNDUP($N$106,2)</f>
        <v>0</v>
      </c>
      <c r="O55" s="204"/>
      <c r="P55" s="204"/>
      <c r="Q55" s="204"/>
      <c r="R55" s="62"/>
      <c r="T55" s="61"/>
      <c r="U55" s="61"/>
    </row>
    <row r="56" spans="2:21" s="59" customFormat="1" ht="15.75" customHeight="1">
      <c r="B56" s="60"/>
      <c r="C56" s="61"/>
      <c r="D56" s="61" t="s">
        <v>60</v>
      </c>
      <c r="E56" s="61"/>
      <c r="F56" s="61"/>
      <c r="G56" s="61"/>
      <c r="H56" s="61"/>
      <c r="I56" s="61"/>
      <c r="J56" s="61"/>
      <c r="K56" s="61"/>
      <c r="L56" s="61"/>
      <c r="M56" s="61"/>
      <c r="N56" s="204">
        <f>ROUNDUP($N$115,2)</f>
        <v>0</v>
      </c>
      <c r="O56" s="204"/>
      <c r="P56" s="204"/>
      <c r="Q56" s="204"/>
      <c r="R56" s="62"/>
      <c r="T56" s="61"/>
      <c r="U56" s="61"/>
    </row>
    <row r="57" spans="2:21" s="42" customFormat="1" ht="25.5" customHeight="1">
      <c r="B57" s="56"/>
      <c r="C57" s="57"/>
      <c r="D57" s="57" t="s">
        <v>61</v>
      </c>
      <c r="E57" s="57"/>
      <c r="F57" s="57"/>
      <c r="G57" s="57"/>
      <c r="H57" s="57"/>
      <c r="I57" s="57"/>
      <c r="J57" s="57"/>
      <c r="K57" s="57"/>
      <c r="L57" s="57"/>
      <c r="M57" s="57"/>
      <c r="N57" s="203">
        <f>ROUNDUP($N$127,2)</f>
        <v>0</v>
      </c>
      <c r="O57" s="203"/>
      <c r="P57" s="203"/>
      <c r="Q57" s="203"/>
      <c r="R57" s="58"/>
      <c r="T57" s="57"/>
      <c r="U57" s="57"/>
    </row>
    <row r="58" spans="2:21" s="59" customFormat="1" ht="21" customHeight="1">
      <c r="B58" s="60"/>
      <c r="C58" s="61"/>
      <c r="D58" s="61" t="s">
        <v>62</v>
      </c>
      <c r="E58" s="61"/>
      <c r="F58" s="61"/>
      <c r="G58" s="61"/>
      <c r="H58" s="61"/>
      <c r="I58" s="61"/>
      <c r="J58" s="61"/>
      <c r="K58" s="61"/>
      <c r="L58" s="61"/>
      <c r="M58" s="61"/>
      <c r="N58" s="204">
        <f>ROUNDUP($N$128,2)</f>
        <v>0</v>
      </c>
      <c r="O58" s="204"/>
      <c r="P58" s="204"/>
      <c r="Q58" s="204"/>
      <c r="R58" s="62"/>
      <c r="T58" s="61"/>
      <c r="U58" s="61"/>
    </row>
    <row r="59" spans="2:21" s="59" customFormat="1" ht="21" customHeight="1">
      <c r="B59" s="60"/>
      <c r="C59" s="61"/>
      <c r="D59" s="61" t="s">
        <v>63</v>
      </c>
      <c r="E59" s="61"/>
      <c r="F59" s="61"/>
      <c r="G59" s="61"/>
      <c r="H59" s="61"/>
      <c r="I59" s="61"/>
      <c r="J59" s="61"/>
      <c r="K59" s="61"/>
      <c r="L59" s="61"/>
      <c r="M59" s="61"/>
      <c r="N59" s="204">
        <f>ROUNDUP($N$139,2)</f>
        <v>0</v>
      </c>
      <c r="O59" s="204"/>
      <c r="P59" s="204"/>
      <c r="Q59" s="204"/>
      <c r="R59" s="62"/>
      <c r="T59" s="61"/>
      <c r="U59" s="61"/>
    </row>
    <row r="60" spans="2:21" s="59" customFormat="1" ht="21" customHeight="1">
      <c r="B60" s="60"/>
      <c r="C60" s="61"/>
      <c r="D60" s="61" t="s">
        <v>64</v>
      </c>
      <c r="E60" s="61"/>
      <c r="F60" s="61"/>
      <c r="G60" s="61"/>
      <c r="H60" s="61"/>
      <c r="I60" s="61"/>
      <c r="J60" s="61"/>
      <c r="K60" s="61"/>
      <c r="L60" s="61"/>
      <c r="M60" s="61"/>
      <c r="N60" s="204">
        <f>ROUNDUP($N$166,2)</f>
        <v>0</v>
      </c>
      <c r="O60" s="204"/>
      <c r="P60" s="204"/>
      <c r="Q60" s="204"/>
      <c r="R60" s="62"/>
      <c r="T60" s="61"/>
      <c r="U60" s="61"/>
    </row>
    <row r="61" spans="2:21" s="59" customFormat="1" ht="21" customHeight="1">
      <c r="B61" s="60"/>
      <c r="C61" s="61"/>
      <c r="D61" s="61" t="s">
        <v>65</v>
      </c>
      <c r="E61" s="61"/>
      <c r="F61" s="61"/>
      <c r="G61" s="61"/>
      <c r="H61" s="61"/>
      <c r="I61" s="61"/>
      <c r="J61" s="61"/>
      <c r="K61" s="61"/>
      <c r="L61" s="61"/>
      <c r="M61" s="61"/>
      <c r="N61" s="204">
        <f>ROUNDUP($N$172,2)</f>
        <v>0</v>
      </c>
      <c r="O61" s="204"/>
      <c r="P61" s="204"/>
      <c r="Q61" s="204"/>
      <c r="R61" s="62"/>
      <c r="T61" s="61"/>
      <c r="U61" s="61"/>
    </row>
    <row r="62" spans="2:21" s="59" customFormat="1" ht="21" customHeight="1">
      <c r="B62" s="60"/>
      <c r="C62" s="61"/>
      <c r="D62" s="61" t="s">
        <v>66</v>
      </c>
      <c r="E62" s="61"/>
      <c r="F62" s="61"/>
      <c r="G62" s="61"/>
      <c r="H62" s="61"/>
      <c r="I62" s="61"/>
      <c r="J62" s="61"/>
      <c r="K62" s="61"/>
      <c r="L62" s="61"/>
      <c r="M62" s="61"/>
      <c r="N62" s="204">
        <f>ROUNDUP($N$186,2)</f>
        <v>0</v>
      </c>
      <c r="O62" s="204"/>
      <c r="P62" s="204"/>
      <c r="Q62" s="204"/>
      <c r="R62" s="62"/>
      <c r="T62" s="61"/>
      <c r="U62" s="61"/>
    </row>
    <row r="63" spans="2:21" s="42" customFormat="1" ht="25.5" customHeight="1">
      <c r="B63" s="56"/>
      <c r="C63" s="57"/>
      <c r="D63" s="57" t="s">
        <v>67</v>
      </c>
      <c r="E63" s="57"/>
      <c r="F63" s="57"/>
      <c r="G63" s="57"/>
      <c r="H63" s="57"/>
      <c r="I63" s="57"/>
      <c r="J63" s="57"/>
      <c r="K63" s="57"/>
      <c r="L63" s="57"/>
      <c r="M63" s="57"/>
      <c r="N63" s="203">
        <f>ROUNDUP($N$191,2)</f>
        <v>0</v>
      </c>
      <c r="O63" s="203"/>
      <c r="P63" s="203"/>
      <c r="Q63" s="203"/>
      <c r="R63" s="58"/>
      <c r="T63" s="57"/>
      <c r="U63" s="57"/>
    </row>
    <row r="64" spans="2:21" s="59" customFormat="1" ht="21" customHeight="1">
      <c r="B64" s="60"/>
      <c r="C64" s="61"/>
      <c r="D64" s="61" t="s">
        <v>68</v>
      </c>
      <c r="E64" s="61"/>
      <c r="F64" s="61"/>
      <c r="G64" s="61"/>
      <c r="H64" s="61"/>
      <c r="I64" s="61"/>
      <c r="J64" s="61"/>
      <c r="K64" s="61"/>
      <c r="L64" s="61"/>
      <c r="M64" s="61"/>
      <c r="N64" s="204">
        <f>ROUNDUP($N$192,2)</f>
        <v>0</v>
      </c>
      <c r="O64" s="204"/>
      <c r="P64" s="204"/>
      <c r="Q64" s="204"/>
      <c r="R64" s="62"/>
      <c r="T64" s="61"/>
      <c r="U64" s="61"/>
    </row>
    <row r="65" spans="2:21" s="7" customFormat="1" ht="22.5" customHeight="1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9"/>
      <c r="T65" s="18"/>
      <c r="U65" s="18"/>
    </row>
    <row r="66" spans="2:21" s="7" customFormat="1" ht="7.5" customHeight="1"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8"/>
      <c r="T66" s="18"/>
      <c r="U66" s="18"/>
    </row>
    <row r="70" spans="2:19" s="7" customFormat="1" ht="7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1"/>
    </row>
    <row r="71" spans="2:19" s="7" customFormat="1" ht="37.5" customHeight="1">
      <c r="B71" s="17"/>
      <c r="C71" s="195" t="s">
        <v>69</v>
      </c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31"/>
    </row>
    <row r="72" spans="2:19" s="7" customFormat="1" ht="7.5" customHeight="1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31"/>
    </row>
    <row r="73" spans="2:19" s="7" customFormat="1" ht="30.75" customHeight="1">
      <c r="B73" s="17"/>
      <c r="C73" s="15" t="s">
        <v>6</v>
      </c>
      <c r="D73" s="18"/>
      <c r="E73" s="18"/>
      <c r="F73" s="199" t="e">
        <f>$F$6</f>
        <v>#REF!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8"/>
      <c r="S73" s="31"/>
    </row>
    <row r="74" spans="2:19" s="7" customFormat="1" ht="37.5" customHeight="1">
      <c r="B74" s="17"/>
      <c r="C74" s="34" t="s">
        <v>49</v>
      </c>
      <c r="D74" s="18"/>
      <c r="E74" s="18"/>
      <c r="F74" s="196" t="str">
        <f>$F$7</f>
        <v>257a - Výměna oken</v>
      </c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8"/>
      <c r="S74" s="31"/>
    </row>
    <row r="75" spans="2:19" s="7" customFormat="1" ht="7.5" customHeight="1"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31"/>
    </row>
    <row r="76" spans="2:19" s="7" customFormat="1" ht="18.75" customHeight="1">
      <c r="B76" s="17"/>
      <c r="C76" s="15" t="s">
        <v>11</v>
      </c>
      <c r="D76" s="18"/>
      <c r="E76" s="18"/>
      <c r="F76" s="16" t="str">
        <f>$F$10</f>
        <v>Litvínov</v>
      </c>
      <c r="G76" s="18"/>
      <c r="H76" s="18"/>
      <c r="I76" s="18"/>
      <c r="J76" s="18"/>
      <c r="K76" s="15" t="s">
        <v>13</v>
      </c>
      <c r="L76" s="18"/>
      <c r="M76" s="200" t="e">
        <f>IF($O$10="","",$O$10)</f>
        <v>#REF!</v>
      </c>
      <c r="N76" s="200"/>
      <c r="O76" s="200"/>
      <c r="P76" s="200"/>
      <c r="Q76" s="18"/>
      <c r="R76" s="18"/>
      <c r="S76" s="31"/>
    </row>
    <row r="77" spans="2:19" s="7" customFormat="1" ht="7.5" customHeight="1"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31"/>
    </row>
    <row r="78" spans="2:19" s="7" customFormat="1" ht="15.75" customHeight="1">
      <c r="B78" s="17"/>
      <c r="C78" s="15" t="s">
        <v>15</v>
      </c>
      <c r="D78" s="18"/>
      <c r="E78" s="18"/>
      <c r="F78" s="16" t="str">
        <f>$E$13</f>
        <v>Město Litvínov, nám. Míru 11, 436 01 Litvínov</v>
      </c>
      <c r="G78" s="18"/>
      <c r="H78" s="18"/>
      <c r="I78" s="18"/>
      <c r="J78" s="18"/>
      <c r="K78" s="15" t="s">
        <v>20</v>
      </c>
      <c r="L78" s="18"/>
      <c r="M78" s="192" t="str">
        <f>$E$19</f>
        <v>Rostislav Tomáš, Chudeřínská 147, 436 01 Litvínov</v>
      </c>
      <c r="N78" s="192"/>
      <c r="O78" s="192"/>
      <c r="P78" s="192"/>
      <c r="Q78" s="192"/>
      <c r="R78" s="18"/>
      <c r="S78" s="31"/>
    </row>
    <row r="79" spans="2:19" s="7" customFormat="1" ht="15" customHeight="1">
      <c r="B79" s="17"/>
      <c r="C79" s="15" t="s">
        <v>19</v>
      </c>
      <c r="D79" s="18"/>
      <c r="E79" s="18"/>
      <c r="F79" s="16" t="e">
        <f>IF($E$16="","",$E$16)</f>
        <v>#REF!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31"/>
    </row>
    <row r="80" spans="2:19" s="7" customFormat="1" ht="11.25" customHeight="1"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31"/>
    </row>
    <row r="81" spans="2:27" s="63" customFormat="1" ht="30" customHeight="1">
      <c r="B81" s="64"/>
      <c r="C81" s="65" t="s">
        <v>70</v>
      </c>
      <c r="D81" s="66" t="s">
        <v>37</v>
      </c>
      <c r="E81" s="66" t="s">
        <v>36</v>
      </c>
      <c r="F81" s="205" t="s">
        <v>71</v>
      </c>
      <c r="G81" s="205"/>
      <c r="H81" s="205"/>
      <c r="I81" s="205"/>
      <c r="J81" s="66" t="s">
        <v>72</v>
      </c>
      <c r="K81" s="66" t="s">
        <v>73</v>
      </c>
      <c r="L81" s="205" t="s">
        <v>74</v>
      </c>
      <c r="M81" s="205"/>
      <c r="N81" s="205" t="s">
        <v>75</v>
      </c>
      <c r="O81" s="205"/>
      <c r="P81" s="205"/>
      <c r="Q81" s="205"/>
      <c r="R81" s="67" t="s">
        <v>76</v>
      </c>
      <c r="S81" s="68"/>
      <c r="T81" s="36" t="s">
        <v>77</v>
      </c>
      <c r="U81" s="37" t="s">
        <v>26</v>
      </c>
      <c r="V81" s="37" t="s">
        <v>78</v>
      </c>
      <c r="W81" s="37" t="s">
        <v>79</v>
      </c>
      <c r="X81" s="37" t="s">
        <v>80</v>
      </c>
      <c r="Y81" s="37" t="s">
        <v>81</v>
      </c>
      <c r="Z81" s="37" t="s">
        <v>82</v>
      </c>
      <c r="AA81" s="38" t="s">
        <v>83</v>
      </c>
    </row>
    <row r="82" spans="2:63" s="7" customFormat="1" ht="30" customHeight="1">
      <c r="B82" s="17"/>
      <c r="C82" s="41" t="s">
        <v>54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206">
        <f>$BK$82</f>
        <v>0</v>
      </c>
      <c r="O82" s="206"/>
      <c r="P82" s="206"/>
      <c r="Q82" s="206"/>
      <c r="R82" s="18"/>
      <c r="S82" s="31"/>
      <c r="T82" s="39"/>
      <c r="U82" s="40"/>
      <c r="V82" s="40"/>
      <c r="W82" s="69">
        <f>$W$83+$W$127+$W$191</f>
        <v>0</v>
      </c>
      <c r="X82" s="40"/>
      <c r="Y82" s="69">
        <f>$Y$83+$Y$127+$Y$191</f>
        <v>1.11283944</v>
      </c>
      <c r="Z82" s="40"/>
      <c r="AA82" s="70">
        <f>$AA$83+$AA$127+$AA$191</f>
        <v>2.54133985</v>
      </c>
      <c r="AT82" s="7" t="s">
        <v>38</v>
      </c>
      <c r="AU82" s="7" t="s">
        <v>55</v>
      </c>
      <c r="BK82" s="71">
        <f>$BK$83+$BK$127+$BK$191</f>
        <v>0</v>
      </c>
    </row>
    <row r="83" spans="2:63" s="72" customFormat="1" ht="37.5" customHeight="1">
      <c r="B83" s="73"/>
      <c r="C83" s="74"/>
      <c r="D83" s="75" t="s">
        <v>56</v>
      </c>
      <c r="E83" s="74"/>
      <c r="F83" s="74"/>
      <c r="G83" s="74"/>
      <c r="H83" s="74"/>
      <c r="I83" s="74"/>
      <c r="J83" s="74"/>
      <c r="K83" s="74"/>
      <c r="L83" s="74"/>
      <c r="M83" s="74"/>
      <c r="N83" s="207">
        <f>$BK$83</f>
        <v>0</v>
      </c>
      <c r="O83" s="207"/>
      <c r="P83" s="207"/>
      <c r="Q83" s="207"/>
      <c r="R83" s="74"/>
      <c r="S83" s="76"/>
      <c r="T83" s="77"/>
      <c r="U83" s="74"/>
      <c r="V83" s="74"/>
      <c r="W83" s="78">
        <f>$W$84+$W$89+$W$106</f>
        <v>0</v>
      </c>
      <c r="X83" s="74"/>
      <c r="Y83" s="78">
        <f>$Y$84+$Y$89+$Y$106</f>
        <v>0.28851892</v>
      </c>
      <c r="Z83" s="74"/>
      <c r="AA83" s="79">
        <f>$AA$84+$AA$89+$AA$106</f>
        <v>2.40844</v>
      </c>
      <c r="AR83" s="80" t="s">
        <v>10</v>
      </c>
      <c r="AT83" s="80" t="s">
        <v>38</v>
      </c>
      <c r="AU83" s="80" t="s">
        <v>39</v>
      </c>
      <c r="AY83" s="80" t="s">
        <v>84</v>
      </c>
      <c r="BK83" s="81">
        <f>$BK$84+$BK$89+$BK$106</f>
        <v>0</v>
      </c>
    </row>
    <row r="84" spans="2:63" s="72" customFormat="1" ht="21" customHeight="1">
      <c r="B84" s="73"/>
      <c r="C84" s="74"/>
      <c r="D84" s="82" t="s">
        <v>57</v>
      </c>
      <c r="E84" s="74"/>
      <c r="F84" s="74"/>
      <c r="G84" s="74"/>
      <c r="H84" s="74"/>
      <c r="I84" s="74"/>
      <c r="J84" s="74"/>
      <c r="K84" s="74"/>
      <c r="L84" s="74"/>
      <c r="M84" s="74"/>
      <c r="N84" s="208">
        <f>$BK$84</f>
        <v>0</v>
      </c>
      <c r="O84" s="208"/>
      <c r="P84" s="208"/>
      <c r="Q84" s="208"/>
      <c r="R84" s="74"/>
      <c r="S84" s="76"/>
      <c r="T84" s="77"/>
      <c r="U84" s="74"/>
      <c r="V84" s="74"/>
      <c r="W84" s="78">
        <f>SUM($W$85:$W$88)</f>
        <v>0</v>
      </c>
      <c r="X84" s="74"/>
      <c r="Y84" s="78">
        <f>SUM($Y$85:$Y$88)</f>
        <v>0.0652795</v>
      </c>
      <c r="Z84" s="74"/>
      <c r="AA84" s="79">
        <f>SUM($AA$85:$AA$88)</f>
        <v>0</v>
      </c>
      <c r="AR84" s="80" t="s">
        <v>10</v>
      </c>
      <c r="AT84" s="80" t="s">
        <v>38</v>
      </c>
      <c r="AU84" s="80" t="s">
        <v>10</v>
      </c>
      <c r="AY84" s="80" t="s">
        <v>84</v>
      </c>
      <c r="BK84" s="81">
        <f>SUM($BK$85:$BK$88)</f>
        <v>0</v>
      </c>
    </row>
    <row r="85" spans="2:65" s="7" customFormat="1" ht="39" customHeight="1">
      <c r="B85" s="17"/>
      <c r="C85" s="83" t="s">
        <v>10</v>
      </c>
      <c r="D85" s="83" t="s">
        <v>85</v>
      </c>
      <c r="E85" s="84" t="s">
        <v>86</v>
      </c>
      <c r="F85" s="209" t="s">
        <v>87</v>
      </c>
      <c r="G85" s="209"/>
      <c r="H85" s="209"/>
      <c r="I85" s="209"/>
      <c r="J85" s="86" t="s">
        <v>88</v>
      </c>
      <c r="K85" s="87">
        <v>1.573</v>
      </c>
      <c r="L85" s="210"/>
      <c r="M85" s="210"/>
      <c r="N85" s="211">
        <f>ROUND($L$85*$K$85,2)</f>
        <v>0</v>
      </c>
      <c r="O85" s="211"/>
      <c r="P85" s="211"/>
      <c r="Q85" s="211"/>
      <c r="R85" s="85" t="s">
        <v>89</v>
      </c>
      <c r="S85" s="31"/>
      <c r="T85" s="88"/>
      <c r="U85" s="89" t="s">
        <v>27</v>
      </c>
      <c r="V85" s="18"/>
      <c r="W85" s="18"/>
      <c r="X85" s="90">
        <v>0.0415</v>
      </c>
      <c r="Y85" s="90">
        <f>$X$85*$K$85</f>
        <v>0.0652795</v>
      </c>
      <c r="Z85" s="90">
        <v>0</v>
      </c>
      <c r="AA85" s="91">
        <f>$Z$85*$K$85</f>
        <v>0</v>
      </c>
      <c r="AR85" s="45" t="s">
        <v>90</v>
      </c>
      <c r="AT85" s="45" t="s">
        <v>85</v>
      </c>
      <c r="AU85" s="45" t="s">
        <v>42</v>
      </c>
      <c r="AY85" s="7" t="s">
        <v>84</v>
      </c>
      <c r="BE85" s="92">
        <f>IF($U$85="základní",$N$85,0)</f>
        <v>0</v>
      </c>
      <c r="BF85" s="92">
        <f>IF($U$85="snížená",$N$85,0)</f>
        <v>0</v>
      </c>
      <c r="BG85" s="92">
        <f>IF($U$85="zákl. přenesená",$N$85,0)</f>
        <v>0</v>
      </c>
      <c r="BH85" s="92">
        <f>IF($U$85="sníž. přenesená",$N$85,0)</f>
        <v>0</v>
      </c>
      <c r="BI85" s="92">
        <f>IF($U$85="nulová",$N$85,0)</f>
        <v>0</v>
      </c>
      <c r="BJ85" s="45" t="s">
        <v>10</v>
      </c>
      <c r="BK85" s="92">
        <f>ROUND($L$85*$K$85,2)</f>
        <v>0</v>
      </c>
      <c r="BL85" s="45" t="s">
        <v>90</v>
      </c>
      <c r="BM85" s="45" t="s">
        <v>91</v>
      </c>
    </row>
    <row r="86" spans="2:47" s="7" customFormat="1" ht="16.5" customHeight="1">
      <c r="B86" s="17"/>
      <c r="C86" s="18"/>
      <c r="D86" s="18"/>
      <c r="E86" s="18"/>
      <c r="F86" s="212" t="s">
        <v>92</v>
      </c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31"/>
      <c r="T86" s="93"/>
      <c r="U86" s="18"/>
      <c r="V86" s="18"/>
      <c r="W86" s="18"/>
      <c r="X86" s="18"/>
      <c r="Y86" s="18"/>
      <c r="Z86" s="18"/>
      <c r="AA86" s="35"/>
      <c r="AT86" s="7" t="s">
        <v>93</v>
      </c>
      <c r="AU86" s="7" t="s">
        <v>42</v>
      </c>
    </row>
    <row r="87" spans="2:51" s="7" customFormat="1" ht="15.75" customHeight="1">
      <c r="B87" s="94"/>
      <c r="C87" s="95"/>
      <c r="D87" s="95"/>
      <c r="E87" s="95"/>
      <c r="F87" s="213" t="s">
        <v>94</v>
      </c>
      <c r="G87" s="213"/>
      <c r="H87" s="213"/>
      <c r="I87" s="213"/>
      <c r="J87" s="95"/>
      <c r="K87" s="96">
        <v>1.573</v>
      </c>
      <c r="L87" s="95"/>
      <c r="M87" s="95"/>
      <c r="N87" s="95"/>
      <c r="O87" s="95"/>
      <c r="P87" s="95"/>
      <c r="Q87" s="95"/>
      <c r="R87" s="95"/>
      <c r="S87" s="97"/>
      <c r="T87" s="98"/>
      <c r="U87" s="95"/>
      <c r="V87" s="95"/>
      <c r="W87" s="95"/>
      <c r="X87" s="95"/>
      <c r="Y87" s="95"/>
      <c r="Z87" s="95"/>
      <c r="AA87" s="99"/>
      <c r="AT87" s="100" t="s">
        <v>95</v>
      </c>
      <c r="AU87" s="100" t="s">
        <v>42</v>
      </c>
      <c r="AV87" s="100" t="s">
        <v>42</v>
      </c>
      <c r="AW87" s="100" t="s">
        <v>55</v>
      </c>
      <c r="AX87" s="100" t="s">
        <v>39</v>
      </c>
      <c r="AY87" s="100" t="s">
        <v>84</v>
      </c>
    </row>
    <row r="88" spans="2:51" s="7" customFormat="1" ht="15.75" customHeight="1">
      <c r="B88" s="101"/>
      <c r="C88" s="102"/>
      <c r="D88" s="102"/>
      <c r="E88" s="102"/>
      <c r="F88" s="214" t="s">
        <v>96</v>
      </c>
      <c r="G88" s="214"/>
      <c r="H88" s="214"/>
      <c r="I88" s="214"/>
      <c r="J88" s="102"/>
      <c r="K88" s="103">
        <v>1.573</v>
      </c>
      <c r="L88" s="102"/>
      <c r="M88" s="102"/>
      <c r="N88" s="102"/>
      <c r="O88" s="102"/>
      <c r="P88" s="102"/>
      <c r="Q88" s="102"/>
      <c r="R88" s="102"/>
      <c r="S88" s="104"/>
      <c r="T88" s="105"/>
      <c r="U88" s="102"/>
      <c r="V88" s="102"/>
      <c r="W88" s="102"/>
      <c r="X88" s="102"/>
      <c r="Y88" s="102"/>
      <c r="Z88" s="102"/>
      <c r="AA88" s="106"/>
      <c r="AT88" s="107" t="s">
        <v>95</v>
      </c>
      <c r="AU88" s="107" t="s">
        <v>42</v>
      </c>
      <c r="AV88" s="107" t="s">
        <v>90</v>
      </c>
      <c r="AW88" s="107" t="s">
        <v>55</v>
      </c>
      <c r="AX88" s="107" t="s">
        <v>10</v>
      </c>
      <c r="AY88" s="107" t="s">
        <v>84</v>
      </c>
    </row>
    <row r="89" spans="2:63" s="72" customFormat="1" ht="30.75" customHeight="1">
      <c r="B89" s="73"/>
      <c r="C89" s="74"/>
      <c r="D89" s="82" t="s">
        <v>58</v>
      </c>
      <c r="E89" s="74"/>
      <c r="F89" s="74"/>
      <c r="G89" s="74"/>
      <c r="H89" s="74"/>
      <c r="I89" s="74"/>
      <c r="J89" s="74"/>
      <c r="K89" s="74"/>
      <c r="L89" s="74"/>
      <c r="M89" s="74"/>
      <c r="N89" s="208">
        <f>$BK$89</f>
        <v>0</v>
      </c>
      <c r="O89" s="208"/>
      <c r="P89" s="208"/>
      <c r="Q89" s="208"/>
      <c r="R89" s="74"/>
      <c r="S89" s="76"/>
      <c r="T89" s="77"/>
      <c r="U89" s="74"/>
      <c r="V89" s="74"/>
      <c r="W89" s="78">
        <f>SUM($W$90:$W$105)</f>
        <v>0</v>
      </c>
      <c r="X89" s="74"/>
      <c r="Y89" s="78">
        <f>SUM($Y$90:$Y$105)</f>
        <v>0.21463942</v>
      </c>
      <c r="Z89" s="74"/>
      <c r="AA89" s="79">
        <f>SUM($AA$90:$AA$105)</f>
        <v>0</v>
      </c>
      <c r="AR89" s="80" t="s">
        <v>10</v>
      </c>
      <c r="AT89" s="80" t="s">
        <v>38</v>
      </c>
      <c r="AU89" s="80" t="s">
        <v>10</v>
      </c>
      <c r="AY89" s="80" t="s">
        <v>84</v>
      </c>
      <c r="BK89" s="81">
        <f>SUM($BK$90:$BK$105)</f>
        <v>0</v>
      </c>
    </row>
    <row r="90" spans="2:65" s="7" customFormat="1" ht="27" customHeight="1">
      <c r="B90" s="17"/>
      <c r="C90" s="83" t="s">
        <v>42</v>
      </c>
      <c r="D90" s="83" t="s">
        <v>85</v>
      </c>
      <c r="E90" s="84" t="s">
        <v>97</v>
      </c>
      <c r="F90" s="209" t="s">
        <v>98</v>
      </c>
      <c r="G90" s="209"/>
      <c r="H90" s="209"/>
      <c r="I90" s="209"/>
      <c r="J90" s="86" t="s">
        <v>88</v>
      </c>
      <c r="K90" s="87">
        <v>3.146</v>
      </c>
      <c r="L90" s="210"/>
      <c r="M90" s="210"/>
      <c r="N90" s="211">
        <f>ROUND($L$90*$K$90,2)</f>
        <v>0</v>
      </c>
      <c r="O90" s="211"/>
      <c r="P90" s="211"/>
      <c r="Q90" s="211"/>
      <c r="R90" s="85" t="s">
        <v>89</v>
      </c>
      <c r="S90" s="31"/>
      <c r="T90" s="88"/>
      <c r="U90" s="89" t="s">
        <v>27</v>
      </c>
      <c r="V90" s="18"/>
      <c r="W90" s="18"/>
      <c r="X90" s="90">
        <v>0.00489</v>
      </c>
      <c r="Y90" s="90">
        <f>$X$90*$K$90</f>
        <v>0.01538394</v>
      </c>
      <c r="Z90" s="90">
        <v>0</v>
      </c>
      <c r="AA90" s="91">
        <f>$Z$90*$K$90</f>
        <v>0</v>
      </c>
      <c r="AR90" s="45" t="s">
        <v>90</v>
      </c>
      <c r="AT90" s="45" t="s">
        <v>85</v>
      </c>
      <c r="AU90" s="45" t="s">
        <v>42</v>
      </c>
      <c r="AY90" s="7" t="s">
        <v>84</v>
      </c>
      <c r="BE90" s="92">
        <f>IF($U$90="základní",$N$90,0)</f>
        <v>0</v>
      </c>
      <c r="BF90" s="92">
        <f>IF($U$90="snížená",$N$90,0)</f>
        <v>0</v>
      </c>
      <c r="BG90" s="92">
        <f>IF($U$90="zákl. přenesená",$N$90,0)</f>
        <v>0</v>
      </c>
      <c r="BH90" s="92">
        <f>IF($U$90="sníž. přenesená",$N$90,0)</f>
        <v>0</v>
      </c>
      <c r="BI90" s="92">
        <f>IF($U$90="nulová",$N$90,0)</f>
        <v>0</v>
      </c>
      <c r="BJ90" s="45" t="s">
        <v>10</v>
      </c>
      <c r="BK90" s="92">
        <f>ROUND($L$90*$K$90,2)</f>
        <v>0</v>
      </c>
      <c r="BL90" s="45" t="s">
        <v>90</v>
      </c>
      <c r="BM90" s="45" t="s">
        <v>99</v>
      </c>
    </row>
    <row r="91" spans="2:47" s="7" customFormat="1" ht="16.5" customHeight="1">
      <c r="B91" s="17"/>
      <c r="C91" s="18"/>
      <c r="D91" s="18"/>
      <c r="E91" s="18"/>
      <c r="F91" s="212" t="s">
        <v>100</v>
      </c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31"/>
      <c r="T91" s="93"/>
      <c r="U91" s="18"/>
      <c r="V91" s="18"/>
      <c r="W91" s="18"/>
      <c r="X91" s="18"/>
      <c r="Y91" s="18"/>
      <c r="Z91" s="18"/>
      <c r="AA91" s="35"/>
      <c r="AT91" s="7" t="s">
        <v>93</v>
      </c>
      <c r="AU91" s="7" t="s">
        <v>42</v>
      </c>
    </row>
    <row r="92" spans="2:51" s="7" customFormat="1" ht="15.75" customHeight="1">
      <c r="B92" s="94"/>
      <c r="C92" s="95"/>
      <c r="D92" s="95"/>
      <c r="E92" s="95"/>
      <c r="F92" s="213" t="s">
        <v>101</v>
      </c>
      <c r="G92" s="213"/>
      <c r="H92" s="213"/>
      <c r="I92" s="213"/>
      <c r="J92" s="95"/>
      <c r="K92" s="96">
        <v>3.146</v>
      </c>
      <c r="L92" s="95"/>
      <c r="M92" s="95"/>
      <c r="N92" s="95"/>
      <c r="O92" s="95"/>
      <c r="P92" s="95"/>
      <c r="Q92" s="95"/>
      <c r="R92" s="95"/>
      <c r="S92" s="97"/>
      <c r="T92" s="98"/>
      <c r="U92" s="95"/>
      <c r="V92" s="95"/>
      <c r="W92" s="95"/>
      <c r="X92" s="95"/>
      <c r="Y92" s="95"/>
      <c r="Z92" s="95"/>
      <c r="AA92" s="99"/>
      <c r="AT92" s="100" t="s">
        <v>95</v>
      </c>
      <c r="AU92" s="100" t="s">
        <v>42</v>
      </c>
      <c r="AV92" s="100" t="s">
        <v>42</v>
      </c>
      <c r="AW92" s="100" t="s">
        <v>39</v>
      </c>
      <c r="AX92" s="100" t="s">
        <v>10</v>
      </c>
      <c r="AY92" s="100" t="s">
        <v>84</v>
      </c>
    </row>
    <row r="93" spans="2:65" s="7" customFormat="1" ht="27" customHeight="1">
      <c r="B93" s="17"/>
      <c r="C93" s="83" t="s">
        <v>102</v>
      </c>
      <c r="D93" s="83" t="s">
        <v>85</v>
      </c>
      <c r="E93" s="84" t="s">
        <v>103</v>
      </c>
      <c r="F93" s="209" t="s">
        <v>104</v>
      </c>
      <c r="G93" s="209"/>
      <c r="H93" s="209"/>
      <c r="I93" s="209"/>
      <c r="J93" s="86" t="s">
        <v>88</v>
      </c>
      <c r="K93" s="87">
        <v>3.146</v>
      </c>
      <c r="L93" s="210"/>
      <c r="M93" s="210"/>
      <c r="N93" s="211">
        <f>ROUND($L$93*$K$93,2)</f>
        <v>0</v>
      </c>
      <c r="O93" s="211"/>
      <c r="P93" s="211"/>
      <c r="Q93" s="211"/>
      <c r="R93" s="85" t="s">
        <v>89</v>
      </c>
      <c r="S93" s="31"/>
      <c r="T93" s="88"/>
      <c r="U93" s="89" t="s">
        <v>27</v>
      </c>
      <c r="V93" s="18"/>
      <c r="W93" s="18"/>
      <c r="X93" s="90">
        <v>0.01838</v>
      </c>
      <c r="Y93" s="90">
        <f>$X$93*$K$93</f>
        <v>0.05782348</v>
      </c>
      <c r="Z93" s="90">
        <v>0</v>
      </c>
      <c r="AA93" s="91">
        <f>$Z$93*$K$93</f>
        <v>0</v>
      </c>
      <c r="AR93" s="45" t="s">
        <v>90</v>
      </c>
      <c r="AT93" s="45" t="s">
        <v>85</v>
      </c>
      <c r="AU93" s="45" t="s">
        <v>42</v>
      </c>
      <c r="AY93" s="7" t="s">
        <v>84</v>
      </c>
      <c r="BE93" s="92">
        <f>IF($U$93="základní",$N$93,0)</f>
        <v>0</v>
      </c>
      <c r="BF93" s="92">
        <f>IF($U$93="snížená",$N$93,0)</f>
        <v>0</v>
      </c>
      <c r="BG93" s="92">
        <f>IF($U$93="zákl. přenesená",$N$93,0)</f>
        <v>0</v>
      </c>
      <c r="BH93" s="92">
        <f>IF($U$93="sníž. přenesená",$N$93,0)</f>
        <v>0</v>
      </c>
      <c r="BI93" s="92">
        <f>IF($U$93="nulová",$N$93,0)</f>
        <v>0</v>
      </c>
      <c r="BJ93" s="45" t="s">
        <v>10</v>
      </c>
      <c r="BK93" s="92">
        <f>ROUND($L$93*$K$93,2)</f>
        <v>0</v>
      </c>
      <c r="BL93" s="45" t="s">
        <v>90</v>
      </c>
      <c r="BM93" s="45" t="s">
        <v>105</v>
      </c>
    </row>
    <row r="94" spans="2:47" s="7" customFormat="1" ht="16.5" customHeight="1">
      <c r="B94" s="17"/>
      <c r="C94" s="18"/>
      <c r="D94" s="18"/>
      <c r="E94" s="18"/>
      <c r="F94" s="212" t="s">
        <v>106</v>
      </c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31"/>
      <c r="T94" s="93"/>
      <c r="U94" s="18"/>
      <c r="V94" s="18"/>
      <c r="W94" s="18"/>
      <c r="X94" s="18"/>
      <c r="Y94" s="18"/>
      <c r="Z94" s="18"/>
      <c r="AA94" s="35"/>
      <c r="AT94" s="7" t="s">
        <v>93</v>
      </c>
      <c r="AU94" s="7" t="s">
        <v>42</v>
      </c>
    </row>
    <row r="95" spans="2:51" s="7" customFormat="1" ht="15.75" customHeight="1">
      <c r="B95" s="94"/>
      <c r="C95" s="95"/>
      <c r="D95" s="95"/>
      <c r="E95" s="95"/>
      <c r="F95" s="213" t="s">
        <v>101</v>
      </c>
      <c r="G95" s="213"/>
      <c r="H95" s="213"/>
      <c r="I95" s="213"/>
      <c r="J95" s="95"/>
      <c r="K95" s="96">
        <v>3.146</v>
      </c>
      <c r="L95" s="95"/>
      <c r="M95" s="95"/>
      <c r="N95" s="95"/>
      <c r="O95" s="95"/>
      <c r="P95" s="95"/>
      <c r="Q95" s="95"/>
      <c r="R95" s="95"/>
      <c r="S95" s="97"/>
      <c r="T95" s="98"/>
      <c r="U95" s="95"/>
      <c r="V95" s="95"/>
      <c r="W95" s="95"/>
      <c r="X95" s="95"/>
      <c r="Y95" s="95"/>
      <c r="Z95" s="95"/>
      <c r="AA95" s="99"/>
      <c r="AT95" s="100" t="s">
        <v>95</v>
      </c>
      <c r="AU95" s="100" t="s">
        <v>42</v>
      </c>
      <c r="AV95" s="100" t="s">
        <v>42</v>
      </c>
      <c r="AW95" s="100" t="s">
        <v>39</v>
      </c>
      <c r="AX95" s="100" t="s">
        <v>10</v>
      </c>
      <c r="AY95" s="100" t="s">
        <v>84</v>
      </c>
    </row>
    <row r="96" spans="2:65" s="7" customFormat="1" ht="27" customHeight="1">
      <c r="B96" s="17"/>
      <c r="C96" s="83" t="s">
        <v>90</v>
      </c>
      <c r="D96" s="83" t="s">
        <v>85</v>
      </c>
      <c r="E96" s="84" t="s">
        <v>107</v>
      </c>
      <c r="F96" s="209" t="s">
        <v>108</v>
      </c>
      <c r="G96" s="209"/>
      <c r="H96" s="209"/>
      <c r="I96" s="209"/>
      <c r="J96" s="86" t="s">
        <v>109</v>
      </c>
      <c r="K96" s="87">
        <v>93.7</v>
      </c>
      <c r="L96" s="210"/>
      <c r="M96" s="210"/>
      <c r="N96" s="211">
        <f>ROUND($L$96*$K$96,2)</f>
        <v>0</v>
      </c>
      <c r="O96" s="211"/>
      <c r="P96" s="211"/>
      <c r="Q96" s="211"/>
      <c r="R96" s="85" t="s">
        <v>89</v>
      </c>
      <c r="S96" s="31"/>
      <c r="T96" s="88"/>
      <c r="U96" s="89" t="s">
        <v>27</v>
      </c>
      <c r="V96" s="18"/>
      <c r="W96" s="18"/>
      <c r="X96" s="90">
        <v>0.0015</v>
      </c>
      <c r="Y96" s="90">
        <f>$X$96*$K$96</f>
        <v>0.14055</v>
      </c>
      <c r="Z96" s="90">
        <v>0</v>
      </c>
      <c r="AA96" s="91">
        <f>$Z$96*$K$96</f>
        <v>0</v>
      </c>
      <c r="AR96" s="45" t="s">
        <v>90</v>
      </c>
      <c r="AT96" s="45" t="s">
        <v>85</v>
      </c>
      <c r="AU96" s="45" t="s">
        <v>42</v>
      </c>
      <c r="AY96" s="7" t="s">
        <v>84</v>
      </c>
      <c r="BE96" s="92">
        <f>IF($U$96="základní",$N$96,0)</f>
        <v>0</v>
      </c>
      <c r="BF96" s="92">
        <f>IF($U$96="snížená",$N$96,0)</f>
        <v>0</v>
      </c>
      <c r="BG96" s="92">
        <f>IF($U$96="zákl. přenesená",$N$96,0)</f>
        <v>0</v>
      </c>
      <c r="BH96" s="92">
        <f>IF($U$96="sníž. přenesená",$N$96,0)</f>
        <v>0</v>
      </c>
      <c r="BI96" s="92">
        <f>IF($U$96="nulová",$N$96,0)</f>
        <v>0</v>
      </c>
      <c r="BJ96" s="45" t="s">
        <v>10</v>
      </c>
      <c r="BK96" s="92">
        <f>ROUND($L$96*$K$96,2)</f>
        <v>0</v>
      </c>
      <c r="BL96" s="45" t="s">
        <v>90</v>
      </c>
      <c r="BM96" s="45" t="s">
        <v>110</v>
      </c>
    </row>
    <row r="97" spans="2:47" s="7" customFormat="1" ht="16.5" customHeight="1">
      <c r="B97" s="17"/>
      <c r="C97" s="18"/>
      <c r="D97" s="18"/>
      <c r="E97" s="18"/>
      <c r="F97" s="212" t="s">
        <v>111</v>
      </c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31"/>
      <c r="T97" s="93"/>
      <c r="U97" s="18"/>
      <c r="V97" s="18"/>
      <c r="W97" s="18"/>
      <c r="X97" s="18"/>
      <c r="Y97" s="18"/>
      <c r="Z97" s="18"/>
      <c r="AA97" s="35"/>
      <c r="AT97" s="7" t="s">
        <v>93</v>
      </c>
      <c r="AU97" s="7" t="s">
        <v>42</v>
      </c>
    </row>
    <row r="98" spans="2:51" s="7" customFormat="1" ht="15.75" customHeight="1">
      <c r="B98" s="94"/>
      <c r="C98" s="95"/>
      <c r="D98" s="95"/>
      <c r="E98" s="95"/>
      <c r="F98" s="213" t="s">
        <v>112</v>
      </c>
      <c r="G98" s="213"/>
      <c r="H98" s="213"/>
      <c r="I98" s="213"/>
      <c r="J98" s="95"/>
      <c r="K98" s="96">
        <v>93.7</v>
      </c>
      <c r="L98" s="95"/>
      <c r="M98" s="95"/>
      <c r="N98" s="95"/>
      <c r="O98" s="95"/>
      <c r="P98" s="95"/>
      <c r="Q98" s="95"/>
      <c r="R98" s="95"/>
      <c r="S98" s="97"/>
      <c r="T98" s="98"/>
      <c r="U98" s="95"/>
      <c r="V98" s="95"/>
      <c r="W98" s="95"/>
      <c r="X98" s="95"/>
      <c r="Y98" s="95"/>
      <c r="Z98" s="95"/>
      <c r="AA98" s="99"/>
      <c r="AT98" s="100" t="s">
        <v>95</v>
      </c>
      <c r="AU98" s="100" t="s">
        <v>42</v>
      </c>
      <c r="AV98" s="100" t="s">
        <v>42</v>
      </c>
      <c r="AW98" s="100" t="s">
        <v>55</v>
      </c>
      <c r="AX98" s="100" t="s">
        <v>39</v>
      </c>
      <c r="AY98" s="100" t="s">
        <v>84</v>
      </c>
    </row>
    <row r="99" spans="2:51" s="7" customFormat="1" ht="15.75" customHeight="1">
      <c r="B99" s="101"/>
      <c r="C99" s="102"/>
      <c r="D99" s="102"/>
      <c r="E99" s="102"/>
      <c r="F99" s="214" t="s">
        <v>96</v>
      </c>
      <c r="G99" s="214"/>
      <c r="H99" s="214"/>
      <c r="I99" s="214"/>
      <c r="J99" s="102"/>
      <c r="K99" s="103">
        <v>93.7</v>
      </c>
      <c r="L99" s="102"/>
      <c r="M99" s="102"/>
      <c r="N99" s="102"/>
      <c r="O99" s="102"/>
      <c r="P99" s="102"/>
      <c r="Q99" s="102"/>
      <c r="R99" s="102"/>
      <c r="S99" s="104"/>
      <c r="T99" s="105"/>
      <c r="U99" s="102"/>
      <c r="V99" s="102"/>
      <c r="W99" s="102"/>
      <c r="X99" s="102"/>
      <c r="Y99" s="102"/>
      <c r="Z99" s="102"/>
      <c r="AA99" s="106"/>
      <c r="AT99" s="107" t="s">
        <v>95</v>
      </c>
      <c r="AU99" s="107" t="s">
        <v>42</v>
      </c>
      <c r="AV99" s="107" t="s">
        <v>90</v>
      </c>
      <c r="AW99" s="107" t="s">
        <v>55</v>
      </c>
      <c r="AX99" s="107" t="s">
        <v>10</v>
      </c>
      <c r="AY99" s="107" t="s">
        <v>84</v>
      </c>
    </row>
    <row r="100" spans="2:65" s="7" customFormat="1" ht="27" customHeight="1">
      <c r="B100" s="17"/>
      <c r="C100" s="83" t="s">
        <v>113</v>
      </c>
      <c r="D100" s="83" t="s">
        <v>85</v>
      </c>
      <c r="E100" s="84" t="s">
        <v>114</v>
      </c>
      <c r="F100" s="209" t="s">
        <v>115</v>
      </c>
      <c r="G100" s="209"/>
      <c r="H100" s="209"/>
      <c r="I100" s="209"/>
      <c r="J100" s="86" t="s">
        <v>116</v>
      </c>
      <c r="K100" s="87">
        <v>3</v>
      </c>
      <c r="L100" s="210"/>
      <c r="M100" s="210"/>
      <c r="N100" s="211">
        <f>ROUND($L$100*$K$100,2)</f>
        <v>0</v>
      </c>
      <c r="O100" s="211"/>
      <c r="P100" s="211"/>
      <c r="Q100" s="211"/>
      <c r="R100" s="85" t="s">
        <v>89</v>
      </c>
      <c r="S100" s="31"/>
      <c r="T100" s="88"/>
      <c r="U100" s="89" t="s">
        <v>27</v>
      </c>
      <c r="V100" s="18"/>
      <c r="W100" s="18"/>
      <c r="X100" s="90">
        <v>0</v>
      </c>
      <c r="Y100" s="90">
        <f>$X$100*$K$100</f>
        <v>0</v>
      </c>
      <c r="Z100" s="90">
        <v>0</v>
      </c>
      <c r="AA100" s="91">
        <f>$Z$100*$K$100</f>
        <v>0</v>
      </c>
      <c r="AR100" s="45" t="s">
        <v>90</v>
      </c>
      <c r="AT100" s="45" t="s">
        <v>85</v>
      </c>
      <c r="AU100" s="45" t="s">
        <v>42</v>
      </c>
      <c r="AY100" s="7" t="s">
        <v>84</v>
      </c>
      <c r="BE100" s="92">
        <f>IF($U$100="základní",$N$100,0)</f>
        <v>0</v>
      </c>
      <c r="BF100" s="92">
        <f>IF($U$100="snížená",$N$100,0)</f>
        <v>0</v>
      </c>
      <c r="BG100" s="92">
        <f>IF($U$100="zákl. přenesená",$N$100,0)</f>
        <v>0</v>
      </c>
      <c r="BH100" s="92">
        <f>IF($U$100="sníž. přenesená",$N$100,0)</f>
        <v>0</v>
      </c>
      <c r="BI100" s="92">
        <f>IF($U$100="nulová",$N$100,0)</f>
        <v>0</v>
      </c>
      <c r="BJ100" s="45" t="s">
        <v>10</v>
      </c>
      <c r="BK100" s="92">
        <f>ROUND($L$100*$K$100,2)</f>
        <v>0</v>
      </c>
      <c r="BL100" s="45" t="s">
        <v>90</v>
      </c>
      <c r="BM100" s="45" t="s">
        <v>117</v>
      </c>
    </row>
    <row r="101" spans="2:47" s="7" customFormat="1" ht="16.5" customHeight="1">
      <c r="B101" s="17"/>
      <c r="C101" s="18"/>
      <c r="D101" s="18"/>
      <c r="E101" s="18"/>
      <c r="F101" s="212" t="s">
        <v>118</v>
      </c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31"/>
      <c r="T101" s="93"/>
      <c r="U101" s="18"/>
      <c r="V101" s="18"/>
      <c r="W101" s="18"/>
      <c r="X101" s="18"/>
      <c r="Y101" s="18"/>
      <c r="Z101" s="18"/>
      <c r="AA101" s="35"/>
      <c r="AT101" s="7" t="s">
        <v>93</v>
      </c>
      <c r="AU101" s="7" t="s">
        <v>42</v>
      </c>
    </row>
    <row r="102" spans="2:65" s="7" customFormat="1" ht="27" customHeight="1">
      <c r="B102" s="17"/>
      <c r="C102" s="108" t="s">
        <v>119</v>
      </c>
      <c r="D102" s="108" t="s">
        <v>120</v>
      </c>
      <c r="E102" s="109" t="s">
        <v>121</v>
      </c>
      <c r="F102" s="215" t="s">
        <v>122</v>
      </c>
      <c r="G102" s="215"/>
      <c r="H102" s="215"/>
      <c r="I102" s="215"/>
      <c r="J102" s="110" t="s">
        <v>116</v>
      </c>
      <c r="K102" s="111">
        <v>2</v>
      </c>
      <c r="L102" s="216"/>
      <c r="M102" s="216"/>
      <c r="N102" s="217">
        <f>ROUND($L$102*$K$102,2)</f>
        <v>0</v>
      </c>
      <c r="O102" s="217"/>
      <c r="P102" s="217"/>
      <c r="Q102" s="217"/>
      <c r="R102" s="85" t="s">
        <v>89</v>
      </c>
      <c r="S102" s="31"/>
      <c r="T102" s="88"/>
      <c r="U102" s="89" t="s">
        <v>27</v>
      </c>
      <c r="V102" s="18"/>
      <c r="W102" s="18"/>
      <c r="X102" s="90">
        <v>0.000251</v>
      </c>
      <c r="Y102" s="90">
        <f>$X$102*$K$102</f>
        <v>0.000502</v>
      </c>
      <c r="Z102" s="90">
        <v>0</v>
      </c>
      <c r="AA102" s="91">
        <f>$Z$102*$K$102</f>
        <v>0</v>
      </c>
      <c r="AR102" s="45" t="s">
        <v>123</v>
      </c>
      <c r="AT102" s="45" t="s">
        <v>120</v>
      </c>
      <c r="AU102" s="45" t="s">
        <v>42</v>
      </c>
      <c r="AY102" s="7" t="s">
        <v>84</v>
      </c>
      <c r="BE102" s="92">
        <f>IF($U$102="základní",$N$102,0)</f>
        <v>0</v>
      </c>
      <c r="BF102" s="92">
        <f>IF($U$102="snížená",$N$102,0)</f>
        <v>0</v>
      </c>
      <c r="BG102" s="92">
        <f>IF($U$102="zákl. přenesená",$N$102,0)</f>
        <v>0</v>
      </c>
      <c r="BH102" s="92">
        <f>IF($U$102="sníž. přenesená",$N$102,0)</f>
        <v>0</v>
      </c>
      <c r="BI102" s="92">
        <f>IF($U$102="nulová",$N$102,0)</f>
        <v>0</v>
      </c>
      <c r="BJ102" s="45" t="s">
        <v>10</v>
      </c>
      <c r="BK102" s="92">
        <f>ROUND($L$102*$K$102,2)</f>
        <v>0</v>
      </c>
      <c r="BL102" s="45" t="s">
        <v>90</v>
      </c>
      <c r="BM102" s="45" t="s">
        <v>124</v>
      </c>
    </row>
    <row r="103" spans="2:47" s="7" customFormat="1" ht="16.5" customHeight="1">
      <c r="B103" s="17"/>
      <c r="C103" s="18"/>
      <c r="D103" s="18"/>
      <c r="E103" s="18"/>
      <c r="F103" s="212" t="s">
        <v>125</v>
      </c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31"/>
      <c r="T103" s="93"/>
      <c r="U103" s="18"/>
      <c r="V103" s="18"/>
      <c r="W103" s="18"/>
      <c r="X103" s="18"/>
      <c r="Y103" s="18"/>
      <c r="Z103" s="18"/>
      <c r="AA103" s="35"/>
      <c r="AT103" s="7" t="s">
        <v>93</v>
      </c>
      <c r="AU103" s="7" t="s">
        <v>42</v>
      </c>
    </row>
    <row r="104" spans="2:65" s="7" customFormat="1" ht="27" customHeight="1">
      <c r="B104" s="17"/>
      <c r="C104" s="108" t="s">
        <v>126</v>
      </c>
      <c r="D104" s="108" t="s">
        <v>120</v>
      </c>
      <c r="E104" s="109" t="s">
        <v>127</v>
      </c>
      <c r="F104" s="215" t="s">
        <v>128</v>
      </c>
      <c r="G104" s="215"/>
      <c r="H104" s="215"/>
      <c r="I104" s="215"/>
      <c r="J104" s="110" t="s">
        <v>116</v>
      </c>
      <c r="K104" s="111">
        <v>1</v>
      </c>
      <c r="L104" s="216"/>
      <c r="M104" s="216"/>
      <c r="N104" s="217">
        <f>ROUND($L$104*$K$104,2)</f>
        <v>0</v>
      </c>
      <c r="O104" s="217"/>
      <c r="P104" s="217"/>
      <c r="Q104" s="217"/>
      <c r="R104" s="85"/>
      <c r="S104" s="31"/>
      <c r="T104" s="88"/>
      <c r="U104" s="89" t="s">
        <v>27</v>
      </c>
      <c r="V104" s="18"/>
      <c r="W104" s="18"/>
      <c r="X104" s="90">
        <v>0.00038</v>
      </c>
      <c r="Y104" s="90">
        <f>$X$104*$K$104</f>
        <v>0.00038</v>
      </c>
      <c r="Z104" s="90">
        <v>0</v>
      </c>
      <c r="AA104" s="91">
        <f>$Z$104*$K$104</f>
        <v>0</v>
      </c>
      <c r="AR104" s="45" t="s">
        <v>123</v>
      </c>
      <c r="AT104" s="45" t="s">
        <v>120</v>
      </c>
      <c r="AU104" s="45" t="s">
        <v>42</v>
      </c>
      <c r="AY104" s="7" t="s">
        <v>84</v>
      </c>
      <c r="BE104" s="92">
        <f>IF($U$104="základní",$N$104,0)</f>
        <v>0</v>
      </c>
      <c r="BF104" s="92">
        <f>IF($U$104="snížená",$N$104,0)</f>
        <v>0</v>
      </c>
      <c r="BG104" s="92">
        <f>IF($U$104="zákl. přenesená",$N$104,0)</f>
        <v>0</v>
      </c>
      <c r="BH104" s="92">
        <f>IF($U$104="sníž. přenesená",$N$104,0)</f>
        <v>0</v>
      </c>
      <c r="BI104" s="92">
        <f>IF($U$104="nulová",$N$104,0)</f>
        <v>0</v>
      </c>
      <c r="BJ104" s="45" t="s">
        <v>10</v>
      </c>
      <c r="BK104" s="92">
        <f>ROUND($L$104*$K$104,2)</f>
        <v>0</v>
      </c>
      <c r="BL104" s="45" t="s">
        <v>90</v>
      </c>
      <c r="BM104" s="45" t="s">
        <v>129</v>
      </c>
    </row>
    <row r="105" spans="2:47" s="7" customFormat="1" ht="27" customHeight="1">
      <c r="B105" s="17"/>
      <c r="C105" s="18"/>
      <c r="D105" s="18"/>
      <c r="E105" s="18"/>
      <c r="F105" s="218" t="s">
        <v>130</v>
      </c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31"/>
      <c r="T105" s="93"/>
      <c r="U105" s="18"/>
      <c r="V105" s="18"/>
      <c r="W105" s="18"/>
      <c r="X105" s="18"/>
      <c r="Y105" s="18"/>
      <c r="Z105" s="18"/>
      <c r="AA105" s="35"/>
      <c r="AT105" s="7" t="s">
        <v>131</v>
      </c>
      <c r="AU105" s="7" t="s">
        <v>42</v>
      </c>
    </row>
    <row r="106" spans="2:63" s="72" customFormat="1" ht="30.75" customHeight="1">
      <c r="B106" s="73"/>
      <c r="C106" s="74"/>
      <c r="D106" s="82" t="s">
        <v>59</v>
      </c>
      <c r="E106" s="74"/>
      <c r="F106" s="74"/>
      <c r="G106" s="74"/>
      <c r="H106" s="74"/>
      <c r="I106" s="74"/>
      <c r="J106" s="74"/>
      <c r="K106" s="74"/>
      <c r="L106" s="74"/>
      <c r="M106" s="74"/>
      <c r="N106" s="208">
        <f>$BK$106</f>
        <v>0</v>
      </c>
      <c r="O106" s="208"/>
      <c r="P106" s="208"/>
      <c r="Q106" s="208"/>
      <c r="R106" s="74"/>
      <c r="S106" s="76"/>
      <c r="T106" s="77"/>
      <c r="U106" s="74"/>
      <c r="V106" s="74"/>
      <c r="W106" s="78">
        <f>$W$107+SUM($W$108:$W$115)</f>
        <v>0</v>
      </c>
      <c r="X106" s="74"/>
      <c r="Y106" s="78">
        <f>$Y$107+SUM($Y$108:$Y$115)</f>
        <v>0.0086</v>
      </c>
      <c r="Z106" s="74"/>
      <c r="AA106" s="79">
        <f>$AA$107+SUM($AA$108:$AA$115)</f>
        <v>2.40844</v>
      </c>
      <c r="AR106" s="80" t="s">
        <v>10</v>
      </c>
      <c r="AT106" s="80" t="s">
        <v>38</v>
      </c>
      <c r="AU106" s="80" t="s">
        <v>10</v>
      </c>
      <c r="AY106" s="80" t="s">
        <v>84</v>
      </c>
      <c r="BK106" s="81">
        <f>$BK$107+SUM($BK$108:$BK$115)</f>
        <v>0</v>
      </c>
    </row>
    <row r="107" spans="2:65" s="7" customFormat="1" ht="27" customHeight="1">
      <c r="B107" s="17"/>
      <c r="C107" s="83" t="s">
        <v>123</v>
      </c>
      <c r="D107" s="83" t="s">
        <v>85</v>
      </c>
      <c r="E107" s="84" t="s">
        <v>132</v>
      </c>
      <c r="F107" s="209" t="s">
        <v>133</v>
      </c>
      <c r="G107" s="209"/>
      <c r="H107" s="209"/>
      <c r="I107" s="209"/>
      <c r="J107" s="86" t="s">
        <v>88</v>
      </c>
      <c r="K107" s="87">
        <v>215</v>
      </c>
      <c r="L107" s="210"/>
      <c r="M107" s="210"/>
      <c r="N107" s="211">
        <f>ROUND($L$107*$K$107,2)</f>
        <v>0</v>
      </c>
      <c r="O107" s="211"/>
      <c r="P107" s="211"/>
      <c r="Q107" s="211"/>
      <c r="R107" s="85" t="s">
        <v>89</v>
      </c>
      <c r="S107" s="31"/>
      <c r="T107" s="88"/>
      <c r="U107" s="89" t="s">
        <v>27</v>
      </c>
      <c r="V107" s="18"/>
      <c r="W107" s="18"/>
      <c r="X107" s="90">
        <v>4E-05</v>
      </c>
      <c r="Y107" s="90">
        <f>$X$107*$K$107</f>
        <v>0.0086</v>
      </c>
      <c r="Z107" s="90">
        <v>0</v>
      </c>
      <c r="AA107" s="91">
        <f>$Z$107*$K$107</f>
        <v>0</v>
      </c>
      <c r="AR107" s="45" t="s">
        <v>90</v>
      </c>
      <c r="AT107" s="45" t="s">
        <v>85</v>
      </c>
      <c r="AU107" s="45" t="s">
        <v>42</v>
      </c>
      <c r="AY107" s="7" t="s">
        <v>84</v>
      </c>
      <c r="BE107" s="92">
        <f>IF($U$107="základní",$N$107,0)</f>
        <v>0</v>
      </c>
      <c r="BF107" s="92">
        <f>IF($U$107="snížená",$N$107,0)</f>
        <v>0</v>
      </c>
      <c r="BG107" s="92">
        <f>IF($U$107="zákl. přenesená",$N$107,0)</f>
        <v>0</v>
      </c>
      <c r="BH107" s="92">
        <f>IF($U$107="sníž. přenesená",$N$107,0)</f>
        <v>0</v>
      </c>
      <c r="BI107" s="92">
        <f>IF($U$107="nulová",$N$107,0)</f>
        <v>0</v>
      </c>
      <c r="BJ107" s="45" t="s">
        <v>10</v>
      </c>
      <c r="BK107" s="92">
        <f>ROUND($L$107*$K$107,2)</f>
        <v>0</v>
      </c>
      <c r="BL107" s="45" t="s">
        <v>90</v>
      </c>
      <c r="BM107" s="45" t="s">
        <v>134</v>
      </c>
    </row>
    <row r="108" spans="2:47" s="7" customFormat="1" ht="38.25" customHeight="1">
      <c r="B108" s="17"/>
      <c r="C108" s="18"/>
      <c r="D108" s="18"/>
      <c r="E108" s="18"/>
      <c r="F108" s="212" t="s">
        <v>135</v>
      </c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31"/>
      <c r="T108" s="93"/>
      <c r="U108" s="18"/>
      <c r="V108" s="18"/>
      <c r="W108" s="18"/>
      <c r="X108" s="18"/>
      <c r="Y108" s="18"/>
      <c r="Z108" s="18"/>
      <c r="AA108" s="35"/>
      <c r="AT108" s="7" t="s">
        <v>93</v>
      </c>
      <c r="AU108" s="7" t="s">
        <v>42</v>
      </c>
    </row>
    <row r="109" spans="2:65" s="7" customFormat="1" ht="27" customHeight="1">
      <c r="B109" s="17"/>
      <c r="C109" s="83" t="s">
        <v>136</v>
      </c>
      <c r="D109" s="83" t="s">
        <v>85</v>
      </c>
      <c r="E109" s="84" t="s">
        <v>137</v>
      </c>
      <c r="F109" s="209" t="s">
        <v>138</v>
      </c>
      <c r="G109" s="209"/>
      <c r="H109" s="209"/>
      <c r="I109" s="209"/>
      <c r="J109" s="86" t="s">
        <v>88</v>
      </c>
      <c r="K109" s="87">
        <v>52.92</v>
      </c>
      <c r="L109" s="210"/>
      <c r="M109" s="210"/>
      <c r="N109" s="211">
        <f>ROUND($L$109*$K$109,2)</f>
        <v>0</v>
      </c>
      <c r="O109" s="211"/>
      <c r="P109" s="211"/>
      <c r="Q109" s="211"/>
      <c r="R109" s="85" t="s">
        <v>89</v>
      </c>
      <c r="S109" s="31"/>
      <c r="T109" s="88"/>
      <c r="U109" s="89" t="s">
        <v>27</v>
      </c>
      <c r="V109" s="18"/>
      <c r="W109" s="18"/>
      <c r="X109" s="90">
        <v>0</v>
      </c>
      <c r="Y109" s="90">
        <f>$X$109*$K$109</f>
        <v>0</v>
      </c>
      <c r="Z109" s="90">
        <v>0.032</v>
      </c>
      <c r="AA109" s="91">
        <f>$Z$109*$K$109</f>
        <v>1.69344</v>
      </c>
      <c r="AR109" s="45" t="s">
        <v>90</v>
      </c>
      <c r="AT109" s="45" t="s">
        <v>85</v>
      </c>
      <c r="AU109" s="45" t="s">
        <v>42</v>
      </c>
      <c r="AY109" s="7" t="s">
        <v>84</v>
      </c>
      <c r="BE109" s="92">
        <f>IF($U$109="základní",$N$109,0)</f>
        <v>0</v>
      </c>
      <c r="BF109" s="92">
        <f>IF($U$109="snížená",$N$109,0)</f>
        <v>0</v>
      </c>
      <c r="BG109" s="92">
        <f>IF($U$109="zákl. přenesená",$N$109,0)</f>
        <v>0</v>
      </c>
      <c r="BH109" s="92">
        <f>IF($U$109="sníž. přenesená",$N$109,0)</f>
        <v>0</v>
      </c>
      <c r="BI109" s="92">
        <f>IF($U$109="nulová",$N$109,0)</f>
        <v>0</v>
      </c>
      <c r="BJ109" s="45" t="s">
        <v>10</v>
      </c>
      <c r="BK109" s="92">
        <f>ROUND($L$109*$K$109,2)</f>
        <v>0</v>
      </c>
      <c r="BL109" s="45" t="s">
        <v>90</v>
      </c>
      <c r="BM109" s="45" t="s">
        <v>139</v>
      </c>
    </row>
    <row r="110" spans="2:47" s="7" customFormat="1" ht="16.5" customHeight="1">
      <c r="B110" s="17"/>
      <c r="C110" s="18"/>
      <c r="D110" s="18"/>
      <c r="E110" s="18"/>
      <c r="F110" s="212" t="s">
        <v>140</v>
      </c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31"/>
      <c r="T110" s="93"/>
      <c r="U110" s="18"/>
      <c r="V110" s="18"/>
      <c r="W110" s="18"/>
      <c r="X110" s="18"/>
      <c r="Y110" s="18"/>
      <c r="Z110" s="18"/>
      <c r="AA110" s="35"/>
      <c r="AT110" s="7" t="s">
        <v>93</v>
      </c>
      <c r="AU110" s="7" t="s">
        <v>42</v>
      </c>
    </row>
    <row r="111" spans="2:51" s="7" customFormat="1" ht="15.75" customHeight="1">
      <c r="B111" s="94"/>
      <c r="C111" s="95"/>
      <c r="D111" s="95"/>
      <c r="E111" s="95"/>
      <c r="F111" s="213" t="s">
        <v>141</v>
      </c>
      <c r="G111" s="213"/>
      <c r="H111" s="213"/>
      <c r="I111" s="213"/>
      <c r="J111" s="95"/>
      <c r="K111" s="96">
        <v>52.92</v>
      </c>
      <c r="L111" s="95"/>
      <c r="M111" s="95"/>
      <c r="N111" s="95"/>
      <c r="O111" s="95"/>
      <c r="P111" s="95"/>
      <c r="Q111" s="95"/>
      <c r="R111" s="95"/>
      <c r="S111" s="97"/>
      <c r="T111" s="98"/>
      <c r="U111" s="95"/>
      <c r="V111" s="95"/>
      <c r="W111" s="95"/>
      <c r="X111" s="95"/>
      <c r="Y111" s="95"/>
      <c r="Z111" s="95"/>
      <c r="AA111" s="99"/>
      <c r="AT111" s="100" t="s">
        <v>95</v>
      </c>
      <c r="AU111" s="100" t="s">
        <v>42</v>
      </c>
      <c r="AV111" s="100" t="s">
        <v>42</v>
      </c>
      <c r="AW111" s="100" t="s">
        <v>55</v>
      </c>
      <c r="AX111" s="100" t="s">
        <v>39</v>
      </c>
      <c r="AY111" s="100" t="s">
        <v>84</v>
      </c>
    </row>
    <row r="112" spans="2:51" s="7" customFormat="1" ht="15.75" customHeight="1">
      <c r="B112" s="101"/>
      <c r="C112" s="102"/>
      <c r="D112" s="102"/>
      <c r="E112" s="102"/>
      <c r="F112" s="214" t="s">
        <v>96</v>
      </c>
      <c r="G112" s="214"/>
      <c r="H112" s="214"/>
      <c r="I112" s="214"/>
      <c r="J112" s="102"/>
      <c r="K112" s="103">
        <v>52.92</v>
      </c>
      <c r="L112" s="102"/>
      <c r="M112" s="102"/>
      <c r="N112" s="102"/>
      <c r="O112" s="102"/>
      <c r="P112" s="102"/>
      <c r="Q112" s="102"/>
      <c r="R112" s="102"/>
      <c r="S112" s="104"/>
      <c r="T112" s="105"/>
      <c r="U112" s="102"/>
      <c r="V112" s="102"/>
      <c r="W112" s="102"/>
      <c r="X112" s="102"/>
      <c r="Y112" s="102"/>
      <c r="Z112" s="102"/>
      <c r="AA112" s="106"/>
      <c r="AT112" s="107" t="s">
        <v>95</v>
      </c>
      <c r="AU112" s="107" t="s">
        <v>42</v>
      </c>
      <c r="AV112" s="107" t="s">
        <v>90</v>
      </c>
      <c r="AW112" s="107" t="s">
        <v>55</v>
      </c>
      <c r="AX112" s="107" t="s">
        <v>10</v>
      </c>
      <c r="AY112" s="107" t="s">
        <v>84</v>
      </c>
    </row>
    <row r="113" spans="2:65" s="7" customFormat="1" ht="15.75" customHeight="1">
      <c r="B113" s="17"/>
      <c r="C113" s="83" t="s">
        <v>14</v>
      </c>
      <c r="D113" s="83" t="s">
        <v>85</v>
      </c>
      <c r="E113" s="84" t="s">
        <v>142</v>
      </c>
      <c r="F113" s="209" t="s">
        <v>143</v>
      </c>
      <c r="G113" s="209"/>
      <c r="H113" s="209"/>
      <c r="I113" s="209"/>
      <c r="J113" s="86" t="s">
        <v>116</v>
      </c>
      <c r="K113" s="87">
        <v>13</v>
      </c>
      <c r="L113" s="210"/>
      <c r="M113" s="210"/>
      <c r="N113" s="211">
        <f>ROUND($L$113*$K$113,2)</f>
        <v>0</v>
      </c>
      <c r="O113" s="211"/>
      <c r="P113" s="211"/>
      <c r="Q113" s="211"/>
      <c r="R113" s="85" t="s">
        <v>89</v>
      </c>
      <c r="S113" s="31"/>
      <c r="T113" s="88"/>
      <c r="U113" s="89" t="s">
        <v>27</v>
      </c>
      <c r="V113" s="18"/>
      <c r="W113" s="18"/>
      <c r="X113" s="90">
        <v>0</v>
      </c>
      <c r="Y113" s="90">
        <f>$X$113*$K$113</f>
        <v>0</v>
      </c>
      <c r="Z113" s="90">
        <v>0.055</v>
      </c>
      <c r="AA113" s="91">
        <f>$Z$113*$K$113</f>
        <v>0.715</v>
      </c>
      <c r="AR113" s="45" t="s">
        <v>90</v>
      </c>
      <c r="AT113" s="45" t="s">
        <v>85</v>
      </c>
      <c r="AU113" s="45" t="s">
        <v>42</v>
      </c>
      <c r="AY113" s="7" t="s">
        <v>84</v>
      </c>
      <c r="BE113" s="92">
        <f>IF($U$113="základní",$N$113,0)</f>
        <v>0</v>
      </c>
      <c r="BF113" s="92">
        <f>IF($U$113="snížená",$N$113,0)</f>
        <v>0</v>
      </c>
      <c r="BG113" s="92">
        <f>IF($U$113="zákl. přenesená",$N$113,0)</f>
        <v>0</v>
      </c>
      <c r="BH113" s="92">
        <f>IF($U$113="sníž. přenesená",$N$113,0)</f>
        <v>0</v>
      </c>
      <c r="BI113" s="92">
        <f>IF($U$113="nulová",$N$113,0)</f>
        <v>0</v>
      </c>
      <c r="BJ113" s="45" t="s">
        <v>10</v>
      </c>
      <c r="BK113" s="92">
        <f>ROUND($L$113*$K$113,2)</f>
        <v>0</v>
      </c>
      <c r="BL113" s="45" t="s">
        <v>90</v>
      </c>
      <c r="BM113" s="45" t="s">
        <v>144</v>
      </c>
    </row>
    <row r="114" spans="2:47" s="7" customFormat="1" ht="16.5" customHeight="1">
      <c r="B114" s="17"/>
      <c r="C114" s="18"/>
      <c r="D114" s="18"/>
      <c r="E114" s="18"/>
      <c r="F114" s="212" t="s">
        <v>145</v>
      </c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31"/>
      <c r="T114" s="93"/>
      <c r="U114" s="18"/>
      <c r="V114" s="18"/>
      <c r="W114" s="18"/>
      <c r="X114" s="18"/>
      <c r="Y114" s="18"/>
      <c r="Z114" s="18"/>
      <c r="AA114" s="35"/>
      <c r="AT114" s="7" t="s">
        <v>93</v>
      </c>
      <c r="AU114" s="7" t="s">
        <v>42</v>
      </c>
    </row>
    <row r="115" spans="2:63" s="72" customFormat="1" ht="23.25" customHeight="1">
      <c r="B115" s="73"/>
      <c r="C115" s="74"/>
      <c r="D115" s="82" t="s">
        <v>60</v>
      </c>
      <c r="E115" s="74"/>
      <c r="F115" s="74"/>
      <c r="G115" s="74"/>
      <c r="H115" s="74"/>
      <c r="I115" s="74"/>
      <c r="J115" s="74"/>
      <c r="K115" s="74"/>
      <c r="L115" s="74"/>
      <c r="M115" s="74"/>
      <c r="N115" s="208">
        <f>$BK$115</f>
        <v>0</v>
      </c>
      <c r="O115" s="208"/>
      <c r="P115" s="208"/>
      <c r="Q115" s="208"/>
      <c r="R115" s="74"/>
      <c r="S115" s="76"/>
      <c r="T115" s="77"/>
      <c r="U115" s="74"/>
      <c r="V115" s="74"/>
      <c r="W115" s="78">
        <f>SUM($W$116:$W$126)</f>
        <v>0</v>
      </c>
      <c r="X115" s="74"/>
      <c r="Y115" s="78">
        <f>SUM($Y$116:$Y$126)</f>
        <v>0</v>
      </c>
      <c r="Z115" s="74"/>
      <c r="AA115" s="79">
        <f>SUM($AA$116:$AA$126)</f>
        <v>0</v>
      </c>
      <c r="AR115" s="80" t="s">
        <v>10</v>
      </c>
      <c r="AT115" s="80" t="s">
        <v>38</v>
      </c>
      <c r="AU115" s="80" t="s">
        <v>42</v>
      </c>
      <c r="AY115" s="80" t="s">
        <v>84</v>
      </c>
      <c r="BK115" s="81">
        <f>SUM($BK$116:$BK$126)</f>
        <v>0</v>
      </c>
    </row>
    <row r="116" spans="2:65" s="7" customFormat="1" ht="27" customHeight="1">
      <c r="B116" s="17"/>
      <c r="C116" s="83" t="s">
        <v>146</v>
      </c>
      <c r="D116" s="83" t="s">
        <v>85</v>
      </c>
      <c r="E116" s="84" t="s">
        <v>147</v>
      </c>
      <c r="F116" s="209" t="s">
        <v>148</v>
      </c>
      <c r="G116" s="209"/>
      <c r="H116" s="209"/>
      <c r="I116" s="209"/>
      <c r="J116" s="86" t="s">
        <v>149</v>
      </c>
      <c r="K116" s="87">
        <v>2.541</v>
      </c>
      <c r="L116" s="210"/>
      <c r="M116" s="210"/>
      <c r="N116" s="211">
        <f>ROUND($L$116*$K$116,2)</f>
        <v>0</v>
      </c>
      <c r="O116" s="211"/>
      <c r="P116" s="211"/>
      <c r="Q116" s="211"/>
      <c r="R116" s="85" t="s">
        <v>89</v>
      </c>
      <c r="S116" s="31"/>
      <c r="T116" s="88"/>
      <c r="U116" s="89" t="s">
        <v>27</v>
      </c>
      <c r="V116" s="18"/>
      <c r="W116" s="18"/>
      <c r="X116" s="90">
        <v>0</v>
      </c>
      <c r="Y116" s="90">
        <f>$X$116*$K$116</f>
        <v>0</v>
      </c>
      <c r="Z116" s="90">
        <v>0</v>
      </c>
      <c r="AA116" s="91">
        <f>$Z$116*$K$116</f>
        <v>0</v>
      </c>
      <c r="AR116" s="45" t="s">
        <v>90</v>
      </c>
      <c r="AT116" s="45" t="s">
        <v>85</v>
      </c>
      <c r="AU116" s="45" t="s">
        <v>102</v>
      </c>
      <c r="AY116" s="7" t="s">
        <v>84</v>
      </c>
      <c r="BE116" s="92">
        <f>IF($U$116="základní",$N$116,0)</f>
        <v>0</v>
      </c>
      <c r="BF116" s="92">
        <f>IF($U$116="snížená",$N$116,0)</f>
        <v>0</v>
      </c>
      <c r="BG116" s="92">
        <f>IF($U$116="zákl. přenesená",$N$116,0)</f>
        <v>0</v>
      </c>
      <c r="BH116" s="92">
        <f>IF($U$116="sníž. přenesená",$N$116,0)</f>
        <v>0</v>
      </c>
      <c r="BI116" s="92">
        <f>IF($U$116="nulová",$N$116,0)</f>
        <v>0</v>
      </c>
      <c r="BJ116" s="45" t="s">
        <v>10</v>
      </c>
      <c r="BK116" s="92">
        <f>ROUND($L$116*$K$116,2)</f>
        <v>0</v>
      </c>
      <c r="BL116" s="45" t="s">
        <v>90</v>
      </c>
      <c r="BM116" s="45" t="s">
        <v>150</v>
      </c>
    </row>
    <row r="117" spans="2:47" s="7" customFormat="1" ht="16.5" customHeight="1">
      <c r="B117" s="17"/>
      <c r="C117" s="18"/>
      <c r="D117" s="18"/>
      <c r="E117" s="18"/>
      <c r="F117" s="212" t="s">
        <v>151</v>
      </c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31"/>
      <c r="T117" s="93"/>
      <c r="U117" s="18"/>
      <c r="V117" s="18"/>
      <c r="W117" s="18"/>
      <c r="X117" s="18"/>
      <c r="Y117" s="18"/>
      <c r="Z117" s="18"/>
      <c r="AA117" s="35"/>
      <c r="AT117" s="7" t="s">
        <v>93</v>
      </c>
      <c r="AU117" s="7" t="s">
        <v>102</v>
      </c>
    </row>
    <row r="118" spans="2:65" s="7" customFormat="1" ht="27" customHeight="1">
      <c r="B118" s="17"/>
      <c r="C118" s="83" t="s">
        <v>152</v>
      </c>
      <c r="D118" s="83" t="s">
        <v>85</v>
      </c>
      <c r="E118" s="84" t="s">
        <v>153</v>
      </c>
      <c r="F118" s="209" t="s">
        <v>154</v>
      </c>
      <c r="G118" s="209"/>
      <c r="H118" s="209"/>
      <c r="I118" s="209"/>
      <c r="J118" s="86" t="s">
        <v>149</v>
      </c>
      <c r="K118" s="87">
        <v>2.541</v>
      </c>
      <c r="L118" s="210"/>
      <c r="M118" s="210"/>
      <c r="N118" s="211">
        <f>ROUND($L$118*$K$118,2)</f>
        <v>0</v>
      </c>
      <c r="O118" s="211"/>
      <c r="P118" s="211"/>
      <c r="Q118" s="211"/>
      <c r="R118" s="85" t="s">
        <v>89</v>
      </c>
      <c r="S118" s="31"/>
      <c r="T118" s="88"/>
      <c r="U118" s="89" t="s">
        <v>27</v>
      </c>
      <c r="V118" s="18"/>
      <c r="W118" s="18"/>
      <c r="X118" s="90">
        <v>0</v>
      </c>
      <c r="Y118" s="90">
        <f>$X$118*$K$118</f>
        <v>0</v>
      </c>
      <c r="Z118" s="90">
        <v>0</v>
      </c>
      <c r="AA118" s="91">
        <f>$Z$118*$K$118</f>
        <v>0</v>
      </c>
      <c r="AR118" s="45" t="s">
        <v>90</v>
      </c>
      <c r="AT118" s="45" t="s">
        <v>85</v>
      </c>
      <c r="AU118" s="45" t="s">
        <v>102</v>
      </c>
      <c r="AY118" s="7" t="s">
        <v>84</v>
      </c>
      <c r="BE118" s="92">
        <f>IF($U$118="základní",$N$118,0)</f>
        <v>0</v>
      </c>
      <c r="BF118" s="92">
        <f>IF($U$118="snížená",$N$118,0)</f>
        <v>0</v>
      </c>
      <c r="BG118" s="92">
        <f>IF($U$118="zákl. přenesená",$N$118,0)</f>
        <v>0</v>
      </c>
      <c r="BH118" s="92">
        <f>IF($U$118="sníž. přenesená",$N$118,0)</f>
        <v>0</v>
      </c>
      <c r="BI118" s="92">
        <f>IF($U$118="nulová",$N$118,0)</f>
        <v>0</v>
      </c>
      <c r="BJ118" s="45" t="s">
        <v>10</v>
      </c>
      <c r="BK118" s="92">
        <f>ROUND($L$118*$K$118,2)</f>
        <v>0</v>
      </c>
      <c r="BL118" s="45" t="s">
        <v>90</v>
      </c>
      <c r="BM118" s="45" t="s">
        <v>155</v>
      </c>
    </row>
    <row r="119" spans="2:47" s="7" customFormat="1" ht="16.5" customHeight="1">
      <c r="B119" s="17"/>
      <c r="C119" s="18"/>
      <c r="D119" s="18"/>
      <c r="E119" s="18"/>
      <c r="F119" s="212" t="s">
        <v>156</v>
      </c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31"/>
      <c r="T119" s="93"/>
      <c r="U119" s="18"/>
      <c r="V119" s="18"/>
      <c r="W119" s="18"/>
      <c r="X119" s="18"/>
      <c r="Y119" s="18"/>
      <c r="Z119" s="18"/>
      <c r="AA119" s="35"/>
      <c r="AT119" s="7" t="s">
        <v>93</v>
      </c>
      <c r="AU119" s="7" t="s">
        <v>102</v>
      </c>
    </row>
    <row r="120" spans="2:65" s="7" customFormat="1" ht="27" customHeight="1">
      <c r="B120" s="17"/>
      <c r="C120" s="83" t="s">
        <v>157</v>
      </c>
      <c r="D120" s="83" t="s">
        <v>85</v>
      </c>
      <c r="E120" s="84" t="s">
        <v>158</v>
      </c>
      <c r="F120" s="209" t="s">
        <v>159</v>
      </c>
      <c r="G120" s="209"/>
      <c r="H120" s="209"/>
      <c r="I120" s="209"/>
      <c r="J120" s="86" t="s">
        <v>149</v>
      </c>
      <c r="K120" s="87">
        <v>63.525</v>
      </c>
      <c r="L120" s="210"/>
      <c r="M120" s="210"/>
      <c r="N120" s="211">
        <f>ROUND($L$120*$K$120,2)</f>
        <v>0</v>
      </c>
      <c r="O120" s="211"/>
      <c r="P120" s="211"/>
      <c r="Q120" s="211"/>
      <c r="R120" s="85" t="s">
        <v>89</v>
      </c>
      <c r="S120" s="31"/>
      <c r="T120" s="88"/>
      <c r="U120" s="89" t="s">
        <v>27</v>
      </c>
      <c r="V120" s="18"/>
      <c r="W120" s="18"/>
      <c r="X120" s="90">
        <v>0</v>
      </c>
      <c r="Y120" s="90">
        <f>$X$120*$K$120</f>
        <v>0</v>
      </c>
      <c r="Z120" s="90">
        <v>0</v>
      </c>
      <c r="AA120" s="91">
        <f>$Z$120*$K$120</f>
        <v>0</v>
      </c>
      <c r="AR120" s="45" t="s">
        <v>90</v>
      </c>
      <c r="AT120" s="45" t="s">
        <v>85</v>
      </c>
      <c r="AU120" s="45" t="s">
        <v>102</v>
      </c>
      <c r="AY120" s="7" t="s">
        <v>84</v>
      </c>
      <c r="BE120" s="92">
        <f>IF($U$120="základní",$N$120,0)</f>
        <v>0</v>
      </c>
      <c r="BF120" s="92">
        <f>IF($U$120="snížená",$N$120,0)</f>
        <v>0</v>
      </c>
      <c r="BG120" s="92">
        <f>IF($U$120="zákl. přenesená",$N$120,0)</f>
        <v>0</v>
      </c>
      <c r="BH120" s="92">
        <f>IF($U$120="sníž. přenesená",$N$120,0)</f>
        <v>0</v>
      </c>
      <c r="BI120" s="92">
        <f>IF($U$120="nulová",$N$120,0)</f>
        <v>0</v>
      </c>
      <c r="BJ120" s="45" t="s">
        <v>10</v>
      </c>
      <c r="BK120" s="92">
        <f>ROUND($L$120*$K$120,2)</f>
        <v>0</v>
      </c>
      <c r="BL120" s="45" t="s">
        <v>90</v>
      </c>
      <c r="BM120" s="45" t="s">
        <v>160</v>
      </c>
    </row>
    <row r="121" spans="2:47" s="7" customFormat="1" ht="16.5" customHeight="1">
      <c r="B121" s="17"/>
      <c r="C121" s="18"/>
      <c r="D121" s="18"/>
      <c r="E121" s="18"/>
      <c r="F121" s="212" t="s">
        <v>161</v>
      </c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31"/>
      <c r="T121" s="93"/>
      <c r="U121" s="18"/>
      <c r="V121" s="18"/>
      <c r="W121" s="18"/>
      <c r="X121" s="18"/>
      <c r="Y121" s="18"/>
      <c r="Z121" s="18"/>
      <c r="AA121" s="35"/>
      <c r="AT121" s="7" t="s">
        <v>93</v>
      </c>
      <c r="AU121" s="7" t="s">
        <v>102</v>
      </c>
    </row>
    <row r="122" spans="2:51" s="7" customFormat="1" ht="15.75" customHeight="1">
      <c r="B122" s="94"/>
      <c r="C122" s="95"/>
      <c r="D122" s="95"/>
      <c r="E122" s="95"/>
      <c r="F122" s="213" t="s">
        <v>162</v>
      </c>
      <c r="G122" s="213"/>
      <c r="H122" s="213"/>
      <c r="I122" s="213"/>
      <c r="J122" s="95"/>
      <c r="K122" s="96">
        <v>63.525</v>
      </c>
      <c r="L122" s="95"/>
      <c r="M122" s="95"/>
      <c r="N122" s="95"/>
      <c r="O122" s="95"/>
      <c r="P122" s="95"/>
      <c r="Q122" s="95"/>
      <c r="R122" s="95"/>
      <c r="S122" s="97"/>
      <c r="T122" s="98"/>
      <c r="U122" s="95"/>
      <c r="V122" s="95"/>
      <c r="W122" s="95"/>
      <c r="X122" s="95"/>
      <c r="Y122" s="95"/>
      <c r="Z122" s="95"/>
      <c r="AA122" s="99"/>
      <c r="AT122" s="100" t="s">
        <v>95</v>
      </c>
      <c r="AU122" s="100" t="s">
        <v>102</v>
      </c>
      <c r="AV122" s="100" t="s">
        <v>42</v>
      </c>
      <c r="AW122" s="100" t="s">
        <v>39</v>
      </c>
      <c r="AX122" s="100" t="s">
        <v>10</v>
      </c>
      <c r="AY122" s="100" t="s">
        <v>84</v>
      </c>
    </row>
    <row r="123" spans="2:65" s="7" customFormat="1" ht="27" customHeight="1">
      <c r="B123" s="17"/>
      <c r="C123" s="83" t="s">
        <v>163</v>
      </c>
      <c r="D123" s="83" t="s">
        <v>85</v>
      </c>
      <c r="E123" s="84" t="s">
        <v>164</v>
      </c>
      <c r="F123" s="209" t="s">
        <v>165</v>
      </c>
      <c r="G123" s="209"/>
      <c r="H123" s="209"/>
      <c r="I123" s="209"/>
      <c r="J123" s="86" t="s">
        <v>149</v>
      </c>
      <c r="K123" s="87">
        <v>2.541</v>
      </c>
      <c r="L123" s="210"/>
      <c r="M123" s="210"/>
      <c r="N123" s="211">
        <f>ROUND($L$123*$K$123,2)</f>
        <v>0</v>
      </c>
      <c r="O123" s="211"/>
      <c r="P123" s="211"/>
      <c r="Q123" s="211"/>
      <c r="R123" s="85" t="s">
        <v>89</v>
      </c>
      <c r="S123" s="31"/>
      <c r="T123" s="88"/>
      <c r="U123" s="89" t="s">
        <v>27</v>
      </c>
      <c r="V123" s="18"/>
      <c r="W123" s="18"/>
      <c r="X123" s="90">
        <v>0</v>
      </c>
      <c r="Y123" s="90">
        <f>$X$123*$K$123</f>
        <v>0</v>
      </c>
      <c r="Z123" s="90">
        <v>0</v>
      </c>
      <c r="AA123" s="91">
        <f>$Z$123*$K$123</f>
        <v>0</v>
      </c>
      <c r="AR123" s="45" t="s">
        <v>90</v>
      </c>
      <c r="AT123" s="45" t="s">
        <v>85</v>
      </c>
      <c r="AU123" s="45" t="s">
        <v>102</v>
      </c>
      <c r="AY123" s="7" t="s">
        <v>84</v>
      </c>
      <c r="BE123" s="92">
        <f>IF($U$123="základní",$N$123,0)</f>
        <v>0</v>
      </c>
      <c r="BF123" s="92">
        <f>IF($U$123="snížená",$N$123,0)</f>
        <v>0</v>
      </c>
      <c r="BG123" s="92">
        <f>IF($U$123="zákl. přenesená",$N$123,0)</f>
        <v>0</v>
      </c>
      <c r="BH123" s="92">
        <f>IF($U$123="sníž. přenesená",$N$123,0)</f>
        <v>0</v>
      </c>
      <c r="BI123" s="92">
        <f>IF($U$123="nulová",$N$123,0)</f>
        <v>0</v>
      </c>
      <c r="BJ123" s="45" t="s">
        <v>10</v>
      </c>
      <c r="BK123" s="92">
        <f>ROUND($L$123*$K$123,2)</f>
        <v>0</v>
      </c>
      <c r="BL123" s="45" t="s">
        <v>90</v>
      </c>
      <c r="BM123" s="45" t="s">
        <v>166</v>
      </c>
    </row>
    <row r="124" spans="2:47" s="7" customFormat="1" ht="16.5" customHeight="1">
      <c r="B124" s="17"/>
      <c r="C124" s="18"/>
      <c r="D124" s="18"/>
      <c r="E124" s="18"/>
      <c r="F124" s="212" t="s">
        <v>167</v>
      </c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31"/>
      <c r="T124" s="93"/>
      <c r="U124" s="18"/>
      <c r="V124" s="18"/>
      <c r="W124" s="18"/>
      <c r="X124" s="18"/>
      <c r="Y124" s="18"/>
      <c r="Z124" s="18"/>
      <c r="AA124" s="35"/>
      <c r="AT124" s="7" t="s">
        <v>93</v>
      </c>
      <c r="AU124" s="7" t="s">
        <v>102</v>
      </c>
    </row>
    <row r="125" spans="2:65" s="7" customFormat="1" ht="15.75" customHeight="1">
      <c r="B125" s="17"/>
      <c r="C125" s="83" t="s">
        <v>4</v>
      </c>
      <c r="D125" s="83" t="s">
        <v>85</v>
      </c>
      <c r="E125" s="84" t="s">
        <v>168</v>
      </c>
      <c r="F125" s="209" t="s">
        <v>169</v>
      </c>
      <c r="G125" s="209"/>
      <c r="H125" s="209"/>
      <c r="I125" s="209"/>
      <c r="J125" s="86" t="s">
        <v>149</v>
      </c>
      <c r="K125" s="87">
        <v>0.289</v>
      </c>
      <c r="L125" s="210"/>
      <c r="M125" s="210"/>
      <c r="N125" s="211">
        <f>ROUND($L$125*$K$125,2)</f>
        <v>0</v>
      </c>
      <c r="O125" s="211"/>
      <c r="P125" s="211"/>
      <c r="Q125" s="211"/>
      <c r="R125" s="85" t="s">
        <v>89</v>
      </c>
      <c r="S125" s="31"/>
      <c r="T125" s="88"/>
      <c r="U125" s="89" t="s">
        <v>27</v>
      </c>
      <c r="V125" s="18"/>
      <c r="W125" s="18"/>
      <c r="X125" s="90">
        <v>0</v>
      </c>
      <c r="Y125" s="90">
        <f>$X$125*$K$125</f>
        <v>0</v>
      </c>
      <c r="Z125" s="90">
        <v>0</v>
      </c>
      <c r="AA125" s="91">
        <f>$Z$125*$K$125</f>
        <v>0</v>
      </c>
      <c r="AR125" s="45" t="s">
        <v>90</v>
      </c>
      <c r="AT125" s="45" t="s">
        <v>85</v>
      </c>
      <c r="AU125" s="45" t="s">
        <v>102</v>
      </c>
      <c r="AY125" s="7" t="s">
        <v>84</v>
      </c>
      <c r="BE125" s="92">
        <f>IF($U$125="základní",$N$125,0)</f>
        <v>0</v>
      </c>
      <c r="BF125" s="92">
        <f>IF($U$125="snížená",$N$125,0)</f>
        <v>0</v>
      </c>
      <c r="BG125" s="92">
        <f>IF($U$125="zákl. přenesená",$N$125,0)</f>
        <v>0</v>
      </c>
      <c r="BH125" s="92">
        <f>IF($U$125="sníž. přenesená",$N$125,0)</f>
        <v>0</v>
      </c>
      <c r="BI125" s="92">
        <f>IF($U$125="nulová",$N$125,0)</f>
        <v>0</v>
      </c>
      <c r="BJ125" s="45" t="s">
        <v>10</v>
      </c>
      <c r="BK125" s="92">
        <f>ROUND($L$125*$K$125,2)</f>
        <v>0</v>
      </c>
      <c r="BL125" s="45" t="s">
        <v>90</v>
      </c>
      <c r="BM125" s="45" t="s">
        <v>170</v>
      </c>
    </row>
    <row r="126" spans="2:47" s="7" customFormat="1" ht="27" customHeight="1">
      <c r="B126" s="17"/>
      <c r="C126" s="18"/>
      <c r="D126" s="18"/>
      <c r="E126" s="18"/>
      <c r="F126" s="212" t="s">
        <v>171</v>
      </c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31"/>
      <c r="T126" s="93"/>
      <c r="U126" s="18"/>
      <c r="V126" s="18"/>
      <c r="W126" s="18"/>
      <c r="X126" s="18"/>
      <c r="Y126" s="18"/>
      <c r="Z126" s="18"/>
      <c r="AA126" s="35"/>
      <c r="AT126" s="7" t="s">
        <v>93</v>
      </c>
      <c r="AU126" s="7" t="s">
        <v>102</v>
      </c>
    </row>
    <row r="127" spans="2:63" s="72" customFormat="1" ht="37.5" customHeight="1">
      <c r="B127" s="73"/>
      <c r="C127" s="74"/>
      <c r="D127" s="75" t="s">
        <v>61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207">
        <f>$BK$127</f>
        <v>0</v>
      </c>
      <c r="O127" s="207"/>
      <c r="P127" s="207"/>
      <c r="Q127" s="207"/>
      <c r="R127" s="74"/>
      <c r="S127" s="76"/>
      <c r="T127" s="77"/>
      <c r="U127" s="74"/>
      <c r="V127" s="74"/>
      <c r="W127" s="78">
        <f>$W$128+$W$139+$W$166+$W$172+$W$186</f>
        <v>0</v>
      </c>
      <c r="X127" s="74"/>
      <c r="Y127" s="78">
        <f>$Y$128+$Y$139+$Y$166+$Y$172+$Y$186</f>
        <v>0.8243205199999999</v>
      </c>
      <c r="Z127" s="74"/>
      <c r="AA127" s="79">
        <f>$AA$128+$AA$139+$AA$166+$AA$172+$AA$186</f>
        <v>0.13289984999999999</v>
      </c>
      <c r="AR127" s="80" t="s">
        <v>42</v>
      </c>
      <c r="AT127" s="80" t="s">
        <v>38</v>
      </c>
      <c r="AU127" s="80" t="s">
        <v>39</v>
      </c>
      <c r="AY127" s="80" t="s">
        <v>84</v>
      </c>
      <c r="BK127" s="81">
        <f>$BK$128+$BK$139+$BK$166+$BK$172+$BK$186</f>
        <v>0</v>
      </c>
    </row>
    <row r="128" spans="2:63" s="72" customFormat="1" ht="21" customHeight="1">
      <c r="B128" s="73"/>
      <c r="C128" s="74"/>
      <c r="D128" s="82" t="s">
        <v>62</v>
      </c>
      <c r="E128" s="74"/>
      <c r="F128" s="74"/>
      <c r="G128" s="74"/>
      <c r="H128" s="74"/>
      <c r="I128" s="74"/>
      <c r="J128" s="74"/>
      <c r="K128" s="74"/>
      <c r="L128" s="74"/>
      <c r="M128" s="74"/>
      <c r="N128" s="208">
        <f>$BK$128</f>
        <v>0</v>
      </c>
      <c r="O128" s="208"/>
      <c r="P128" s="208"/>
      <c r="Q128" s="208"/>
      <c r="R128" s="74"/>
      <c r="S128" s="76"/>
      <c r="T128" s="77"/>
      <c r="U128" s="74"/>
      <c r="V128" s="74"/>
      <c r="W128" s="78">
        <f>SUM($W$129:$W$138)</f>
        <v>0</v>
      </c>
      <c r="X128" s="74"/>
      <c r="Y128" s="78">
        <f>SUM($Y$129:$Y$138)</f>
        <v>0.058225</v>
      </c>
      <c r="Z128" s="74"/>
      <c r="AA128" s="79">
        <f>SUM($AA$129:$AA$138)</f>
        <v>0.0462375</v>
      </c>
      <c r="AR128" s="80" t="s">
        <v>42</v>
      </c>
      <c r="AT128" s="80" t="s">
        <v>38</v>
      </c>
      <c r="AU128" s="80" t="s">
        <v>10</v>
      </c>
      <c r="AY128" s="80" t="s">
        <v>84</v>
      </c>
      <c r="BK128" s="81">
        <f>SUM($BK$129:$BK$138)</f>
        <v>0</v>
      </c>
    </row>
    <row r="129" spans="2:65" s="7" customFormat="1" ht="15.75" customHeight="1">
      <c r="B129" s="17"/>
      <c r="C129" s="83" t="s">
        <v>172</v>
      </c>
      <c r="D129" s="83" t="s">
        <v>85</v>
      </c>
      <c r="E129" s="84" t="s">
        <v>173</v>
      </c>
      <c r="F129" s="209" t="s">
        <v>174</v>
      </c>
      <c r="G129" s="209"/>
      <c r="H129" s="209"/>
      <c r="I129" s="209"/>
      <c r="J129" s="86" t="s">
        <v>109</v>
      </c>
      <c r="K129" s="87">
        <v>34.25</v>
      </c>
      <c r="L129" s="210"/>
      <c r="M129" s="210"/>
      <c r="N129" s="211">
        <f>ROUND($L$129*$K$129,2)</f>
        <v>0</v>
      </c>
      <c r="O129" s="211"/>
      <c r="P129" s="211"/>
      <c r="Q129" s="211"/>
      <c r="R129" s="85" t="s">
        <v>89</v>
      </c>
      <c r="S129" s="31"/>
      <c r="T129" s="88"/>
      <c r="U129" s="89" t="s">
        <v>27</v>
      </c>
      <c r="V129" s="18"/>
      <c r="W129" s="18"/>
      <c r="X129" s="90">
        <v>0</v>
      </c>
      <c r="Y129" s="90">
        <f>$X$129*$K$129</f>
        <v>0</v>
      </c>
      <c r="Z129" s="90">
        <v>0.00135</v>
      </c>
      <c r="AA129" s="91">
        <f>$Z$129*$K$129</f>
        <v>0.0462375</v>
      </c>
      <c r="AR129" s="45" t="s">
        <v>172</v>
      </c>
      <c r="AT129" s="45" t="s">
        <v>85</v>
      </c>
      <c r="AU129" s="45" t="s">
        <v>42</v>
      </c>
      <c r="AY129" s="7" t="s">
        <v>84</v>
      </c>
      <c r="BE129" s="92">
        <f>IF($U$129="základní",$N$129,0)</f>
        <v>0</v>
      </c>
      <c r="BF129" s="92">
        <f>IF($U$129="snížená",$N$129,0)</f>
        <v>0</v>
      </c>
      <c r="BG129" s="92">
        <f>IF($U$129="zákl. přenesená",$N$129,0)</f>
        <v>0</v>
      </c>
      <c r="BH129" s="92">
        <f>IF($U$129="sníž. přenesená",$N$129,0)</f>
        <v>0</v>
      </c>
      <c r="BI129" s="92">
        <f>IF($U$129="nulová",$N$129,0)</f>
        <v>0</v>
      </c>
      <c r="BJ129" s="45" t="s">
        <v>10</v>
      </c>
      <c r="BK129" s="92">
        <f>ROUND($L$129*$K$129,2)</f>
        <v>0</v>
      </c>
      <c r="BL129" s="45" t="s">
        <v>172</v>
      </c>
      <c r="BM129" s="45" t="s">
        <v>175</v>
      </c>
    </row>
    <row r="130" spans="2:47" s="7" customFormat="1" ht="16.5" customHeight="1">
      <c r="B130" s="17"/>
      <c r="C130" s="18"/>
      <c r="D130" s="18"/>
      <c r="E130" s="18"/>
      <c r="F130" s="212" t="s">
        <v>176</v>
      </c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31"/>
      <c r="T130" s="93"/>
      <c r="U130" s="18"/>
      <c r="V130" s="18"/>
      <c r="W130" s="18"/>
      <c r="X130" s="18"/>
      <c r="Y130" s="18"/>
      <c r="Z130" s="18"/>
      <c r="AA130" s="35"/>
      <c r="AT130" s="7" t="s">
        <v>93</v>
      </c>
      <c r="AU130" s="7" t="s">
        <v>42</v>
      </c>
    </row>
    <row r="131" spans="2:51" s="7" customFormat="1" ht="15.75" customHeight="1">
      <c r="B131" s="94"/>
      <c r="C131" s="95"/>
      <c r="D131" s="95"/>
      <c r="E131" s="95"/>
      <c r="F131" s="213" t="s">
        <v>177</v>
      </c>
      <c r="G131" s="213"/>
      <c r="H131" s="213"/>
      <c r="I131" s="213"/>
      <c r="J131" s="95"/>
      <c r="K131" s="96">
        <v>34.25</v>
      </c>
      <c r="L131" s="95"/>
      <c r="M131" s="95"/>
      <c r="N131" s="95"/>
      <c r="O131" s="95"/>
      <c r="P131" s="95"/>
      <c r="Q131" s="95"/>
      <c r="R131" s="95"/>
      <c r="S131" s="97"/>
      <c r="T131" s="98"/>
      <c r="U131" s="95"/>
      <c r="V131" s="95"/>
      <c r="W131" s="95"/>
      <c r="X131" s="95"/>
      <c r="Y131" s="95"/>
      <c r="Z131" s="95"/>
      <c r="AA131" s="99"/>
      <c r="AT131" s="100" t="s">
        <v>95</v>
      </c>
      <c r="AU131" s="100" t="s">
        <v>42</v>
      </c>
      <c r="AV131" s="100" t="s">
        <v>42</v>
      </c>
      <c r="AW131" s="100" t="s">
        <v>55</v>
      </c>
      <c r="AX131" s="100" t="s">
        <v>39</v>
      </c>
      <c r="AY131" s="100" t="s">
        <v>84</v>
      </c>
    </row>
    <row r="132" spans="2:51" s="7" customFormat="1" ht="15.75" customHeight="1">
      <c r="B132" s="101"/>
      <c r="C132" s="102"/>
      <c r="D132" s="102"/>
      <c r="E132" s="102"/>
      <c r="F132" s="214" t="s">
        <v>96</v>
      </c>
      <c r="G132" s="214"/>
      <c r="H132" s="214"/>
      <c r="I132" s="214"/>
      <c r="J132" s="102"/>
      <c r="K132" s="103">
        <v>34.25</v>
      </c>
      <c r="L132" s="102"/>
      <c r="M132" s="102"/>
      <c r="N132" s="102"/>
      <c r="O132" s="102"/>
      <c r="P132" s="102"/>
      <c r="Q132" s="102"/>
      <c r="R132" s="102"/>
      <c r="S132" s="104"/>
      <c r="T132" s="105"/>
      <c r="U132" s="102"/>
      <c r="V132" s="102"/>
      <c r="W132" s="102"/>
      <c r="X132" s="102"/>
      <c r="Y132" s="102"/>
      <c r="Z132" s="102"/>
      <c r="AA132" s="106"/>
      <c r="AT132" s="107" t="s">
        <v>95</v>
      </c>
      <c r="AU132" s="107" t="s">
        <v>42</v>
      </c>
      <c r="AV132" s="107" t="s">
        <v>90</v>
      </c>
      <c r="AW132" s="107" t="s">
        <v>55</v>
      </c>
      <c r="AX132" s="107" t="s">
        <v>10</v>
      </c>
      <c r="AY132" s="107" t="s">
        <v>84</v>
      </c>
    </row>
    <row r="133" spans="2:65" s="7" customFormat="1" ht="27" customHeight="1">
      <c r="B133" s="17"/>
      <c r="C133" s="83" t="s">
        <v>178</v>
      </c>
      <c r="D133" s="83" t="s">
        <v>85</v>
      </c>
      <c r="E133" s="84" t="s">
        <v>179</v>
      </c>
      <c r="F133" s="209" t="s">
        <v>180</v>
      </c>
      <c r="G133" s="209"/>
      <c r="H133" s="209"/>
      <c r="I133" s="209"/>
      <c r="J133" s="86" t="s">
        <v>109</v>
      </c>
      <c r="K133" s="87">
        <v>34.25</v>
      </c>
      <c r="L133" s="210"/>
      <c r="M133" s="210"/>
      <c r="N133" s="211">
        <f>ROUND($L$133*$K$133,2)</f>
        <v>0</v>
      </c>
      <c r="O133" s="211"/>
      <c r="P133" s="211"/>
      <c r="Q133" s="211"/>
      <c r="R133" s="85" t="s">
        <v>89</v>
      </c>
      <c r="S133" s="31"/>
      <c r="T133" s="88"/>
      <c r="U133" s="89" t="s">
        <v>27</v>
      </c>
      <c r="V133" s="18"/>
      <c r="W133" s="18"/>
      <c r="X133" s="90">
        <v>0.0017</v>
      </c>
      <c r="Y133" s="90">
        <f>$X$133*$K$133</f>
        <v>0.058225</v>
      </c>
      <c r="Z133" s="90">
        <v>0</v>
      </c>
      <c r="AA133" s="91">
        <f>$Z$133*$K$133</f>
        <v>0</v>
      </c>
      <c r="AR133" s="45" t="s">
        <v>172</v>
      </c>
      <c r="AT133" s="45" t="s">
        <v>85</v>
      </c>
      <c r="AU133" s="45" t="s">
        <v>42</v>
      </c>
      <c r="AY133" s="7" t="s">
        <v>84</v>
      </c>
      <c r="BE133" s="92">
        <f>IF($U$133="základní",$N$133,0)</f>
        <v>0</v>
      </c>
      <c r="BF133" s="92">
        <f>IF($U$133="snížená",$N$133,0)</f>
        <v>0</v>
      </c>
      <c r="BG133" s="92">
        <f>IF($U$133="zákl. přenesená",$N$133,0)</f>
        <v>0</v>
      </c>
      <c r="BH133" s="92">
        <f>IF($U$133="sníž. přenesená",$N$133,0)</f>
        <v>0</v>
      </c>
      <c r="BI133" s="92">
        <f>IF($U$133="nulová",$N$133,0)</f>
        <v>0</v>
      </c>
      <c r="BJ133" s="45" t="s">
        <v>10</v>
      </c>
      <c r="BK133" s="92">
        <f>ROUND($L$133*$K$133,2)</f>
        <v>0</v>
      </c>
      <c r="BL133" s="45" t="s">
        <v>172</v>
      </c>
      <c r="BM133" s="45" t="s">
        <v>181</v>
      </c>
    </row>
    <row r="134" spans="2:47" s="7" customFormat="1" ht="16.5" customHeight="1">
      <c r="B134" s="17"/>
      <c r="C134" s="18"/>
      <c r="D134" s="18"/>
      <c r="E134" s="18"/>
      <c r="F134" s="212" t="s">
        <v>182</v>
      </c>
      <c r="G134" s="212"/>
      <c r="H134" s="212"/>
      <c r="I134" s="212"/>
      <c r="J134" s="212"/>
      <c r="K134" s="212"/>
      <c r="L134" s="212"/>
      <c r="M134" s="212"/>
      <c r="N134" s="212"/>
      <c r="O134" s="212"/>
      <c r="P134" s="212"/>
      <c r="Q134" s="212"/>
      <c r="R134" s="212"/>
      <c r="S134" s="31"/>
      <c r="T134" s="93"/>
      <c r="U134" s="18"/>
      <c r="V134" s="18"/>
      <c r="W134" s="18"/>
      <c r="X134" s="18"/>
      <c r="Y134" s="18"/>
      <c r="Z134" s="18"/>
      <c r="AA134" s="35"/>
      <c r="AT134" s="7" t="s">
        <v>93</v>
      </c>
      <c r="AU134" s="7" t="s">
        <v>42</v>
      </c>
    </row>
    <row r="135" spans="2:51" s="7" customFormat="1" ht="15.75" customHeight="1">
      <c r="B135" s="94"/>
      <c r="C135" s="95"/>
      <c r="D135" s="95"/>
      <c r="E135" s="95"/>
      <c r="F135" s="213" t="s">
        <v>177</v>
      </c>
      <c r="G135" s="213"/>
      <c r="H135" s="213"/>
      <c r="I135" s="213"/>
      <c r="J135" s="95"/>
      <c r="K135" s="96">
        <v>34.25</v>
      </c>
      <c r="L135" s="95"/>
      <c r="M135" s="95"/>
      <c r="N135" s="95"/>
      <c r="O135" s="95"/>
      <c r="P135" s="95"/>
      <c r="Q135" s="95"/>
      <c r="R135" s="95"/>
      <c r="S135" s="97"/>
      <c r="T135" s="98"/>
      <c r="U135" s="95"/>
      <c r="V135" s="95"/>
      <c r="W135" s="95"/>
      <c r="X135" s="95"/>
      <c r="Y135" s="95"/>
      <c r="Z135" s="95"/>
      <c r="AA135" s="99"/>
      <c r="AT135" s="100" t="s">
        <v>95</v>
      </c>
      <c r="AU135" s="100" t="s">
        <v>42</v>
      </c>
      <c r="AV135" s="100" t="s">
        <v>42</v>
      </c>
      <c r="AW135" s="100" t="s">
        <v>55</v>
      </c>
      <c r="AX135" s="100" t="s">
        <v>39</v>
      </c>
      <c r="AY135" s="100" t="s">
        <v>84</v>
      </c>
    </row>
    <row r="136" spans="2:51" s="7" customFormat="1" ht="15.75" customHeight="1">
      <c r="B136" s="101"/>
      <c r="C136" s="102"/>
      <c r="D136" s="102"/>
      <c r="E136" s="102"/>
      <c r="F136" s="214" t="s">
        <v>96</v>
      </c>
      <c r="G136" s="214"/>
      <c r="H136" s="214"/>
      <c r="I136" s="214"/>
      <c r="J136" s="102"/>
      <c r="K136" s="103">
        <v>34.25</v>
      </c>
      <c r="L136" s="102"/>
      <c r="M136" s="102"/>
      <c r="N136" s="102"/>
      <c r="O136" s="102"/>
      <c r="P136" s="102"/>
      <c r="Q136" s="102"/>
      <c r="R136" s="102"/>
      <c r="S136" s="104"/>
      <c r="T136" s="105"/>
      <c r="U136" s="102"/>
      <c r="V136" s="102"/>
      <c r="W136" s="102"/>
      <c r="X136" s="102"/>
      <c r="Y136" s="102"/>
      <c r="Z136" s="102"/>
      <c r="AA136" s="106"/>
      <c r="AT136" s="107" t="s">
        <v>95</v>
      </c>
      <c r="AU136" s="107" t="s">
        <v>42</v>
      </c>
      <c r="AV136" s="107" t="s">
        <v>90</v>
      </c>
      <c r="AW136" s="107" t="s">
        <v>55</v>
      </c>
      <c r="AX136" s="107" t="s">
        <v>10</v>
      </c>
      <c r="AY136" s="107" t="s">
        <v>84</v>
      </c>
    </row>
    <row r="137" spans="2:65" s="7" customFormat="1" ht="27" customHeight="1">
      <c r="B137" s="17"/>
      <c r="C137" s="83" t="s">
        <v>183</v>
      </c>
      <c r="D137" s="83" t="s">
        <v>85</v>
      </c>
      <c r="E137" s="84" t="s">
        <v>184</v>
      </c>
      <c r="F137" s="209" t="s">
        <v>185</v>
      </c>
      <c r="G137" s="209"/>
      <c r="H137" s="209"/>
      <c r="I137" s="209"/>
      <c r="J137" s="86" t="s">
        <v>149</v>
      </c>
      <c r="K137" s="87">
        <v>0.058</v>
      </c>
      <c r="L137" s="210"/>
      <c r="M137" s="210"/>
      <c r="N137" s="211">
        <f>ROUND($L$137*$K$137,2)</f>
        <v>0</v>
      </c>
      <c r="O137" s="211"/>
      <c r="P137" s="211"/>
      <c r="Q137" s="211"/>
      <c r="R137" s="85" t="s">
        <v>89</v>
      </c>
      <c r="S137" s="31"/>
      <c r="T137" s="88"/>
      <c r="U137" s="89" t="s">
        <v>27</v>
      </c>
      <c r="V137" s="18"/>
      <c r="W137" s="18"/>
      <c r="X137" s="90">
        <v>0</v>
      </c>
      <c r="Y137" s="90">
        <f>$X$137*$K$137</f>
        <v>0</v>
      </c>
      <c r="Z137" s="90">
        <v>0</v>
      </c>
      <c r="AA137" s="91">
        <f>$Z$137*$K$137</f>
        <v>0</v>
      </c>
      <c r="AR137" s="45" t="s">
        <v>172</v>
      </c>
      <c r="AT137" s="45" t="s">
        <v>85</v>
      </c>
      <c r="AU137" s="45" t="s">
        <v>42</v>
      </c>
      <c r="AY137" s="7" t="s">
        <v>84</v>
      </c>
      <c r="BE137" s="92">
        <f>IF($U$137="základní",$N$137,0)</f>
        <v>0</v>
      </c>
      <c r="BF137" s="92">
        <f>IF($U$137="snížená",$N$137,0)</f>
        <v>0</v>
      </c>
      <c r="BG137" s="92">
        <f>IF($U$137="zákl. přenesená",$N$137,0)</f>
        <v>0</v>
      </c>
      <c r="BH137" s="92">
        <f>IF($U$137="sníž. přenesená",$N$137,0)</f>
        <v>0</v>
      </c>
      <c r="BI137" s="92">
        <f>IF($U$137="nulová",$N$137,0)</f>
        <v>0</v>
      </c>
      <c r="BJ137" s="45" t="s">
        <v>10</v>
      </c>
      <c r="BK137" s="92">
        <f>ROUND($L$137*$K$137,2)</f>
        <v>0</v>
      </c>
      <c r="BL137" s="45" t="s">
        <v>172</v>
      </c>
      <c r="BM137" s="45" t="s">
        <v>186</v>
      </c>
    </row>
    <row r="138" spans="2:47" s="7" customFormat="1" ht="27" customHeight="1">
      <c r="B138" s="17"/>
      <c r="C138" s="18"/>
      <c r="D138" s="18"/>
      <c r="E138" s="18"/>
      <c r="F138" s="212" t="s">
        <v>187</v>
      </c>
      <c r="G138" s="212"/>
      <c r="H138" s="212"/>
      <c r="I138" s="212"/>
      <c r="J138" s="212"/>
      <c r="K138" s="212"/>
      <c r="L138" s="212"/>
      <c r="M138" s="212"/>
      <c r="N138" s="212"/>
      <c r="O138" s="212"/>
      <c r="P138" s="212"/>
      <c r="Q138" s="212"/>
      <c r="R138" s="212"/>
      <c r="S138" s="31"/>
      <c r="T138" s="93"/>
      <c r="U138" s="18"/>
      <c r="V138" s="18"/>
      <c r="W138" s="18"/>
      <c r="X138" s="18"/>
      <c r="Y138" s="18"/>
      <c r="Z138" s="18"/>
      <c r="AA138" s="35"/>
      <c r="AT138" s="7" t="s">
        <v>93</v>
      </c>
      <c r="AU138" s="7" t="s">
        <v>42</v>
      </c>
    </row>
    <row r="139" spans="2:63" s="72" customFormat="1" ht="30.75" customHeight="1">
      <c r="B139" s="73"/>
      <c r="C139" s="74"/>
      <c r="D139" s="82" t="s">
        <v>63</v>
      </c>
      <c r="E139" s="74"/>
      <c r="F139" s="74"/>
      <c r="G139" s="74"/>
      <c r="H139" s="74"/>
      <c r="I139" s="74"/>
      <c r="J139" s="74"/>
      <c r="K139" s="74"/>
      <c r="L139" s="74"/>
      <c r="M139" s="74"/>
      <c r="N139" s="208">
        <f>$BK$139</f>
        <v>0</v>
      </c>
      <c r="O139" s="208"/>
      <c r="P139" s="208"/>
      <c r="Q139" s="208"/>
      <c r="R139" s="74"/>
      <c r="S139" s="76"/>
      <c r="T139" s="77"/>
      <c r="U139" s="74"/>
      <c r="V139" s="74"/>
      <c r="W139" s="78">
        <f>SUM($W$140:$W$165)</f>
        <v>0</v>
      </c>
      <c r="X139" s="74"/>
      <c r="Y139" s="78">
        <f>SUM($Y$140:$Y$165)</f>
        <v>0.7597289999999999</v>
      </c>
      <c r="Z139" s="74"/>
      <c r="AA139" s="79">
        <f>SUM($AA$140:$AA$165)</f>
        <v>0.08666235</v>
      </c>
      <c r="AR139" s="80" t="s">
        <v>42</v>
      </c>
      <c r="AT139" s="80" t="s">
        <v>38</v>
      </c>
      <c r="AU139" s="80" t="s">
        <v>10</v>
      </c>
      <c r="AY139" s="80" t="s">
        <v>84</v>
      </c>
      <c r="BK139" s="81">
        <f>SUM($BK$140:$BK$165)</f>
        <v>0</v>
      </c>
    </row>
    <row r="140" spans="2:65" s="7" customFormat="1" ht="15.75" customHeight="1">
      <c r="B140" s="17"/>
      <c r="C140" s="83" t="s">
        <v>188</v>
      </c>
      <c r="D140" s="83" t="s">
        <v>85</v>
      </c>
      <c r="E140" s="84" t="s">
        <v>189</v>
      </c>
      <c r="F140" s="209" t="s">
        <v>190</v>
      </c>
      <c r="G140" s="209"/>
      <c r="H140" s="209"/>
      <c r="I140" s="209"/>
      <c r="J140" s="86" t="s">
        <v>88</v>
      </c>
      <c r="K140" s="87">
        <v>1.573</v>
      </c>
      <c r="L140" s="210"/>
      <c r="M140" s="210"/>
      <c r="N140" s="211">
        <f>ROUND($L$140*$K$140,2)</f>
        <v>0</v>
      </c>
      <c r="O140" s="211"/>
      <c r="P140" s="211"/>
      <c r="Q140" s="211"/>
      <c r="R140" s="85" t="s">
        <v>89</v>
      </c>
      <c r="S140" s="31"/>
      <c r="T140" s="88"/>
      <c r="U140" s="89" t="s">
        <v>27</v>
      </c>
      <c r="V140" s="18"/>
      <c r="W140" s="18"/>
      <c r="X140" s="90">
        <v>0</v>
      </c>
      <c r="Y140" s="90">
        <f>$X$140*$K$140</f>
        <v>0</v>
      </c>
      <c r="Z140" s="90">
        <v>0.01695</v>
      </c>
      <c r="AA140" s="91">
        <f>$Z$140*$K$140</f>
        <v>0.026662349999999998</v>
      </c>
      <c r="AR140" s="45" t="s">
        <v>172</v>
      </c>
      <c r="AT140" s="45" t="s">
        <v>85</v>
      </c>
      <c r="AU140" s="45" t="s">
        <v>42</v>
      </c>
      <c r="AY140" s="7" t="s">
        <v>84</v>
      </c>
      <c r="BE140" s="92">
        <f>IF($U$140="základní",$N$140,0)</f>
        <v>0</v>
      </c>
      <c r="BF140" s="92">
        <f>IF($U$140="snížená",$N$140,0)</f>
        <v>0</v>
      </c>
      <c r="BG140" s="92">
        <f>IF($U$140="zákl. přenesená",$N$140,0)</f>
        <v>0</v>
      </c>
      <c r="BH140" s="92">
        <f>IF($U$140="sníž. přenesená",$N$140,0)</f>
        <v>0</v>
      </c>
      <c r="BI140" s="92">
        <f>IF($U$140="nulová",$N$140,0)</f>
        <v>0</v>
      </c>
      <c r="BJ140" s="45" t="s">
        <v>10</v>
      </c>
      <c r="BK140" s="92">
        <f>ROUND($L$140*$K$140,2)</f>
        <v>0</v>
      </c>
      <c r="BL140" s="45" t="s">
        <v>172</v>
      </c>
      <c r="BM140" s="45" t="s">
        <v>191</v>
      </c>
    </row>
    <row r="141" spans="2:47" s="7" customFormat="1" ht="16.5" customHeight="1">
      <c r="B141" s="17"/>
      <c r="C141" s="18"/>
      <c r="D141" s="18"/>
      <c r="E141" s="18"/>
      <c r="F141" s="212" t="s">
        <v>192</v>
      </c>
      <c r="G141" s="212"/>
      <c r="H141" s="212"/>
      <c r="I141" s="212"/>
      <c r="J141" s="212"/>
      <c r="K141" s="212"/>
      <c r="L141" s="212"/>
      <c r="M141" s="212"/>
      <c r="N141" s="212"/>
      <c r="O141" s="212"/>
      <c r="P141" s="212"/>
      <c r="Q141" s="212"/>
      <c r="R141" s="212"/>
      <c r="S141" s="31"/>
      <c r="T141" s="93"/>
      <c r="U141" s="18"/>
      <c r="V141" s="18"/>
      <c r="W141" s="18"/>
      <c r="X141" s="18"/>
      <c r="Y141" s="18"/>
      <c r="Z141" s="18"/>
      <c r="AA141" s="35"/>
      <c r="AT141" s="7" t="s">
        <v>93</v>
      </c>
      <c r="AU141" s="7" t="s">
        <v>42</v>
      </c>
    </row>
    <row r="142" spans="2:51" s="7" customFormat="1" ht="15.75" customHeight="1">
      <c r="B142" s="94"/>
      <c r="C142" s="95"/>
      <c r="D142" s="95"/>
      <c r="E142" s="95"/>
      <c r="F142" s="213" t="s">
        <v>94</v>
      </c>
      <c r="G142" s="213"/>
      <c r="H142" s="213"/>
      <c r="I142" s="213"/>
      <c r="J142" s="95"/>
      <c r="K142" s="96">
        <v>1.573</v>
      </c>
      <c r="L142" s="95"/>
      <c r="M142" s="95"/>
      <c r="N142" s="95"/>
      <c r="O142" s="95"/>
      <c r="P142" s="95"/>
      <c r="Q142" s="95"/>
      <c r="R142" s="95"/>
      <c r="S142" s="97"/>
      <c r="T142" s="98"/>
      <c r="U142" s="95"/>
      <c r="V142" s="95"/>
      <c r="W142" s="95"/>
      <c r="X142" s="95"/>
      <c r="Y142" s="95"/>
      <c r="Z142" s="95"/>
      <c r="AA142" s="99"/>
      <c r="AT142" s="100" t="s">
        <v>95</v>
      </c>
      <c r="AU142" s="100" t="s">
        <v>42</v>
      </c>
      <c r="AV142" s="100" t="s">
        <v>42</v>
      </c>
      <c r="AW142" s="100" t="s">
        <v>55</v>
      </c>
      <c r="AX142" s="100" t="s">
        <v>39</v>
      </c>
      <c r="AY142" s="100" t="s">
        <v>84</v>
      </c>
    </row>
    <row r="143" spans="2:51" s="7" customFormat="1" ht="15.75" customHeight="1">
      <c r="B143" s="101"/>
      <c r="C143" s="102"/>
      <c r="D143" s="102"/>
      <c r="E143" s="102"/>
      <c r="F143" s="214" t="s">
        <v>96</v>
      </c>
      <c r="G143" s="214"/>
      <c r="H143" s="214"/>
      <c r="I143" s="214"/>
      <c r="J143" s="102"/>
      <c r="K143" s="103">
        <v>1.573</v>
      </c>
      <c r="L143" s="102"/>
      <c r="M143" s="102"/>
      <c r="N143" s="102"/>
      <c r="O143" s="102"/>
      <c r="P143" s="102"/>
      <c r="Q143" s="102"/>
      <c r="R143" s="102"/>
      <c r="S143" s="104"/>
      <c r="T143" s="105"/>
      <c r="U143" s="102"/>
      <c r="V143" s="102"/>
      <c r="W143" s="102"/>
      <c r="X143" s="102"/>
      <c r="Y143" s="102"/>
      <c r="Z143" s="102"/>
      <c r="AA143" s="106"/>
      <c r="AT143" s="107" t="s">
        <v>95</v>
      </c>
      <c r="AU143" s="107" t="s">
        <v>42</v>
      </c>
      <c r="AV143" s="107" t="s">
        <v>90</v>
      </c>
      <c r="AW143" s="107" t="s">
        <v>55</v>
      </c>
      <c r="AX143" s="107" t="s">
        <v>10</v>
      </c>
      <c r="AY143" s="107" t="s">
        <v>84</v>
      </c>
    </row>
    <row r="144" spans="2:65" s="7" customFormat="1" ht="27" customHeight="1">
      <c r="B144" s="17"/>
      <c r="C144" s="83" t="s">
        <v>193</v>
      </c>
      <c r="D144" s="83" t="s">
        <v>85</v>
      </c>
      <c r="E144" s="84" t="s">
        <v>194</v>
      </c>
      <c r="F144" s="209" t="s">
        <v>195</v>
      </c>
      <c r="G144" s="209"/>
      <c r="H144" s="209"/>
      <c r="I144" s="209"/>
      <c r="J144" s="86" t="s">
        <v>116</v>
      </c>
      <c r="K144" s="87">
        <v>12</v>
      </c>
      <c r="L144" s="210"/>
      <c r="M144" s="210"/>
      <c r="N144" s="211">
        <f>ROUND($L$144*$K$144,2)</f>
        <v>0</v>
      </c>
      <c r="O144" s="211"/>
      <c r="P144" s="211"/>
      <c r="Q144" s="211"/>
      <c r="R144" s="85" t="s">
        <v>89</v>
      </c>
      <c r="S144" s="31"/>
      <c r="T144" s="88"/>
      <c r="U144" s="89" t="s">
        <v>27</v>
      </c>
      <c r="V144" s="18"/>
      <c r="W144" s="18"/>
      <c r="X144" s="90">
        <v>0</v>
      </c>
      <c r="Y144" s="90">
        <f>$X$144*$K$144</f>
        <v>0</v>
      </c>
      <c r="Z144" s="90">
        <v>0.005</v>
      </c>
      <c r="AA144" s="91">
        <f>$Z$144*$K$144</f>
        <v>0.06</v>
      </c>
      <c r="AR144" s="45" t="s">
        <v>172</v>
      </c>
      <c r="AT144" s="45" t="s">
        <v>85</v>
      </c>
      <c r="AU144" s="45" t="s">
        <v>42</v>
      </c>
      <c r="AY144" s="7" t="s">
        <v>84</v>
      </c>
      <c r="BE144" s="92">
        <f>IF($U$144="základní",$N$144,0)</f>
        <v>0</v>
      </c>
      <c r="BF144" s="92">
        <f>IF($U$144="snížená",$N$144,0)</f>
        <v>0</v>
      </c>
      <c r="BG144" s="92">
        <f>IF($U$144="zákl. přenesená",$N$144,0)</f>
        <v>0</v>
      </c>
      <c r="BH144" s="92">
        <f>IF($U$144="sníž. přenesená",$N$144,0)</f>
        <v>0</v>
      </c>
      <c r="BI144" s="92">
        <f>IF($U$144="nulová",$N$144,0)</f>
        <v>0</v>
      </c>
      <c r="BJ144" s="45" t="s">
        <v>10</v>
      </c>
      <c r="BK144" s="92">
        <f>ROUND($L$144*$K$144,2)</f>
        <v>0</v>
      </c>
      <c r="BL144" s="45" t="s">
        <v>172</v>
      </c>
      <c r="BM144" s="45" t="s">
        <v>196</v>
      </c>
    </row>
    <row r="145" spans="2:47" s="7" customFormat="1" ht="16.5" customHeight="1">
      <c r="B145" s="17"/>
      <c r="C145" s="18"/>
      <c r="D145" s="18"/>
      <c r="E145" s="18"/>
      <c r="F145" s="212" t="s">
        <v>197</v>
      </c>
      <c r="G145" s="212"/>
      <c r="H145" s="212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S145" s="31"/>
      <c r="T145" s="93"/>
      <c r="U145" s="18"/>
      <c r="V145" s="18"/>
      <c r="W145" s="18"/>
      <c r="X145" s="18"/>
      <c r="Y145" s="18"/>
      <c r="Z145" s="18"/>
      <c r="AA145" s="35"/>
      <c r="AT145" s="7" t="s">
        <v>93</v>
      </c>
      <c r="AU145" s="7" t="s">
        <v>42</v>
      </c>
    </row>
    <row r="146" spans="2:65" s="7" customFormat="1" ht="27" customHeight="1">
      <c r="B146" s="17"/>
      <c r="C146" s="83" t="s">
        <v>3</v>
      </c>
      <c r="D146" s="83" t="s">
        <v>85</v>
      </c>
      <c r="E146" s="84" t="s">
        <v>198</v>
      </c>
      <c r="F146" s="209" t="s">
        <v>199</v>
      </c>
      <c r="G146" s="209"/>
      <c r="H146" s="209"/>
      <c r="I146" s="209"/>
      <c r="J146" s="86" t="s">
        <v>88</v>
      </c>
      <c r="K146" s="87">
        <v>52.676</v>
      </c>
      <c r="L146" s="210"/>
      <c r="M146" s="210"/>
      <c r="N146" s="211">
        <f>ROUND($L$146*$K$146,2)</f>
        <v>0</v>
      </c>
      <c r="O146" s="211"/>
      <c r="P146" s="211"/>
      <c r="Q146" s="211"/>
      <c r="R146" s="85" t="s">
        <v>89</v>
      </c>
      <c r="S146" s="31"/>
      <c r="T146" s="88"/>
      <c r="U146" s="89" t="s">
        <v>27</v>
      </c>
      <c r="V146" s="18"/>
      <c r="W146" s="18"/>
      <c r="X146" s="90">
        <v>0.00025</v>
      </c>
      <c r="Y146" s="90">
        <f>$X$146*$K$146</f>
        <v>0.013169</v>
      </c>
      <c r="Z146" s="90">
        <v>0</v>
      </c>
      <c r="AA146" s="91">
        <f>$Z$146*$K$146</f>
        <v>0</v>
      </c>
      <c r="AR146" s="45" t="s">
        <v>172</v>
      </c>
      <c r="AT146" s="45" t="s">
        <v>85</v>
      </c>
      <c r="AU146" s="45" t="s">
        <v>42</v>
      </c>
      <c r="AY146" s="7" t="s">
        <v>84</v>
      </c>
      <c r="BE146" s="92">
        <f>IF($U$146="základní",$N$146,0)</f>
        <v>0</v>
      </c>
      <c r="BF146" s="92">
        <f>IF($U$146="snížená",$N$146,0)</f>
        <v>0</v>
      </c>
      <c r="BG146" s="92">
        <f>IF($U$146="zákl. přenesená",$N$146,0)</f>
        <v>0</v>
      </c>
      <c r="BH146" s="92">
        <f>IF($U$146="sníž. přenesená",$N$146,0)</f>
        <v>0</v>
      </c>
      <c r="BI146" s="92">
        <f>IF($U$146="nulová",$N$146,0)</f>
        <v>0</v>
      </c>
      <c r="BJ146" s="45" t="s">
        <v>10</v>
      </c>
      <c r="BK146" s="92">
        <f>ROUND($L$146*$K$146,2)</f>
        <v>0</v>
      </c>
      <c r="BL146" s="45" t="s">
        <v>172</v>
      </c>
      <c r="BM146" s="45" t="s">
        <v>200</v>
      </c>
    </row>
    <row r="147" spans="2:47" s="7" customFormat="1" ht="16.5" customHeight="1">
      <c r="B147" s="17"/>
      <c r="C147" s="18"/>
      <c r="D147" s="18"/>
      <c r="E147" s="18"/>
      <c r="F147" s="212" t="s">
        <v>201</v>
      </c>
      <c r="G147" s="212"/>
      <c r="H147" s="212"/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S147" s="31"/>
      <c r="T147" s="93"/>
      <c r="U147" s="18"/>
      <c r="V147" s="18"/>
      <c r="W147" s="18"/>
      <c r="X147" s="18"/>
      <c r="Y147" s="18"/>
      <c r="Z147" s="18"/>
      <c r="AA147" s="35"/>
      <c r="AT147" s="7" t="s">
        <v>93</v>
      </c>
      <c r="AU147" s="7" t="s">
        <v>42</v>
      </c>
    </row>
    <row r="148" spans="2:51" s="7" customFormat="1" ht="15.75" customHeight="1">
      <c r="B148" s="94"/>
      <c r="C148" s="95"/>
      <c r="D148" s="95"/>
      <c r="E148" s="95"/>
      <c r="F148" s="213" t="s">
        <v>202</v>
      </c>
      <c r="G148" s="213"/>
      <c r="H148" s="213"/>
      <c r="I148" s="213"/>
      <c r="J148" s="95"/>
      <c r="K148" s="96">
        <v>52.676</v>
      </c>
      <c r="L148" s="95"/>
      <c r="M148" s="95"/>
      <c r="N148" s="95"/>
      <c r="O148" s="95"/>
      <c r="P148" s="95"/>
      <c r="Q148" s="95"/>
      <c r="R148" s="95"/>
      <c r="S148" s="97"/>
      <c r="T148" s="98"/>
      <c r="U148" s="95"/>
      <c r="V148" s="95"/>
      <c r="W148" s="95"/>
      <c r="X148" s="95"/>
      <c r="Y148" s="95"/>
      <c r="Z148" s="95"/>
      <c r="AA148" s="99"/>
      <c r="AT148" s="100" t="s">
        <v>95</v>
      </c>
      <c r="AU148" s="100" t="s">
        <v>42</v>
      </c>
      <c r="AV148" s="100" t="s">
        <v>42</v>
      </c>
      <c r="AW148" s="100" t="s">
        <v>55</v>
      </c>
      <c r="AX148" s="100" t="s">
        <v>10</v>
      </c>
      <c r="AY148" s="100" t="s">
        <v>84</v>
      </c>
    </row>
    <row r="149" spans="2:51" s="7" customFormat="1" ht="15.75" customHeight="1">
      <c r="B149" s="101"/>
      <c r="C149" s="102"/>
      <c r="D149" s="102"/>
      <c r="E149" s="102"/>
      <c r="F149" s="214" t="s">
        <v>96</v>
      </c>
      <c r="G149" s="214"/>
      <c r="H149" s="214"/>
      <c r="I149" s="214"/>
      <c r="J149" s="102"/>
      <c r="K149" s="103">
        <v>52.676</v>
      </c>
      <c r="L149" s="102"/>
      <c r="M149" s="102"/>
      <c r="N149" s="102"/>
      <c r="O149" s="102"/>
      <c r="P149" s="102"/>
      <c r="Q149" s="102"/>
      <c r="R149" s="102"/>
      <c r="S149" s="104"/>
      <c r="T149" s="105"/>
      <c r="U149" s="102"/>
      <c r="V149" s="102"/>
      <c r="W149" s="102"/>
      <c r="X149" s="102"/>
      <c r="Y149" s="102"/>
      <c r="Z149" s="102"/>
      <c r="AA149" s="106"/>
      <c r="AT149" s="107" t="s">
        <v>95</v>
      </c>
      <c r="AU149" s="107" t="s">
        <v>42</v>
      </c>
      <c r="AV149" s="107" t="s">
        <v>90</v>
      </c>
      <c r="AW149" s="107" t="s">
        <v>55</v>
      </c>
      <c r="AX149" s="107" t="s">
        <v>39</v>
      </c>
      <c r="AY149" s="107" t="s">
        <v>84</v>
      </c>
    </row>
    <row r="150" spans="2:65" s="7" customFormat="1" ht="27" customHeight="1">
      <c r="B150" s="17"/>
      <c r="C150" s="108" t="s">
        <v>203</v>
      </c>
      <c r="D150" s="108" t="s">
        <v>120</v>
      </c>
      <c r="E150" s="109" t="s">
        <v>204</v>
      </c>
      <c r="F150" s="215" t="s">
        <v>205</v>
      </c>
      <c r="G150" s="215"/>
      <c r="H150" s="215"/>
      <c r="I150" s="215"/>
      <c r="J150" s="110" t="s">
        <v>116</v>
      </c>
      <c r="K150" s="111">
        <v>4</v>
      </c>
      <c r="L150" s="216"/>
      <c r="M150" s="216"/>
      <c r="N150" s="217">
        <f>ROUND($L$150*$K$150,2)</f>
        <v>0</v>
      </c>
      <c r="O150" s="217"/>
      <c r="P150" s="217"/>
      <c r="Q150" s="217"/>
      <c r="R150" s="85"/>
      <c r="S150" s="31"/>
      <c r="T150" s="88"/>
      <c r="U150" s="89" t="s">
        <v>27</v>
      </c>
      <c r="V150" s="18"/>
      <c r="W150" s="18"/>
      <c r="X150" s="90">
        <v>0.0187</v>
      </c>
      <c r="Y150" s="90">
        <f>$X$150*$K$150</f>
        <v>0.0748</v>
      </c>
      <c r="Z150" s="90">
        <v>0</v>
      </c>
      <c r="AA150" s="91">
        <f>$Z$150*$K$150</f>
        <v>0</v>
      </c>
      <c r="AR150" s="45" t="s">
        <v>206</v>
      </c>
      <c r="AT150" s="45" t="s">
        <v>120</v>
      </c>
      <c r="AU150" s="45" t="s">
        <v>42</v>
      </c>
      <c r="AY150" s="7" t="s">
        <v>84</v>
      </c>
      <c r="BE150" s="92">
        <f>IF($U$150="základní",$N$150,0)</f>
        <v>0</v>
      </c>
      <c r="BF150" s="92">
        <f>IF($U$150="snížená",$N$150,0)</f>
        <v>0</v>
      </c>
      <c r="BG150" s="92">
        <f>IF($U$150="zákl. přenesená",$N$150,0)</f>
        <v>0</v>
      </c>
      <c r="BH150" s="92">
        <f>IF($U$150="sníž. přenesená",$N$150,0)</f>
        <v>0</v>
      </c>
      <c r="BI150" s="92">
        <f>IF($U$150="nulová",$N$150,0)</f>
        <v>0</v>
      </c>
      <c r="BJ150" s="45" t="s">
        <v>10</v>
      </c>
      <c r="BK150" s="92">
        <f>ROUND($L$150*$K$150,2)</f>
        <v>0</v>
      </c>
      <c r="BL150" s="45" t="s">
        <v>172</v>
      </c>
      <c r="BM150" s="45" t="s">
        <v>207</v>
      </c>
    </row>
    <row r="151" spans="2:65" s="7" customFormat="1" ht="15.75" customHeight="1">
      <c r="B151" s="17"/>
      <c r="C151" s="110" t="s">
        <v>208</v>
      </c>
      <c r="D151" s="110" t="s">
        <v>120</v>
      </c>
      <c r="E151" s="109" t="s">
        <v>209</v>
      </c>
      <c r="F151" s="215" t="s">
        <v>210</v>
      </c>
      <c r="G151" s="215"/>
      <c r="H151" s="215"/>
      <c r="I151" s="215"/>
      <c r="J151" s="110" t="s">
        <v>116</v>
      </c>
      <c r="K151" s="111">
        <v>10</v>
      </c>
      <c r="L151" s="216"/>
      <c r="M151" s="216"/>
      <c r="N151" s="217">
        <f>ROUND($L$151*$K$151,2)</f>
        <v>0</v>
      </c>
      <c r="O151" s="217"/>
      <c r="P151" s="217"/>
      <c r="Q151" s="217"/>
      <c r="R151" s="85"/>
      <c r="S151" s="31"/>
      <c r="T151" s="88"/>
      <c r="U151" s="89" t="s">
        <v>27</v>
      </c>
      <c r="V151" s="18"/>
      <c r="W151" s="18"/>
      <c r="X151" s="90">
        <v>0.0544</v>
      </c>
      <c r="Y151" s="90">
        <f>$X$151*$K$151</f>
        <v>0.5439999999999999</v>
      </c>
      <c r="Z151" s="90">
        <v>0</v>
      </c>
      <c r="AA151" s="91">
        <f>$Z$151*$K$151</f>
        <v>0</v>
      </c>
      <c r="AR151" s="45" t="s">
        <v>206</v>
      </c>
      <c r="AT151" s="45" t="s">
        <v>120</v>
      </c>
      <c r="AU151" s="45" t="s">
        <v>42</v>
      </c>
      <c r="AY151" s="45" t="s">
        <v>84</v>
      </c>
      <c r="BE151" s="92">
        <f>IF($U$151="základní",$N$151,0)</f>
        <v>0</v>
      </c>
      <c r="BF151" s="92">
        <f>IF($U$151="snížená",$N$151,0)</f>
        <v>0</v>
      </c>
      <c r="BG151" s="92">
        <f>IF($U$151="zákl. přenesená",$N$151,0)</f>
        <v>0</v>
      </c>
      <c r="BH151" s="92">
        <f>IF($U$151="sníž. přenesená",$N$151,0)</f>
        <v>0</v>
      </c>
      <c r="BI151" s="92">
        <f>IF($U$151="nulová",$N$151,0)</f>
        <v>0</v>
      </c>
      <c r="BJ151" s="45" t="s">
        <v>10</v>
      </c>
      <c r="BK151" s="92">
        <f>ROUND($L$151*$K$151,2)</f>
        <v>0</v>
      </c>
      <c r="BL151" s="45" t="s">
        <v>172</v>
      </c>
      <c r="BM151" s="45" t="s">
        <v>211</v>
      </c>
    </row>
    <row r="152" spans="2:65" s="7" customFormat="1" ht="27" customHeight="1">
      <c r="B152" s="17"/>
      <c r="C152" s="86" t="s">
        <v>212</v>
      </c>
      <c r="D152" s="86" t="s">
        <v>85</v>
      </c>
      <c r="E152" s="84" t="s">
        <v>213</v>
      </c>
      <c r="F152" s="209" t="s">
        <v>214</v>
      </c>
      <c r="G152" s="209"/>
      <c r="H152" s="209"/>
      <c r="I152" s="209"/>
      <c r="J152" s="86" t="s">
        <v>116</v>
      </c>
      <c r="K152" s="87">
        <v>4</v>
      </c>
      <c r="L152" s="210"/>
      <c r="M152" s="210"/>
      <c r="N152" s="211">
        <f>ROUND($L$152*$K$152,2)</f>
        <v>0</v>
      </c>
      <c r="O152" s="211"/>
      <c r="P152" s="211"/>
      <c r="Q152" s="211"/>
      <c r="R152" s="85" t="s">
        <v>89</v>
      </c>
      <c r="S152" s="31"/>
      <c r="T152" s="88"/>
      <c r="U152" s="89" t="s">
        <v>27</v>
      </c>
      <c r="V152" s="18"/>
      <c r="W152" s="18"/>
      <c r="X152" s="90">
        <v>0</v>
      </c>
      <c r="Y152" s="90">
        <f>$X$152*$K$152</f>
        <v>0</v>
      </c>
      <c r="Z152" s="90">
        <v>0</v>
      </c>
      <c r="AA152" s="91">
        <f>$Z$152*$K$152</f>
        <v>0</v>
      </c>
      <c r="AR152" s="45" t="s">
        <v>172</v>
      </c>
      <c r="AT152" s="45" t="s">
        <v>85</v>
      </c>
      <c r="AU152" s="45" t="s">
        <v>42</v>
      </c>
      <c r="AY152" s="45" t="s">
        <v>84</v>
      </c>
      <c r="BE152" s="92">
        <f>IF($U$152="základní",$N$152,0)</f>
        <v>0</v>
      </c>
      <c r="BF152" s="92">
        <f>IF($U$152="snížená",$N$152,0)</f>
        <v>0</v>
      </c>
      <c r="BG152" s="92">
        <f>IF($U$152="zákl. přenesená",$N$152,0)</f>
        <v>0</v>
      </c>
      <c r="BH152" s="92">
        <f>IF($U$152="sníž. přenesená",$N$152,0)</f>
        <v>0</v>
      </c>
      <c r="BI152" s="92">
        <f>IF($U$152="nulová",$N$152,0)</f>
        <v>0</v>
      </c>
      <c r="BJ152" s="45" t="s">
        <v>10</v>
      </c>
      <c r="BK152" s="92">
        <f>ROUND($L$152*$K$152,2)</f>
        <v>0</v>
      </c>
      <c r="BL152" s="45" t="s">
        <v>172</v>
      </c>
      <c r="BM152" s="45" t="s">
        <v>215</v>
      </c>
    </row>
    <row r="153" spans="2:47" s="7" customFormat="1" ht="16.5" customHeight="1">
      <c r="B153" s="17"/>
      <c r="C153" s="18"/>
      <c r="D153" s="18"/>
      <c r="E153" s="18"/>
      <c r="F153" s="212" t="s">
        <v>216</v>
      </c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S153" s="31"/>
      <c r="T153" s="93"/>
      <c r="U153" s="18"/>
      <c r="V153" s="18"/>
      <c r="W153" s="18"/>
      <c r="X153" s="18"/>
      <c r="Y153" s="18"/>
      <c r="Z153" s="18"/>
      <c r="AA153" s="35"/>
      <c r="AT153" s="7" t="s">
        <v>93</v>
      </c>
      <c r="AU153" s="7" t="s">
        <v>42</v>
      </c>
    </row>
    <row r="154" spans="2:65" s="7" customFormat="1" ht="27" customHeight="1">
      <c r="B154" s="17"/>
      <c r="C154" s="108" t="s">
        <v>217</v>
      </c>
      <c r="D154" s="108" t="s">
        <v>120</v>
      </c>
      <c r="E154" s="109" t="s">
        <v>218</v>
      </c>
      <c r="F154" s="215" t="s">
        <v>219</v>
      </c>
      <c r="G154" s="215"/>
      <c r="H154" s="215"/>
      <c r="I154" s="215"/>
      <c r="J154" s="110" t="s">
        <v>109</v>
      </c>
      <c r="K154" s="111">
        <v>31.58</v>
      </c>
      <c r="L154" s="216"/>
      <c r="M154" s="216"/>
      <c r="N154" s="217">
        <f>ROUND($L$154*$K$154,2)</f>
        <v>0</v>
      </c>
      <c r="O154" s="217"/>
      <c r="P154" s="217"/>
      <c r="Q154" s="217"/>
      <c r="R154" s="85" t="s">
        <v>89</v>
      </c>
      <c r="S154" s="31"/>
      <c r="T154" s="88"/>
      <c r="U154" s="89" t="s">
        <v>27</v>
      </c>
      <c r="V154" s="18"/>
      <c r="W154" s="18"/>
      <c r="X154" s="90">
        <v>0.004</v>
      </c>
      <c r="Y154" s="90">
        <f>$X$154*$K$154</f>
        <v>0.12632</v>
      </c>
      <c r="Z154" s="90">
        <v>0</v>
      </c>
      <c r="AA154" s="91">
        <f>$Z$154*$K$154</f>
        <v>0</v>
      </c>
      <c r="AR154" s="45" t="s">
        <v>206</v>
      </c>
      <c r="AT154" s="45" t="s">
        <v>120</v>
      </c>
      <c r="AU154" s="45" t="s">
        <v>42</v>
      </c>
      <c r="AY154" s="7" t="s">
        <v>84</v>
      </c>
      <c r="BE154" s="92">
        <f>IF($U$154="základní",$N$154,0)</f>
        <v>0</v>
      </c>
      <c r="BF154" s="92">
        <f>IF($U$154="snížená",$N$154,0)</f>
        <v>0</v>
      </c>
      <c r="BG154" s="92">
        <f>IF($U$154="zákl. přenesená",$N$154,0)</f>
        <v>0</v>
      </c>
      <c r="BH154" s="92">
        <f>IF($U$154="sníž. přenesená",$N$154,0)</f>
        <v>0</v>
      </c>
      <c r="BI154" s="92">
        <f>IF($U$154="nulová",$N$154,0)</f>
        <v>0</v>
      </c>
      <c r="BJ154" s="45" t="s">
        <v>10</v>
      </c>
      <c r="BK154" s="92">
        <f>ROUND($L$154*$K$154,2)</f>
        <v>0</v>
      </c>
      <c r="BL154" s="45" t="s">
        <v>172</v>
      </c>
      <c r="BM154" s="45" t="s">
        <v>220</v>
      </c>
    </row>
    <row r="155" spans="2:47" s="7" customFormat="1" ht="16.5" customHeight="1">
      <c r="B155" s="17"/>
      <c r="C155" s="18"/>
      <c r="D155" s="18"/>
      <c r="E155" s="18"/>
      <c r="F155" s="212" t="s">
        <v>221</v>
      </c>
      <c r="G155" s="212"/>
      <c r="H155" s="212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S155" s="31"/>
      <c r="T155" s="93"/>
      <c r="U155" s="18"/>
      <c r="V155" s="18"/>
      <c r="W155" s="18"/>
      <c r="X155" s="18"/>
      <c r="Y155" s="18"/>
      <c r="Z155" s="18"/>
      <c r="AA155" s="35"/>
      <c r="AT155" s="7" t="s">
        <v>93</v>
      </c>
      <c r="AU155" s="7" t="s">
        <v>42</v>
      </c>
    </row>
    <row r="156" spans="2:51" s="7" customFormat="1" ht="27" customHeight="1">
      <c r="B156" s="94"/>
      <c r="C156" s="95"/>
      <c r="D156" s="95"/>
      <c r="E156" s="95"/>
      <c r="F156" s="213" t="s">
        <v>222</v>
      </c>
      <c r="G156" s="213"/>
      <c r="H156" s="213"/>
      <c r="I156" s="213"/>
      <c r="J156" s="95"/>
      <c r="K156" s="96">
        <v>31.58</v>
      </c>
      <c r="L156" s="95"/>
      <c r="M156" s="95"/>
      <c r="N156" s="95"/>
      <c r="O156" s="95"/>
      <c r="P156" s="95"/>
      <c r="Q156" s="95"/>
      <c r="R156" s="95"/>
      <c r="S156" s="97"/>
      <c r="T156" s="98"/>
      <c r="U156" s="95"/>
      <c r="V156" s="95"/>
      <c r="W156" s="95"/>
      <c r="X156" s="95"/>
      <c r="Y156" s="95"/>
      <c r="Z156" s="95"/>
      <c r="AA156" s="99"/>
      <c r="AT156" s="100" t="s">
        <v>95</v>
      </c>
      <c r="AU156" s="100" t="s">
        <v>42</v>
      </c>
      <c r="AV156" s="100" t="s">
        <v>42</v>
      </c>
      <c r="AW156" s="100" t="s">
        <v>55</v>
      </c>
      <c r="AX156" s="100" t="s">
        <v>10</v>
      </c>
      <c r="AY156" s="100" t="s">
        <v>84</v>
      </c>
    </row>
    <row r="157" spans="2:51" s="7" customFormat="1" ht="15.75" customHeight="1">
      <c r="B157" s="101"/>
      <c r="C157" s="102"/>
      <c r="D157" s="102"/>
      <c r="E157" s="102"/>
      <c r="F157" s="214" t="s">
        <v>96</v>
      </c>
      <c r="G157" s="214"/>
      <c r="H157" s="214"/>
      <c r="I157" s="214"/>
      <c r="J157" s="102"/>
      <c r="K157" s="103">
        <v>31.58</v>
      </c>
      <c r="L157" s="102"/>
      <c r="M157" s="102"/>
      <c r="N157" s="102"/>
      <c r="O157" s="102"/>
      <c r="P157" s="102"/>
      <c r="Q157" s="102"/>
      <c r="R157" s="102"/>
      <c r="S157" s="104"/>
      <c r="T157" s="105"/>
      <c r="U157" s="102"/>
      <c r="V157" s="102"/>
      <c r="W157" s="102"/>
      <c r="X157" s="102"/>
      <c r="Y157" s="102"/>
      <c r="Z157" s="102"/>
      <c r="AA157" s="106"/>
      <c r="AT157" s="107" t="s">
        <v>95</v>
      </c>
      <c r="AU157" s="107" t="s">
        <v>42</v>
      </c>
      <c r="AV157" s="107" t="s">
        <v>90</v>
      </c>
      <c r="AW157" s="107" t="s">
        <v>55</v>
      </c>
      <c r="AX157" s="107" t="s">
        <v>39</v>
      </c>
      <c r="AY157" s="107" t="s">
        <v>84</v>
      </c>
    </row>
    <row r="158" spans="2:65" s="7" customFormat="1" ht="15.75" customHeight="1">
      <c r="B158" s="17"/>
      <c r="C158" s="108" t="s">
        <v>223</v>
      </c>
      <c r="D158" s="108" t="s">
        <v>120</v>
      </c>
      <c r="E158" s="109" t="s">
        <v>224</v>
      </c>
      <c r="F158" s="215" t="s">
        <v>225</v>
      </c>
      <c r="G158" s="215"/>
      <c r="H158" s="215"/>
      <c r="I158" s="215"/>
      <c r="J158" s="110" t="s">
        <v>116</v>
      </c>
      <c r="K158" s="111">
        <v>24</v>
      </c>
      <c r="L158" s="216"/>
      <c r="M158" s="216"/>
      <c r="N158" s="217">
        <f>ROUND($L$158*$K$158,2)</f>
        <v>0</v>
      </c>
      <c r="O158" s="217"/>
      <c r="P158" s="217"/>
      <c r="Q158" s="217"/>
      <c r="R158" s="85" t="s">
        <v>89</v>
      </c>
      <c r="S158" s="31"/>
      <c r="T158" s="88"/>
      <c r="U158" s="89" t="s">
        <v>27</v>
      </c>
      <c r="V158" s="18"/>
      <c r="W158" s="18"/>
      <c r="X158" s="90">
        <v>6E-05</v>
      </c>
      <c r="Y158" s="90">
        <f>$X$158*$K$158</f>
        <v>0.00144</v>
      </c>
      <c r="Z158" s="90">
        <v>0</v>
      </c>
      <c r="AA158" s="91">
        <f>$Z$158*$K$158</f>
        <v>0</v>
      </c>
      <c r="AR158" s="45" t="s">
        <v>206</v>
      </c>
      <c r="AT158" s="45" t="s">
        <v>120</v>
      </c>
      <c r="AU158" s="45" t="s">
        <v>42</v>
      </c>
      <c r="AY158" s="7" t="s">
        <v>84</v>
      </c>
      <c r="BE158" s="92">
        <f>IF($U$158="základní",$N$158,0)</f>
        <v>0</v>
      </c>
      <c r="BF158" s="92">
        <f>IF($U$158="snížená",$N$158,0)</f>
        <v>0</v>
      </c>
      <c r="BG158" s="92">
        <f>IF($U$158="zákl. přenesená",$N$158,0)</f>
        <v>0</v>
      </c>
      <c r="BH158" s="92">
        <f>IF($U$158="sníž. přenesená",$N$158,0)</f>
        <v>0</v>
      </c>
      <c r="BI158" s="92">
        <f>IF($U$158="nulová",$N$158,0)</f>
        <v>0</v>
      </c>
      <c r="BJ158" s="45" t="s">
        <v>10</v>
      </c>
      <c r="BK158" s="92">
        <f>ROUND($L$158*$K$158,2)</f>
        <v>0</v>
      </c>
      <c r="BL158" s="45" t="s">
        <v>172</v>
      </c>
      <c r="BM158" s="45" t="s">
        <v>226</v>
      </c>
    </row>
    <row r="159" spans="2:47" s="7" customFormat="1" ht="16.5" customHeight="1">
      <c r="B159" s="17"/>
      <c r="C159" s="18"/>
      <c r="D159" s="18"/>
      <c r="E159" s="18"/>
      <c r="F159" s="212" t="s">
        <v>227</v>
      </c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31"/>
      <c r="T159" s="93"/>
      <c r="U159" s="18"/>
      <c r="V159" s="18"/>
      <c r="W159" s="18"/>
      <c r="X159" s="18"/>
      <c r="Y159" s="18"/>
      <c r="Z159" s="18"/>
      <c r="AA159" s="35"/>
      <c r="AT159" s="7" t="s">
        <v>93</v>
      </c>
      <c r="AU159" s="7" t="s">
        <v>42</v>
      </c>
    </row>
    <row r="160" spans="2:65" s="7" customFormat="1" ht="27" customHeight="1">
      <c r="B160" s="17"/>
      <c r="C160" s="83" t="s">
        <v>228</v>
      </c>
      <c r="D160" s="83" t="s">
        <v>85</v>
      </c>
      <c r="E160" s="84" t="s">
        <v>229</v>
      </c>
      <c r="F160" s="209" t="s">
        <v>230</v>
      </c>
      <c r="G160" s="209"/>
      <c r="H160" s="209"/>
      <c r="I160" s="209"/>
      <c r="J160" s="86" t="s">
        <v>116</v>
      </c>
      <c r="K160" s="87">
        <v>2</v>
      </c>
      <c r="L160" s="210"/>
      <c r="M160" s="210"/>
      <c r="N160" s="211">
        <f>ROUND($L$160*$K$160,2)</f>
        <v>0</v>
      </c>
      <c r="O160" s="211"/>
      <c r="P160" s="211"/>
      <c r="Q160" s="211"/>
      <c r="R160" s="85" t="s">
        <v>89</v>
      </c>
      <c r="S160" s="31"/>
      <c r="T160" s="88"/>
      <c r="U160" s="89" t="s">
        <v>27</v>
      </c>
      <c r="V160" s="18"/>
      <c r="W160" s="18"/>
      <c r="X160" s="90">
        <v>0</v>
      </c>
      <c r="Y160" s="90">
        <f>$X$160*$K$160</f>
        <v>0</v>
      </c>
      <c r="Z160" s="90">
        <v>0</v>
      </c>
      <c r="AA160" s="91">
        <f>$Z$160*$K$160</f>
        <v>0</v>
      </c>
      <c r="AR160" s="45" t="s">
        <v>172</v>
      </c>
      <c r="AT160" s="45" t="s">
        <v>85</v>
      </c>
      <c r="AU160" s="45" t="s">
        <v>42</v>
      </c>
      <c r="AY160" s="7" t="s">
        <v>84</v>
      </c>
      <c r="BE160" s="92">
        <f>IF($U$160="základní",$N$160,0)</f>
        <v>0</v>
      </c>
      <c r="BF160" s="92">
        <f>IF($U$160="snížená",$N$160,0)</f>
        <v>0</v>
      </c>
      <c r="BG160" s="92">
        <f>IF($U$160="zákl. přenesená",$N$160,0)</f>
        <v>0</v>
      </c>
      <c r="BH160" s="92">
        <f>IF($U$160="sníž. přenesená",$N$160,0)</f>
        <v>0</v>
      </c>
      <c r="BI160" s="92">
        <f>IF($U$160="nulová",$N$160,0)</f>
        <v>0</v>
      </c>
      <c r="BJ160" s="45" t="s">
        <v>10</v>
      </c>
      <c r="BK160" s="92">
        <f>ROUND($L$160*$K$160,2)</f>
        <v>0</v>
      </c>
      <c r="BL160" s="45" t="s">
        <v>172</v>
      </c>
      <c r="BM160" s="45" t="s">
        <v>231</v>
      </c>
    </row>
    <row r="161" spans="2:47" s="7" customFormat="1" ht="16.5" customHeight="1">
      <c r="B161" s="17"/>
      <c r="C161" s="18"/>
      <c r="D161" s="18"/>
      <c r="E161" s="18"/>
      <c r="F161" s="212" t="s">
        <v>232</v>
      </c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31"/>
      <c r="T161" s="93"/>
      <c r="U161" s="18"/>
      <c r="V161" s="18"/>
      <c r="W161" s="18"/>
      <c r="X161" s="18"/>
      <c r="Y161" s="18"/>
      <c r="Z161" s="18"/>
      <c r="AA161" s="35"/>
      <c r="AT161" s="7" t="s">
        <v>93</v>
      </c>
      <c r="AU161" s="7" t="s">
        <v>42</v>
      </c>
    </row>
    <row r="162" spans="2:65" s="7" customFormat="1" ht="27" customHeight="1">
      <c r="B162" s="17"/>
      <c r="C162" s="83" t="s">
        <v>233</v>
      </c>
      <c r="D162" s="83" t="s">
        <v>85</v>
      </c>
      <c r="E162" s="84" t="s">
        <v>234</v>
      </c>
      <c r="F162" s="209" t="s">
        <v>235</v>
      </c>
      <c r="G162" s="209"/>
      <c r="H162" s="209"/>
      <c r="I162" s="209"/>
      <c r="J162" s="86" t="s">
        <v>116</v>
      </c>
      <c r="K162" s="87">
        <v>6</v>
      </c>
      <c r="L162" s="210"/>
      <c r="M162" s="210"/>
      <c r="N162" s="211">
        <f>ROUND($L$162*$K$162,2)</f>
        <v>0</v>
      </c>
      <c r="O162" s="211"/>
      <c r="P162" s="211"/>
      <c r="Q162" s="211"/>
      <c r="R162" s="85" t="s">
        <v>89</v>
      </c>
      <c r="S162" s="31"/>
      <c r="T162" s="88"/>
      <c r="U162" s="89" t="s">
        <v>27</v>
      </c>
      <c r="V162" s="18"/>
      <c r="W162" s="18"/>
      <c r="X162" s="90">
        <v>0</v>
      </c>
      <c r="Y162" s="90">
        <f>$X$162*$K$162</f>
        <v>0</v>
      </c>
      <c r="Z162" s="90">
        <v>0</v>
      </c>
      <c r="AA162" s="91">
        <f>$Z$162*$K$162</f>
        <v>0</v>
      </c>
      <c r="AR162" s="45" t="s">
        <v>172</v>
      </c>
      <c r="AT162" s="45" t="s">
        <v>85</v>
      </c>
      <c r="AU162" s="45" t="s">
        <v>42</v>
      </c>
      <c r="AY162" s="7" t="s">
        <v>84</v>
      </c>
      <c r="BE162" s="92">
        <f>IF($U$162="základní",$N$162,0)</f>
        <v>0</v>
      </c>
      <c r="BF162" s="92">
        <f>IF($U$162="snížená",$N$162,0)</f>
        <v>0</v>
      </c>
      <c r="BG162" s="92">
        <f>IF($U$162="zákl. přenesená",$N$162,0)</f>
        <v>0</v>
      </c>
      <c r="BH162" s="92">
        <f>IF($U$162="sníž. přenesená",$N$162,0)</f>
        <v>0</v>
      </c>
      <c r="BI162" s="92">
        <f>IF($U$162="nulová",$N$162,0)</f>
        <v>0</v>
      </c>
      <c r="BJ162" s="45" t="s">
        <v>10</v>
      </c>
      <c r="BK162" s="92">
        <f>ROUND($L$162*$K$162,2)</f>
        <v>0</v>
      </c>
      <c r="BL162" s="45" t="s">
        <v>172</v>
      </c>
      <c r="BM162" s="45" t="s">
        <v>236</v>
      </c>
    </row>
    <row r="163" spans="2:47" s="7" customFormat="1" ht="16.5" customHeight="1">
      <c r="B163" s="17"/>
      <c r="C163" s="18"/>
      <c r="D163" s="18"/>
      <c r="E163" s="18"/>
      <c r="F163" s="212" t="s">
        <v>237</v>
      </c>
      <c r="G163" s="212"/>
      <c r="H163" s="212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S163" s="31"/>
      <c r="T163" s="93"/>
      <c r="U163" s="18"/>
      <c r="V163" s="18"/>
      <c r="W163" s="18"/>
      <c r="X163" s="18"/>
      <c r="Y163" s="18"/>
      <c r="Z163" s="18"/>
      <c r="AA163" s="35"/>
      <c r="AT163" s="7" t="s">
        <v>93</v>
      </c>
      <c r="AU163" s="7" t="s">
        <v>42</v>
      </c>
    </row>
    <row r="164" spans="2:65" s="7" customFormat="1" ht="27" customHeight="1">
      <c r="B164" s="17"/>
      <c r="C164" s="83" t="s">
        <v>238</v>
      </c>
      <c r="D164" s="83" t="s">
        <v>85</v>
      </c>
      <c r="E164" s="84" t="s">
        <v>239</v>
      </c>
      <c r="F164" s="209" t="s">
        <v>240</v>
      </c>
      <c r="G164" s="209"/>
      <c r="H164" s="209"/>
      <c r="I164" s="209"/>
      <c r="J164" s="86" t="s">
        <v>149</v>
      </c>
      <c r="K164" s="87">
        <v>0.76</v>
      </c>
      <c r="L164" s="210"/>
      <c r="M164" s="210"/>
      <c r="N164" s="211">
        <f>ROUND($L$164*$K$164,2)</f>
        <v>0</v>
      </c>
      <c r="O164" s="211"/>
      <c r="P164" s="211"/>
      <c r="Q164" s="211"/>
      <c r="R164" s="85" t="s">
        <v>89</v>
      </c>
      <c r="S164" s="31"/>
      <c r="T164" s="88"/>
      <c r="U164" s="89" t="s">
        <v>27</v>
      </c>
      <c r="V164" s="18"/>
      <c r="W164" s="18"/>
      <c r="X164" s="90">
        <v>0</v>
      </c>
      <c r="Y164" s="90">
        <f>$X$164*$K$164</f>
        <v>0</v>
      </c>
      <c r="Z164" s="90">
        <v>0</v>
      </c>
      <c r="AA164" s="91">
        <f>$Z$164*$K$164</f>
        <v>0</v>
      </c>
      <c r="AR164" s="45" t="s">
        <v>172</v>
      </c>
      <c r="AT164" s="45" t="s">
        <v>85</v>
      </c>
      <c r="AU164" s="45" t="s">
        <v>42</v>
      </c>
      <c r="AY164" s="7" t="s">
        <v>84</v>
      </c>
      <c r="BE164" s="92">
        <f>IF($U$164="základní",$N$164,0)</f>
        <v>0</v>
      </c>
      <c r="BF164" s="92">
        <f>IF($U$164="snížená",$N$164,0)</f>
        <v>0</v>
      </c>
      <c r="BG164" s="92">
        <f>IF($U$164="zákl. přenesená",$N$164,0)</f>
        <v>0</v>
      </c>
      <c r="BH164" s="92">
        <f>IF($U$164="sníž. přenesená",$N$164,0)</f>
        <v>0</v>
      </c>
      <c r="BI164" s="92">
        <f>IF($U$164="nulová",$N$164,0)</f>
        <v>0</v>
      </c>
      <c r="BJ164" s="45" t="s">
        <v>10</v>
      </c>
      <c r="BK164" s="92">
        <f>ROUND($L$164*$K$164,2)</f>
        <v>0</v>
      </c>
      <c r="BL164" s="45" t="s">
        <v>172</v>
      </c>
      <c r="BM164" s="45" t="s">
        <v>241</v>
      </c>
    </row>
    <row r="165" spans="2:47" s="7" customFormat="1" ht="27" customHeight="1">
      <c r="B165" s="17"/>
      <c r="C165" s="18"/>
      <c r="D165" s="18"/>
      <c r="E165" s="18"/>
      <c r="F165" s="212" t="s">
        <v>242</v>
      </c>
      <c r="G165" s="212"/>
      <c r="H165" s="212"/>
      <c r="I165" s="212"/>
      <c r="J165" s="212"/>
      <c r="K165" s="212"/>
      <c r="L165" s="212"/>
      <c r="M165" s="212"/>
      <c r="N165" s="212"/>
      <c r="O165" s="212"/>
      <c r="P165" s="212"/>
      <c r="Q165" s="212"/>
      <c r="R165" s="212"/>
      <c r="S165" s="31"/>
      <c r="T165" s="93"/>
      <c r="U165" s="18"/>
      <c r="V165" s="18"/>
      <c r="W165" s="18"/>
      <c r="X165" s="18"/>
      <c r="Y165" s="18"/>
      <c r="Z165" s="18"/>
      <c r="AA165" s="35"/>
      <c r="AT165" s="7" t="s">
        <v>93</v>
      </c>
      <c r="AU165" s="7" t="s">
        <v>42</v>
      </c>
    </row>
    <row r="166" spans="2:63" s="72" customFormat="1" ht="30.75" customHeight="1">
      <c r="B166" s="73"/>
      <c r="C166" s="74"/>
      <c r="D166" s="82" t="s">
        <v>64</v>
      </c>
      <c r="E166" s="74"/>
      <c r="F166" s="74"/>
      <c r="G166" s="74"/>
      <c r="H166" s="74"/>
      <c r="I166" s="74"/>
      <c r="J166" s="74"/>
      <c r="K166" s="74"/>
      <c r="L166" s="74"/>
      <c r="M166" s="74"/>
      <c r="N166" s="208">
        <f>$BK$166</f>
        <v>0</v>
      </c>
      <c r="O166" s="208"/>
      <c r="P166" s="208"/>
      <c r="Q166" s="208"/>
      <c r="R166" s="74"/>
      <c r="S166" s="76"/>
      <c r="T166" s="77"/>
      <c r="U166" s="74"/>
      <c r="V166" s="74"/>
      <c r="W166" s="78">
        <f>SUM($W$167:$W$171)</f>
        <v>0</v>
      </c>
      <c r="X166" s="74"/>
      <c r="Y166" s="78">
        <f>SUM($Y$167:$Y$171)</f>
        <v>0</v>
      </c>
      <c r="Z166" s="74"/>
      <c r="AA166" s="79">
        <f>SUM($AA$167:$AA$171)</f>
        <v>0</v>
      </c>
      <c r="AR166" s="80" t="s">
        <v>42</v>
      </c>
      <c r="AT166" s="80" t="s">
        <v>38</v>
      </c>
      <c r="AU166" s="80" t="s">
        <v>10</v>
      </c>
      <c r="AY166" s="80" t="s">
        <v>84</v>
      </c>
      <c r="BK166" s="81">
        <f>SUM($BK$167:$BK$171)</f>
        <v>0</v>
      </c>
    </row>
    <row r="167" spans="2:65" s="7" customFormat="1" ht="15.75" customHeight="1">
      <c r="B167" s="17"/>
      <c r="C167" s="83" t="s">
        <v>243</v>
      </c>
      <c r="D167" s="83" t="s">
        <v>85</v>
      </c>
      <c r="E167" s="84" t="s">
        <v>244</v>
      </c>
      <c r="F167" s="209" t="s">
        <v>245</v>
      </c>
      <c r="G167" s="209"/>
      <c r="H167" s="209"/>
      <c r="I167" s="209"/>
      <c r="J167" s="86" t="s">
        <v>116</v>
      </c>
      <c r="K167" s="87">
        <v>13</v>
      </c>
      <c r="L167" s="210"/>
      <c r="M167" s="210"/>
      <c r="N167" s="211">
        <f>ROUND($L$167*$K$167,2)</f>
        <v>0</v>
      </c>
      <c r="O167" s="211"/>
      <c r="P167" s="211"/>
      <c r="Q167" s="211"/>
      <c r="R167" s="85" t="s">
        <v>89</v>
      </c>
      <c r="S167" s="31"/>
      <c r="T167" s="88"/>
      <c r="U167" s="89" t="s">
        <v>27</v>
      </c>
      <c r="V167" s="18"/>
      <c r="W167" s="18"/>
      <c r="X167" s="90">
        <v>0</v>
      </c>
      <c r="Y167" s="90">
        <f>$X$167*$K$167</f>
        <v>0</v>
      </c>
      <c r="Z167" s="90">
        <v>0</v>
      </c>
      <c r="AA167" s="91">
        <f>$Z$167*$K$167</f>
        <v>0</v>
      </c>
      <c r="AR167" s="45" t="s">
        <v>172</v>
      </c>
      <c r="AT167" s="45" t="s">
        <v>85</v>
      </c>
      <c r="AU167" s="45" t="s">
        <v>42</v>
      </c>
      <c r="AY167" s="7" t="s">
        <v>84</v>
      </c>
      <c r="BE167" s="92">
        <f>IF($U$167="základní",$N$167,0)</f>
        <v>0</v>
      </c>
      <c r="BF167" s="92">
        <f>IF($U$167="snížená",$N$167,0)</f>
        <v>0</v>
      </c>
      <c r="BG167" s="92">
        <f>IF($U$167="zákl. přenesená",$N$167,0)</f>
        <v>0</v>
      </c>
      <c r="BH167" s="92">
        <f>IF($U$167="sníž. přenesená",$N$167,0)</f>
        <v>0</v>
      </c>
      <c r="BI167" s="92">
        <f>IF($U$167="nulová",$N$167,0)</f>
        <v>0</v>
      </c>
      <c r="BJ167" s="45" t="s">
        <v>10</v>
      </c>
      <c r="BK167" s="92">
        <f>ROUND($L$167*$K$167,2)</f>
        <v>0</v>
      </c>
      <c r="BL167" s="45" t="s">
        <v>172</v>
      </c>
      <c r="BM167" s="45" t="s">
        <v>246</v>
      </c>
    </row>
    <row r="168" spans="2:47" s="7" customFormat="1" ht="16.5" customHeight="1">
      <c r="B168" s="17"/>
      <c r="C168" s="18"/>
      <c r="D168" s="18"/>
      <c r="E168" s="18"/>
      <c r="F168" s="212" t="s">
        <v>247</v>
      </c>
      <c r="G168" s="212"/>
      <c r="H168" s="212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31"/>
      <c r="T168" s="93"/>
      <c r="U168" s="18"/>
      <c r="V168" s="18"/>
      <c r="W168" s="18"/>
      <c r="X168" s="18"/>
      <c r="Y168" s="18"/>
      <c r="Z168" s="18"/>
      <c r="AA168" s="35"/>
      <c r="AT168" s="7" t="s">
        <v>93</v>
      </c>
      <c r="AU168" s="7" t="s">
        <v>42</v>
      </c>
    </row>
    <row r="169" spans="2:65" s="7" customFormat="1" ht="15.75" customHeight="1">
      <c r="B169" s="17"/>
      <c r="C169" s="108" t="s">
        <v>248</v>
      </c>
      <c r="D169" s="108" t="s">
        <v>120</v>
      </c>
      <c r="E169" s="109" t="s">
        <v>249</v>
      </c>
      <c r="F169" s="215" t="s">
        <v>250</v>
      </c>
      <c r="G169" s="215"/>
      <c r="H169" s="215"/>
      <c r="I169" s="215"/>
      <c r="J169" s="110" t="s">
        <v>88</v>
      </c>
      <c r="K169" s="111">
        <v>19.845</v>
      </c>
      <c r="L169" s="216"/>
      <c r="M169" s="216"/>
      <c r="N169" s="217">
        <f>ROUND($L$169*$K$169,2)</f>
        <v>0</v>
      </c>
      <c r="O169" s="217"/>
      <c r="P169" s="217"/>
      <c r="Q169" s="217"/>
      <c r="R169" s="85"/>
      <c r="S169" s="31"/>
      <c r="T169" s="88"/>
      <c r="U169" s="89" t="s">
        <v>27</v>
      </c>
      <c r="V169" s="18"/>
      <c r="W169" s="18"/>
      <c r="X169" s="90">
        <v>0</v>
      </c>
      <c r="Y169" s="90">
        <f>$X$169*$K$169</f>
        <v>0</v>
      </c>
      <c r="Z169" s="90">
        <v>0</v>
      </c>
      <c r="AA169" s="91">
        <f>$Z$169*$K$169</f>
        <v>0</v>
      </c>
      <c r="AR169" s="45" t="s">
        <v>206</v>
      </c>
      <c r="AT169" s="45" t="s">
        <v>120</v>
      </c>
      <c r="AU169" s="45" t="s">
        <v>42</v>
      </c>
      <c r="AY169" s="7" t="s">
        <v>84</v>
      </c>
      <c r="BE169" s="92">
        <f>IF($U$169="základní",$N$169,0)</f>
        <v>0</v>
      </c>
      <c r="BF169" s="92">
        <f>IF($U$169="snížená",$N$169,0)</f>
        <v>0</v>
      </c>
      <c r="BG169" s="92">
        <f>IF($U$169="zákl. přenesená",$N$169,0)</f>
        <v>0</v>
      </c>
      <c r="BH169" s="92">
        <f>IF($U$169="sníž. přenesená",$N$169,0)</f>
        <v>0</v>
      </c>
      <c r="BI169" s="92">
        <f>IF($U$169="nulová",$N$169,0)</f>
        <v>0</v>
      </c>
      <c r="BJ169" s="45" t="s">
        <v>10</v>
      </c>
      <c r="BK169" s="92">
        <f>ROUND($L$169*$K$169,2)</f>
        <v>0</v>
      </c>
      <c r="BL169" s="45" t="s">
        <v>172</v>
      </c>
      <c r="BM169" s="45" t="s">
        <v>251</v>
      </c>
    </row>
    <row r="170" spans="2:51" s="7" customFormat="1" ht="15.75" customHeight="1">
      <c r="B170" s="94"/>
      <c r="C170" s="95"/>
      <c r="D170" s="95"/>
      <c r="E170" s="112"/>
      <c r="F170" s="213" t="s">
        <v>252</v>
      </c>
      <c r="G170" s="213"/>
      <c r="H170" s="213"/>
      <c r="I170" s="213"/>
      <c r="J170" s="95"/>
      <c r="K170" s="96">
        <v>19.845</v>
      </c>
      <c r="L170" s="95"/>
      <c r="M170" s="95"/>
      <c r="N170" s="95"/>
      <c r="O170" s="95"/>
      <c r="P170" s="95"/>
      <c r="Q170" s="95"/>
      <c r="R170" s="95"/>
      <c r="S170" s="97"/>
      <c r="T170" s="98"/>
      <c r="U170" s="95"/>
      <c r="V170" s="95"/>
      <c r="W170" s="95"/>
      <c r="X170" s="95"/>
      <c r="Y170" s="95"/>
      <c r="Z170" s="95"/>
      <c r="AA170" s="99"/>
      <c r="AT170" s="100" t="s">
        <v>95</v>
      </c>
      <c r="AU170" s="100" t="s">
        <v>42</v>
      </c>
      <c r="AV170" s="100" t="s">
        <v>42</v>
      </c>
      <c r="AW170" s="100" t="s">
        <v>55</v>
      </c>
      <c r="AX170" s="100" t="s">
        <v>39</v>
      </c>
      <c r="AY170" s="100" t="s">
        <v>84</v>
      </c>
    </row>
    <row r="171" spans="2:51" s="7" customFormat="1" ht="15.75" customHeight="1">
      <c r="B171" s="101"/>
      <c r="C171" s="102"/>
      <c r="D171" s="102"/>
      <c r="E171" s="102"/>
      <c r="F171" s="214" t="s">
        <v>96</v>
      </c>
      <c r="G171" s="214"/>
      <c r="H171" s="214"/>
      <c r="I171" s="214"/>
      <c r="J171" s="102"/>
      <c r="K171" s="103">
        <v>19.845</v>
      </c>
      <c r="L171" s="102"/>
      <c r="M171" s="102"/>
      <c r="N171" s="102"/>
      <c r="O171" s="102"/>
      <c r="P171" s="102"/>
      <c r="Q171" s="102"/>
      <c r="R171" s="102"/>
      <c r="S171" s="104"/>
      <c r="T171" s="105"/>
      <c r="U171" s="102"/>
      <c r="V171" s="102"/>
      <c r="W171" s="102"/>
      <c r="X171" s="102"/>
      <c r="Y171" s="102"/>
      <c r="Z171" s="102"/>
      <c r="AA171" s="106"/>
      <c r="AT171" s="107" t="s">
        <v>95</v>
      </c>
      <c r="AU171" s="107" t="s">
        <v>42</v>
      </c>
      <c r="AV171" s="107" t="s">
        <v>90</v>
      </c>
      <c r="AW171" s="107" t="s">
        <v>55</v>
      </c>
      <c r="AX171" s="107" t="s">
        <v>10</v>
      </c>
      <c r="AY171" s="107" t="s">
        <v>84</v>
      </c>
    </row>
    <row r="172" spans="2:63" s="72" customFormat="1" ht="30.75" customHeight="1">
      <c r="B172" s="73"/>
      <c r="C172" s="74"/>
      <c r="D172" s="82" t="s">
        <v>65</v>
      </c>
      <c r="E172" s="74"/>
      <c r="F172" s="74"/>
      <c r="G172" s="74"/>
      <c r="H172" s="74"/>
      <c r="I172" s="74"/>
      <c r="J172" s="74"/>
      <c r="K172" s="74"/>
      <c r="L172" s="74"/>
      <c r="M172" s="74"/>
      <c r="N172" s="208">
        <f>$BK$172</f>
        <v>0</v>
      </c>
      <c r="O172" s="208"/>
      <c r="P172" s="208"/>
      <c r="Q172" s="208"/>
      <c r="R172" s="74"/>
      <c r="S172" s="76"/>
      <c r="T172" s="77"/>
      <c r="U172" s="74"/>
      <c r="V172" s="74"/>
      <c r="W172" s="78">
        <f>SUM($W$173:$W$185)</f>
        <v>0</v>
      </c>
      <c r="X172" s="74"/>
      <c r="Y172" s="78">
        <f>SUM($Y$173:$Y$185)</f>
        <v>0.005625</v>
      </c>
      <c r="Z172" s="74"/>
      <c r="AA172" s="79">
        <f>SUM($AA$173:$AA$185)</f>
        <v>0</v>
      </c>
      <c r="AR172" s="80" t="s">
        <v>42</v>
      </c>
      <c r="AT172" s="80" t="s">
        <v>38</v>
      </c>
      <c r="AU172" s="80" t="s">
        <v>10</v>
      </c>
      <c r="AY172" s="80" t="s">
        <v>84</v>
      </c>
      <c r="BK172" s="81">
        <f>SUM($BK$173:$BK$185)</f>
        <v>0</v>
      </c>
    </row>
    <row r="173" spans="2:65" s="7" customFormat="1" ht="27" customHeight="1">
      <c r="B173" s="17"/>
      <c r="C173" s="83" t="s">
        <v>206</v>
      </c>
      <c r="D173" s="83" t="s">
        <v>85</v>
      </c>
      <c r="E173" s="84" t="s">
        <v>253</v>
      </c>
      <c r="F173" s="209" t="s">
        <v>254</v>
      </c>
      <c r="G173" s="209"/>
      <c r="H173" s="209"/>
      <c r="I173" s="209"/>
      <c r="J173" s="86" t="s">
        <v>88</v>
      </c>
      <c r="K173" s="87">
        <v>0.294</v>
      </c>
      <c r="L173" s="210"/>
      <c r="M173" s="210"/>
      <c r="N173" s="211">
        <f>ROUND($L$173*$K$173,2)</f>
        <v>0</v>
      </c>
      <c r="O173" s="211"/>
      <c r="P173" s="211"/>
      <c r="Q173" s="211"/>
      <c r="R173" s="85" t="s">
        <v>89</v>
      </c>
      <c r="S173" s="31"/>
      <c r="T173" s="88"/>
      <c r="U173" s="89" t="s">
        <v>27</v>
      </c>
      <c r="V173" s="18"/>
      <c r="W173" s="18"/>
      <c r="X173" s="90">
        <v>0.003</v>
      </c>
      <c r="Y173" s="90">
        <f>$X$173*$K$173</f>
        <v>0.000882</v>
      </c>
      <c r="Z173" s="90">
        <v>0</v>
      </c>
      <c r="AA173" s="91">
        <f>$Z$173*$K$173</f>
        <v>0</v>
      </c>
      <c r="AR173" s="45" t="s">
        <v>172</v>
      </c>
      <c r="AT173" s="45" t="s">
        <v>85</v>
      </c>
      <c r="AU173" s="45" t="s">
        <v>42</v>
      </c>
      <c r="AY173" s="7" t="s">
        <v>84</v>
      </c>
      <c r="BE173" s="92">
        <f>IF($U$173="základní",$N$173,0)</f>
        <v>0</v>
      </c>
      <c r="BF173" s="92">
        <f>IF($U$173="snížená",$N$173,0)</f>
        <v>0</v>
      </c>
      <c r="BG173" s="92">
        <f>IF($U$173="zákl. přenesená",$N$173,0)</f>
        <v>0</v>
      </c>
      <c r="BH173" s="92">
        <f>IF($U$173="sníž. přenesená",$N$173,0)</f>
        <v>0</v>
      </c>
      <c r="BI173" s="92">
        <f>IF($U$173="nulová",$N$173,0)</f>
        <v>0</v>
      </c>
      <c r="BJ173" s="45" t="s">
        <v>10</v>
      </c>
      <c r="BK173" s="92">
        <f>ROUND($L$173*$K$173,2)</f>
        <v>0</v>
      </c>
      <c r="BL173" s="45" t="s">
        <v>172</v>
      </c>
      <c r="BM173" s="45" t="s">
        <v>255</v>
      </c>
    </row>
    <row r="174" spans="2:47" s="7" customFormat="1" ht="16.5" customHeight="1">
      <c r="B174" s="17"/>
      <c r="C174" s="18"/>
      <c r="D174" s="18"/>
      <c r="E174" s="18"/>
      <c r="F174" s="212" t="s">
        <v>256</v>
      </c>
      <c r="G174" s="212"/>
      <c r="H174" s="212"/>
      <c r="I174" s="212"/>
      <c r="J174" s="212"/>
      <c r="K174" s="212"/>
      <c r="L174" s="212"/>
      <c r="M174" s="212"/>
      <c r="N174" s="212"/>
      <c r="O174" s="212"/>
      <c r="P174" s="212"/>
      <c r="Q174" s="212"/>
      <c r="R174" s="212"/>
      <c r="S174" s="31"/>
      <c r="T174" s="93"/>
      <c r="U174" s="18"/>
      <c r="V174" s="18"/>
      <c r="W174" s="18"/>
      <c r="X174" s="18"/>
      <c r="Y174" s="18"/>
      <c r="Z174" s="18"/>
      <c r="AA174" s="35"/>
      <c r="AT174" s="7" t="s">
        <v>93</v>
      </c>
      <c r="AU174" s="7" t="s">
        <v>42</v>
      </c>
    </row>
    <row r="175" spans="2:51" s="7" customFormat="1" ht="15.75" customHeight="1">
      <c r="B175" s="94"/>
      <c r="C175" s="95"/>
      <c r="D175" s="95"/>
      <c r="E175" s="95"/>
      <c r="F175" s="213" t="s">
        <v>257</v>
      </c>
      <c r="G175" s="213"/>
      <c r="H175" s="213"/>
      <c r="I175" s="213"/>
      <c r="J175" s="95"/>
      <c r="K175" s="96">
        <v>0.294</v>
      </c>
      <c r="L175" s="95"/>
      <c r="M175" s="95"/>
      <c r="N175" s="95"/>
      <c r="O175" s="95"/>
      <c r="P175" s="95"/>
      <c r="Q175" s="95"/>
      <c r="R175" s="95"/>
      <c r="S175" s="97"/>
      <c r="T175" s="98"/>
      <c r="U175" s="95"/>
      <c r="V175" s="95"/>
      <c r="W175" s="95"/>
      <c r="X175" s="95"/>
      <c r="Y175" s="95"/>
      <c r="Z175" s="95"/>
      <c r="AA175" s="99"/>
      <c r="AT175" s="100" t="s">
        <v>95</v>
      </c>
      <c r="AU175" s="100" t="s">
        <v>42</v>
      </c>
      <c r="AV175" s="100" t="s">
        <v>42</v>
      </c>
      <c r="AW175" s="100" t="s">
        <v>55</v>
      </c>
      <c r="AX175" s="100" t="s">
        <v>39</v>
      </c>
      <c r="AY175" s="100" t="s">
        <v>84</v>
      </c>
    </row>
    <row r="176" spans="2:51" s="7" customFormat="1" ht="15.75" customHeight="1">
      <c r="B176" s="101"/>
      <c r="C176" s="102"/>
      <c r="D176" s="102"/>
      <c r="E176" s="102"/>
      <c r="F176" s="214" t="s">
        <v>96</v>
      </c>
      <c r="G176" s="214"/>
      <c r="H176" s="214"/>
      <c r="I176" s="214"/>
      <c r="J176" s="102"/>
      <c r="K176" s="103">
        <v>0.294</v>
      </c>
      <c r="L176" s="102"/>
      <c r="M176" s="102"/>
      <c r="N176" s="102"/>
      <c r="O176" s="102"/>
      <c r="P176" s="102"/>
      <c r="Q176" s="102"/>
      <c r="R176" s="102"/>
      <c r="S176" s="104"/>
      <c r="T176" s="105"/>
      <c r="U176" s="102"/>
      <c r="V176" s="102"/>
      <c r="W176" s="102"/>
      <c r="X176" s="102"/>
      <c r="Y176" s="102"/>
      <c r="Z176" s="102"/>
      <c r="AA176" s="106"/>
      <c r="AT176" s="107" t="s">
        <v>95</v>
      </c>
      <c r="AU176" s="107" t="s">
        <v>42</v>
      </c>
      <c r="AV176" s="107" t="s">
        <v>90</v>
      </c>
      <c r="AW176" s="107" t="s">
        <v>55</v>
      </c>
      <c r="AX176" s="107" t="s">
        <v>10</v>
      </c>
      <c r="AY176" s="107" t="s">
        <v>84</v>
      </c>
    </row>
    <row r="177" spans="2:65" s="7" customFormat="1" ht="27" customHeight="1">
      <c r="B177" s="17"/>
      <c r="C177" s="108" t="s">
        <v>258</v>
      </c>
      <c r="D177" s="108" t="s">
        <v>120</v>
      </c>
      <c r="E177" s="109" t="s">
        <v>259</v>
      </c>
      <c r="F177" s="215" t="s">
        <v>260</v>
      </c>
      <c r="G177" s="215"/>
      <c r="H177" s="215"/>
      <c r="I177" s="215"/>
      <c r="J177" s="110" t="s">
        <v>88</v>
      </c>
      <c r="K177" s="111">
        <v>0.306</v>
      </c>
      <c r="L177" s="216"/>
      <c r="M177" s="216"/>
      <c r="N177" s="217">
        <f>ROUND($L$177*$K$177,2)</f>
        <v>0</v>
      </c>
      <c r="O177" s="217"/>
      <c r="P177" s="217"/>
      <c r="Q177" s="217"/>
      <c r="R177" s="85" t="s">
        <v>89</v>
      </c>
      <c r="S177" s="31"/>
      <c r="T177" s="88"/>
      <c r="U177" s="89" t="s">
        <v>27</v>
      </c>
      <c r="V177" s="18"/>
      <c r="W177" s="18"/>
      <c r="X177" s="90">
        <v>0.0155</v>
      </c>
      <c r="Y177" s="90">
        <f>$X$177*$K$177</f>
        <v>0.004743</v>
      </c>
      <c r="Z177" s="90">
        <v>0</v>
      </c>
      <c r="AA177" s="91">
        <f>$Z$177*$K$177</f>
        <v>0</v>
      </c>
      <c r="AR177" s="45" t="s">
        <v>206</v>
      </c>
      <c r="AT177" s="45" t="s">
        <v>120</v>
      </c>
      <c r="AU177" s="45" t="s">
        <v>42</v>
      </c>
      <c r="AY177" s="7" t="s">
        <v>84</v>
      </c>
      <c r="BE177" s="92">
        <f>IF($U$177="základní",$N$177,0)</f>
        <v>0</v>
      </c>
      <c r="BF177" s="92">
        <f>IF($U$177="snížená",$N$177,0)</f>
        <v>0</v>
      </c>
      <c r="BG177" s="92">
        <f>IF($U$177="zákl. přenesená",$N$177,0)</f>
        <v>0</v>
      </c>
      <c r="BH177" s="92">
        <f>IF($U$177="sníž. přenesená",$N$177,0)</f>
        <v>0</v>
      </c>
      <c r="BI177" s="92">
        <f>IF($U$177="nulová",$N$177,0)</f>
        <v>0</v>
      </c>
      <c r="BJ177" s="45" t="s">
        <v>10</v>
      </c>
      <c r="BK177" s="92">
        <f>ROUND($L$177*$K$177,2)</f>
        <v>0</v>
      </c>
      <c r="BL177" s="45" t="s">
        <v>172</v>
      </c>
      <c r="BM177" s="45" t="s">
        <v>261</v>
      </c>
    </row>
    <row r="178" spans="2:47" s="7" customFormat="1" ht="16.5" customHeight="1">
      <c r="B178" s="17"/>
      <c r="C178" s="18"/>
      <c r="D178" s="18"/>
      <c r="E178" s="18"/>
      <c r="F178" s="212" t="s">
        <v>262</v>
      </c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31"/>
      <c r="T178" s="93"/>
      <c r="U178" s="18"/>
      <c r="V178" s="18"/>
      <c r="W178" s="18"/>
      <c r="X178" s="18"/>
      <c r="Y178" s="18"/>
      <c r="Z178" s="18"/>
      <c r="AA178" s="35"/>
      <c r="AT178" s="7" t="s">
        <v>93</v>
      </c>
      <c r="AU178" s="7" t="s">
        <v>42</v>
      </c>
    </row>
    <row r="179" spans="2:51" s="7" customFormat="1" ht="15.75" customHeight="1">
      <c r="B179" s="94"/>
      <c r="C179" s="95"/>
      <c r="D179" s="95"/>
      <c r="E179" s="95"/>
      <c r="F179" s="213" t="s">
        <v>263</v>
      </c>
      <c r="G179" s="213"/>
      <c r="H179" s="213"/>
      <c r="I179" s="213"/>
      <c r="J179" s="95"/>
      <c r="K179" s="96">
        <v>0.306</v>
      </c>
      <c r="L179" s="95"/>
      <c r="M179" s="95"/>
      <c r="N179" s="95"/>
      <c r="O179" s="95"/>
      <c r="P179" s="95"/>
      <c r="Q179" s="95"/>
      <c r="R179" s="95"/>
      <c r="S179" s="97"/>
      <c r="T179" s="98"/>
      <c r="U179" s="95"/>
      <c r="V179" s="95"/>
      <c r="W179" s="95"/>
      <c r="X179" s="95"/>
      <c r="Y179" s="95"/>
      <c r="Z179" s="95"/>
      <c r="AA179" s="99"/>
      <c r="AT179" s="100" t="s">
        <v>95</v>
      </c>
      <c r="AU179" s="100" t="s">
        <v>42</v>
      </c>
      <c r="AV179" s="100" t="s">
        <v>42</v>
      </c>
      <c r="AW179" s="100" t="s">
        <v>39</v>
      </c>
      <c r="AX179" s="100" t="s">
        <v>10</v>
      </c>
      <c r="AY179" s="100" t="s">
        <v>84</v>
      </c>
    </row>
    <row r="180" spans="2:65" s="7" customFormat="1" ht="27" customHeight="1">
      <c r="B180" s="17"/>
      <c r="C180" s="83" t="s">
        <v>264</v>
      </c>
      <c r="D180" s="83" t="s">
        <v>85</v>
      </c>
      <c r="E180" s="84" t="s">
        <v>265</v>
      </c>
      <c r="F180" s="209" t="s">
        <v>266</v>
      </c>
      <c r="G180" s="209"/>
      <c r="H180" s="209"/>
      <c r="I180" s="209"/>
      <c r="J180" s="86" t="s">
        <v>88</v>
      </c>
      <c r="K180" s="87">
        <v>0.294</v>
      </c>
      <c r="L180" s="210"/>
      <c r="M180" s="210"/>
      <c r="N180" s="211">
        <f>ROUND($L$180*$K$180,2)</f>
        <v>0</v>
      </c>
      <c r="O180" s="211"/>
      <c r="P180" s="211"/>
      <c r="Q180" s="211"/>
      <c r="R180" s="85" t="s">
        <v>89</v>
      </c>
      <c r="S180" s="31"/>
      <c r="T180" s="88"/>
      <c r="U180" s="89" t="s">
        <v>27</v>
      </c>
      <c r="V180" s="18"/>
      <c r="W180" s="18"/>
      <c r="X180" s="90">
        <v>0</v>
      </c>
      <c r="Y180" s="90">
        <f>$X$180*$K$180</f>
        <v>0</v>
      </c>
      <c r="Z180" s="90">
        <v>0</v>
      </c>
      <c r="AA180" s="91">
        <f>$Z$180*$K$180</f>
        <v>0</v>
      </c>
      <c r="AR180" s="45" t="s">
        <v>172</v>
      </c>
      <c r="AT180" s="45" t="s">
        <v>85</v>
      </c>
      <c r="AU180" s="45" t="s">
        <v>42</v>
      </c>
      <c r="AY180" s="7" t="s">
        <v>84</v>
      </c>
      <c r="BE180" s="92">
        <f>IF($U$180="základní",$N$180,0)</f>
        <v>0</v>
      </c>
      <c r="BF180" s="92">
        <f>IF($U$180="snížená",$N$180,0)</f>
        <v>0</v>
      </c>
      <c r="BG180" s="92">
        <f>IF($U$180="zákl. přenesená",$N$180,0)</f>
        <v>0</v>
      </c>
      <c r="BH180" s="92">
        <f>IF($U$180="sníž. přenesená",$N$180,0)</f>
        <v>0</v>
      </c>
      <c r="BI180" s="92">
        <f>IF($U$180="nulová",$N$180,0)</f>
        <v>0</v>
      </c>
      <c r="BJ180" s="45" t="s">
        <v>10</v>
      </c>
      <c r="BK180" s="92">
        <f>ROUND($L$180*$K$180,2)</f>
        <v>0</v>
      </c>
      <c r="BL180" s="45" t="s">
        <v>172</v>
      </c>
      <c r="BM180" s="45" t="s">
        <v>267</v>
      </c>
    </row>
    <row r="181" spans="2:47" s="7" customFormat="1" ht="16.5" customHeight="1">
      <c r="B181" s="17"/>
      <c r="C181" s="18"/>
      <c r="D181" s="18"/>
      <c r="E181" s="18"/>
      <c r="F181" s="212" t="s">
        <v>268</v>
      </c>
      <c r="G181" s="212"/>
      <c r="H181" s="212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31"/>
      <c r="T181" s="93"/>
      <c r="U181" s="18"/>
      <c r="V181" s="18"/>
      <c r="W181" s="18"/>
      <c r="X181" s="18"/>
      <c r="Y181" s="18"/>
      <c r="Z181" s="18"/>
      <c r="AA181" s="35"/>
      <c r="AT181" s="7" t="s">
        <v>93</v>
      </c>
      <c r="AU181" s="7" t="s">
        <v>42</v>
      </c>
    </row>
    <row r="182" spans="2:65" s="7" customFormat="1" ht="27" customHeight="1">
      <c r="B182" s="17"/>
      <c r="C182" s="83" t="s">
        <v>269</v>
      </c>
      <c r="D182" s="83" t="s">
        <v>85</v>
      </c>
      <c r="E182" s="84" t="s">
        <v>270</v>
      </c>
      <c r="F182" s="209" t="s">
        <v>271</v>
      </c>
      <c r="G182" s="209"/>
      <c r="H182" s="209"/>
      <c r="I182" s="209"/>
      <c r="J182" s="86" t="s">
        <v>88</v>
      </c>
      <c r="K182" s="87">
        <v>0.294</v>
      </c>
      <c r="L182" s="210"/>
      <c r="M182" s="210"/>
      <c r="N182" s="211">
        <f>ROUND($L$182*$K$182,2)</f>
        <v>0</v>
      </c>
      <c r="O182" s="211"/>
      <c r="P182" s="211"/>
      <c r="Q182" s="211"/>
      <c r="R182" s="85" t="s">
        <v>89</v>
      </c>
      <c r="S182" s="31"/>
      <c r="T182" s="88"/>
      <c r="U182" s="89" t="s">
        <v>27</v>
      </c>
      <c r="V182" s="18"/>
      <c r="W182" s="18"/>
      <c r="X182" s="90">
        <v>0</v>
      </c>
      <c r="Y182" s="90">
        <f>$X$182*$K$182</f>
        <v>0</v>
      </c>
      <c r="Z182" s="90">
        <v>0</v>
      </c>
      <c r="AA182" s="91">
        <f>$Z$182*$K$182</f>
        <v>0</v>
      </c>
      <c r="AR182" s="45" t="s">
        <v>172</v>
      </c>
      <c r="AT182" s="45" t="s">
        <v>85</v>
      </c>
      <c r="AU182" s="45" t="s">
        <v>42</v>
      </c>
      <c r="AY182" s="7" t="s">
        <v>84</v>
      </c>
      <c r="BE182" s="92">
        <f>IF($U$182="základní",$N$182,0)</f>
        <v>0</v>
      </c>
      <c r="BF182" s="92">
        <f>IF($U$182="snížená",$N$182,0)</f>
        <v>0</v>
      </c>
      <c r="BG182" s="92">
        <f>IF($U$182="zákl. přenesená",$N$182,0)</f>
        <v>0</v>
      </c>
      <c r="BH182" s="92">
        <f>IF($U$182="sníž. přenesená",$N$182,0)</f>
        <v>0</v>
      </c>
      <c r="BI182" s="92">
        <f>IF($U$182="nulová",$N$182,0)</f>
        <v>0</v>
      </c>
      <c r="BJ182" s="45" t="s">
        <v>10</v>
      </c>
      <c r="BK182" s="92">
        <f>ROUND($L$182*$K$182,2)</f>
        <v>0</v>
      </c>
      <c r="BL182" s="45" t="s">
        <v>172</v>
      </c>
      <c r="BM182" s="45" t="s">
        <v>272</v>
      </c>
    </row>
    <row r="183" spans="2:47" s="7" customFormat="1" ht="16.5" customHeight="1">
      <c r="B183" s="17"/>
      <c r="C183" s="18"/>
      <c r="D183" s="18"/>
      <c r="E183" s="18"/>
      <c r="F183" s="212" t="s">
        <v>273</v>
      </c>
      <c r="G183" s="212"/>
      <c r="H183" s="212"/>
      <c r="I183" s="212"/>
      <c r="J183" s="212"/>
      <c r="K183" s="212"/>
      <c r="L183" s="212"/>
      <c r="M183" s="212"/>
      <c r="N183" s="212"/>
      <c r="O183" s="212"/>
      <c r="P183" s="212"/>
      <c r="Q183" s="212"/>
      <c r="R183" s="212"/>
      <c r="S183" s="31"/>
      <c r="T183" s="93"/>
      <c r="U183" s="18"/>
      <c r="V183" s="18"/>
      <c r="W183" s="18"/>
      <c r="X183" s="18"/>
      <c r="Y183" s="18"/>
      <c r="Z183" s="18"/>
      <c r="AA183" s="35"/>
      <c r="AT183" s="7" t="s">
        <v>93</v>
      </c>
      <c r="AU183" s="7" t="s">
        <v>42</v>
      </c>
    </row>
    <row r="184" spans="2:65" s="7" customFormat="1" ht="27" customHeight="1">
      <c r="B184" s="17"/>
      <c r="C184" s="83" t="s">
        <v>274</v>
      </c>
      <c r="D184" s="83" t="s">
        <v>85</v>
      </c>
      <c r="E184" s="84" t="s">
        <v>275</v>
      </c>
      <c r="F184" s="209" t="s">
        <v>276</v>
      </c>
      <c r="G184" s="209"/>
      <c r="H184" s="209"/>
      <c r="I184" s="209"/>
      <c r="J184" s="86" t="s">
        <v>149</v>
      </c>
      <c r="K184" s="87">
        <v>0.006</v>
      </c>
      <c r="L184" s="210"/>
      <c r="M184" s="210"/>
      <c r="N184" s="211">
        <f>ROUND($L$184*$K$184,2)</f>
        <v>0</v>
      </c>
      <c r="O184" s="211"/>
      <c r="P184" s="211"/>
      <c r="Q184" s="211"/>
      <c r="R184" s="85" t="s">
        <v>89</v>
      </c>
      <c r="S184" s="31"/>
      <c r="T184" s="88"/>
      <c r="U184" s="89" t="s">
        <v>27</v>
      </c>
      <c r="V184" s="18"/>
      <c r="W184" s="18"/>
      <c r="X184" s="90">
        <v>0</v>
      </c>
      <c r="Y184" s="90">
        <f>$X$184*$K$184</f>
        <v>0</v>
      </c>
      <c r="Z184" s="90">
        <v>0</v>
      </c>
      <c r="AA184" s="91">
        <f>$Z$184*$K$184</f>
        <v>0</v>
      </c>
      <c r="AR184" s="45" t="s">
        <v>172</v>
      </c>
      <c r="AT184" s="45" t="s">
        <v>85</v>
      </c>
      <c r="AU184" s="45" t="s">
        <v>42</v>
      </c>
      <c r="AY184" s="7" t="s">
        <v>84</v>
      </c>
      <c r="BE184" s="92">
        <f>IF($U$184="základní",$N$184,0)</f>
        <v>0</v>
      </c>
      <c r="BF184" s="92">
        <f>IF($U$184="snížená",$N$184,0)</f>
        <v>0</v>
      </c>
      <c r="BG184" s="92">
        <f>IF($U$184="zákl. přenesená",$N$184,0)</f>
        <v>0</v>
      </c>
      <c r="BH184" s="92">
        <f>IF($U$184="sníž. přenesená",$N$184,0)</f>
        <v>0</v>
      </c>
      <c r="BI184" s="92">
        <f>IF($U$184="nulová",$N$184,0)</f>
        <v>0</v>
      </c>
      <c r="BJ184" s="45" t="s">
        <v>10</v>
      </c>
      <c r="BK184" s="92">
        <f>ROUND($L$184*$K$184,2)</f>
        <v>0</v>
      </c>
      <c r="BL184" s="45" t="s">
        <v>172</v>
      </c>
      <c r="BM184" s="45" t="s">
        <v>277</v>
      </c>
    </row>
    <row r="185" spans="2:47" s="7" customFormat="1" ht="16.5" customHeight="1">
      <c r="B185" s="17"/>
      <c r="C185" s="18"/>
      <c r="D185" s="18"/>
      <c r="E185" s="18"/>
      <c r="F185" s="212" t="s">
        <v>278</v>
      </c>
      <c r="G185" s="212"/>
      <c r="H185" s="212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31"/>
      <c r="T185" s="93"/>
      <c r="U185" s="18"/>
      <c r="V185" s="18"/>
      <c r="W185" s="18"/>
      <c r="X185" s="18"/>
      <c r="Y185" s="18"/>
      <c r="Z185" s="18"/>
      <c r="AA185" s="35"/>
      <c r="AT185" s="7" t="s">
        <v>93</v>
      </c>
      <c r="AU185" s="7" t="s">
        <v>42</v>
      </c>
    </row>
    <row r="186" spans="2:63" s="72" customFormat="1" ht="30.75" customHeight="1">
      <c r="B186" s="73"/>
      <c r="C186" s="74"/>
      <c r="D186" s="82" t="s">
        <v>66</v>
      </c>
      <c r="E186" s="74"/>
      <c r="F186" s="74"/>
      <c r="G186" s="74"/>
      <c r="H186" s="74"/>
      <c r="I186" s="74"/>
      <c r="J186" s="74"/>
      <c r="K186" s="74"/>
      <c r="L186" s="74"/>
      <c r="M186" s="74"/>
      <c r="N186" s="208">
        <f>$BK$186</f>
        <v>0</v>
      </c>
      <c r="O186" s="208"/>
      <c r="P186" s="208"/>
      <c r="Q186" s="208"/>
      <c r="R186" s="74"/>
      <c r="S186" s="76"/>
      <c r="T186" s="77"/>
      <c r="U186" s="74"/>
      <c r="V186" s="74"/>
      <c r="W186" s="78">
        <f>SUM($W$187:$W$190)</f>
        <v>0</v>
      </c>
      <c r="X186" s="74"/>
      <c r="Y186" s="78">
        <f>SUM($Y$187:$Y$190)</f>
        <v>0.0007415199999999999</v>
      </c>
      <c r="Z186" s="74"/>
      <c r="AA186" s="79">
        <f>SUM($AA$187:$AA$190)</f>
        <v>0</v>
      </c>
      <c r="AR186" s="80" t="s">
        <v>42</v>
      </c>
      <c r="AT186" s="80" t="s">
        <v>38</v>
      </c>
      <c r="AU186" s="80" t="s">
        <v>10</v>
      </c>
      <c r="AY186" s="80" t="s">
        <v>84</v>
      </c>
      <c r="BK186" s="81">
        <f>SUM($BK$187:$BK$190)</f>
        <v>0</v>
      </c>
    </row>
    <row r="187" spans="2:65" s="7" customFormat="1" ht="39" customHeight="1">
      <c r="B187" s="17"/>
      <c r="C187" s="83" t="s">
        <v>279</v>
      </c>
      <c r="D187" s="83" t="s">
        <v>85</v>
      </c>
      <c r="E187" s="84" t="s">
        <v>280</v>
      </c>
      <c r="F187" s="209" t="s">
        <v>281</v>
      </c>
      <c r="G187" s="209"/>
      <c r="H187" s="209"/>
      <c r="I187" s="209"/>
      <c r="J187" s="86" t="s">
        <v>88</v>
      </c>
      <c r="K187" s="87">
        <v>2.852</v>
      </c>
      <c r="L187" s="210"/>
      <c r="M187" s="210"/>
      <c r="N187" s="211">
        <f>ROUND($L$187*$K$187,2)</f>
        <v>0</v>
      </c>
      <c r="O187" s="211"/>
      <c r="P187" s="211"/>
      <c r="Q187" s="211"/>
      <c r="R187" s="85" t="s">
        <v>89</v>
      </c>
      <c r="S187" s="31"/>
      <c r="T187" s="88"/>
      <c r="U187" s="89" t="s">
        <v>27</v>
      </c>
      <c r="V187" s="18"/>
      <c r="W187" s="18"/>
      <c r="X187" s="90">
        <v>0.00026</v>
      </c>
      <c r="Y187" s="90">
        <f>$X$187*$K$187</f>
        <v>0.0007415199999999999</v>
      </c>
      <c r="Z187" s="90">
        <v>0</v>
      </c>
      <c r="AA187" s="91">
        <f>$Z$187*$K$187</f>
        <v>0</v>
      </c>
      <c r="AR187" s="45" t="s">
        <v>172</v>
      </c>
      <c r="AT187" s="45" t="s">
        <v>85</v>
      </c>
      <c r="AU187" s="45" t="s">
        <v>42</v>
      </c>
      <c r="AY187" s="7" t="s">
        <v>84</v>
      </c>
      <c r="BE187" s="92">
        <f>IF($U$187="základní",$N$187,0)</f>
        <v>0</v>
      </c>
      <c r="BF187" s="92">
        <f>IF($U$187="snížená",$N$187,0)</f>
        <v>0</v>
      </c>
      <c r="BG187" s="92">
        <f>IF($U$187="zákl. přenesená",$N$187,0)</f>
        <v>0</v>
      </c>
      <c r="BH187" s="92">
        <f>IF($U$187="sníž. přenesená",$N$187,0)</f>
        <v>0</v>
      </c>
      <c r="BI187" s="92">
        <f>IF($U$187="nulová",$N$187,0)</f>
        <v>0</v>
      </c>
      <c r="BJ187" s="45" t="s">
        <v>10</v>
      </c>
      <c r="BK187" s="92">
        <f>ROUND($L$187*$K$187,2)</f>
        <v>0</v>
      </c>
      <c r="BL187" s="45" t="s">
        <v>172</v>
      </c>
      <c r="BM187" s="45" t="s">
        <v>282</v>
      </c>
    </row>
    <row r="188" spans="2:47" s="7" customFormat="1" ht="16.5" customHeight="1">
      <c r="B188" s="17"/>
      <c r="C188" s="18"/>
      <c r="D188" s="18"/>
      <c r="E188" s="18"/>
      <c r="F188" s="212" t="s">
        <v>283</v>
      </c>
      <c r="G188" s="212"/>
      <c r="H188" s="212"/>
      <c r="I188" s="212"/>
      <c r="J188" s="212"/>
      <c r="K188" s="212"/>
      <c r="L188" s="212"/>
      <c r="M188" s="212"/>
      <c r="N188" s="212"/>
      <c r="O188" s="212"/>
      <c r="P188" s="212"/>
      <c r="Q188" s="212"/>
      <c r="R188" s="212"/>
      <c r="S188" s="31"/>
      <c r="T188" s="93"/>
      <c r="U188" s="18"/>
      <c r="V188" s="18"/>
      <c r="W188" s="18"/>
      <c r="X188" s="18"/>
      <c r="Y188" s="18"/>
      <c r="Z188" s="18"/>
      <c r="AA188" s="35"/>
      <c r="AT188" s="7" t="s">
        <v>93</v>
      </c>
      <c r="AU188" s="7" t="s">
        <v>42</v>
      </c>
    </row>
    <row r="189" spans="2:51" s="7" customFormat="1" ht="15.75" customHeight="1">
      <c r="B189" s="94"/>
      <c r="C189" s="95"/>
      <c r="D189" s="95"/>
      <c r="E189" s="95"/>
      <c r="F189" s="213" t="s">
        <v>284</v>
      </c>
      <c r="G189" s="213"/>
      <c r="H189" s="213"/>
      <c r="I189" s="213"/>
      <c r="J189" s="95"/>
      <c r="K189" s="96">
        <v>2.852</v>
      </c>
      <c r="L189" s="95"/>
      <c r="M189" s="95"/>
      <c r="N189" s="95"/>
      <c r="O189" s="95"/>
      <c r="P189" s="95"/>
      <c r="Q189" s="95"/>
      <c r="R189" s="95"/>
      <c r="S189" s="97"/>
      <c r="T189" s="98"/>
      <c r="U189" s="95"/>
      <c r="V189" s="95"/>
      <c r="W189" s="95"/>
      <c r="X189" s="95"/>
      <c r="Y189" s="95"/>
      <c r="Z189" s="95"/>
      <c r="AA189" s="99"/>
      <c r="AT189" s="100" t="s">
        <v>95</v>
      </c>
      <c r="AU189" s="100" t="s">
        <v>42</v>
      </c>
      <c r="AV189" s="100" t="s">
        <v>42</v>
      </c>
      <c r="AW189" s="100" t="s">
        <v>55</v>
      </c>
      <c r="AX189" s="100" t="s">
        <v>39</v>
      </c>
      <c r="AY189" s="100" t="s">
        <v>84</v>
      </c>
    </row>
    <row r="190" spans="2:51" s="7" customFormat="1" ht="15.75" customHeight="1">
      <c r="B190" s="101"/>
      <c r="C190" s="102"/>
      <c r="D190" s="102"/>
      <c r="E190" s="102"/>
      <c r="F190" s="214" t="s">
        <v>96</v>
      </c>
      <c r="G190" s="214"/>
      <c r="H190" s="214"/>
      <c r="I190" s="214"/>
      <c r="J190" s="102"/>
      <c r="K190" s="103">
        <v>2.852</v>
      </c>
      <c r="L190" s="102"/>
      <c r="M190" s="102"/>
      <c r="N190" s="102"/>
      <c r="O190" s="102"/>
      <c r="P190" s="102"/>
      <c r="Q190" s="102"/>
      <c r="R190" s="102"/>
      <c r="S190" s="104"/>
      <c r="T190" s="105"/>
      <c r="U190" s="102"/>
      <c r="V190" s="102"/>
      <c r="W190" s="102"/>
      <c r="X190" s="102"/>
      <c r="Y190" s="102"/>
      <c r="Z190" s="102"/>
      <c r="AA190" s="106"/>
      <c r="AT190" s="107" t="s">
        <v>95</v>
      </c>
      <c r="AU190" s="107" t="s">
        <v>42</v>
      </c>
      <c r="AV190" s="107" t="s">
        <v>90</v>
      </c>
      <c r="AW190" s="107" t="s">
        <v>55</v>
      </c>
      <c r="AX190" s="107" t="s">
        <v>10</v>
      </c>
      <c r="AY190" s="107" t="s">
        <v>84</v>
      </c>
    </row>
    <row r="191" spans="2:63" s="72" customFormat="1" ht="37.5" customHeight="1">
      <c r="B191" s="73"/>
      <c r="C191" s="74"/>
      <c r="D191" s="75" t="s">
        <v>67</v>
      </c>
      <c r="E191" s="74"/>
      <c r="F191" s="74"/>
      <c r="G191" s="74"/>
      <c r="H191" s="74"/>
      <c r="I191" s="74"/>
      <c r="J191" s="74"/>
      <c r="K191" s="74"/>
      <c r="L191" s="74"/>
      <c r="M191" s="74"/>
      <c r="N191" s="207">
        <f>$BK$191</f>
        <v>0</v>
      </c>
      <c r="O191" s="207"/>
      <c r="P191" s="207"/>
      <c r="Q191" s="207"/>
      <c r="R191" s="74"/>
      <c r="S191" s="76"/>
      <c r="T191" s="77"/>
      <c r="U191" s="74"/>
      <c r="V191" s="74"/>
      <c r="W191" s="78">
        <f>$W$192</f>
        <v>0</v>
      </c>
      <c r="X191" s="74"/>
      <c r="Y191" s="78">
        <f>$Y$192</f>
        <v>0</v>
      </c>
      <c r="Z191" s="74"/>
      <c r="AA191" s="79">
        <f>$AA$192</f>
        <v>0</v>
      </c>
      <c r="AR191" s="80" t="s">
        <v>113</v>
      </c>
      <c r="AT191" s="80" t="s">
        <v>38</v>
      </c>
      <c r="AU191" s="80" t="s">
        <v>39</v>
      </c>
      <c r="AY191" s="80" t="s">
        <v>84</v>
      </c>
      <c r="BK191" s="81">
        <f>$BK$192</f>
        <v>0</v>
      </c>
    </row>
    <row r="192" spans="2:63" s="72" customFormat="1" ht="21" customHeight="1">
      <c r="B192" s="73"/>
      <c r="C192" s="74"/>
      <c r="D192" s="82" t="s">
        <v>68</v>
      </c>
      <c r="E192" s="74"/>
      <c r="F192" s="74"/>
      <c r="G192" s="74"/>
      <c r="H192" s="74"/>
      <c r="I192" s="74"/>
      <c r="J192" s="74"/>
      <c r="K192" s="74"/>
      <c r="L192" s="74"/>
      <c r="M192" s="74"/>
      <c r="N192" s="208">
        <f>$BK$192</f>
        <v>0</v>
      </c>
      <c r="O192" s="208"/>
      <c r="P192" s="208"/>
      <c r="Q192" s="208"/>
      <c r="R192" s="74"/>
      <c r="S192" s="76"/>
      <c r="T192" s="77"/>
      <c r="U192" s="74"/>
      <c r="V192" s="74"/>
      <c r="W192" s="78">
        <f>SUM($W$193:$W$200)</f>
        <v>0</v>
      </c>
      <c r="X192" s="74"/>
      <c r="Y192" s="78">
        <f>SUM($Y$193:$Y$200)</f>
        <v>0</v>
      </c>
      <c r="Z192" s="74"/>
      <c r="AA192" s="79">
        <f>SUM($AA$193:$AA$200)</f>
        <v>0</v>
      </c>
      <c r="AR192" s="80" t="s">
        <v>113</v>
      </c>
      <c r="AT192" s="80" t="s">
        <v>38</v>
      </c>
      <c r="AU192" s="80" t="s">
        <v>10</v>
      </c>
      <c r="AY192" s="80" t="s">
        <v>84</v>
      </c>
      <c r="BK192" s="81">
        <f>SUM($BK$193:$BK$200)</f>
        <v>0</v>
      </c>
    </row>
    <row r="193" spans="2:65" s="7" customFormat="1" ht="15.75" customHeight="1">
      <c r="B193" s="17"/>
      <c r="C193" s="83" t="s">
        <v>285</v>
      </c>
      <c r="D193" s="83" t="s">
        <v>85</v>
      </c>
      <c r="E193" s="84" t="s">
        <v>286</v>
      </c>
      <c r="F193" s="209" t="s">
        <v>287</v>
      </c>
      <c r="G193" s="209"/>
      <c r="H193" s="209"/>
      <c r="I193" s="209"/>
      <c r="J193" s="86" t="s">
        <v>288</v>
      </c>
      <c r="K193" s="87">
        <v>1</v>
      </c>
      <c r="L193" s="210"/>
      <c r="M193" s="210"/>
      <c r="N193" s="211">
        <f>ROUND($L$193*$K$193,2)</f>
        <v>0</v>
      </c>
      <c r="O193" s="211"/>
      <c r="P193" s="211"/>
      <c r="Q193" s="211"/>
      <c r="R193" s="85" t="s">
        <v>89</v>
      </c>
      <c r="S193" s="31"/>
      <c r="T193" s="88"/>
      <c r="U193" s="89" t="s">
        <v>27</v>
      </c>
      <c r="V193" s="18"/>
      <c r="W193" s="18"/>
      <c r="X193" s="90">
        <v>0</v>
      </c>
      <c r="Y193" s="90">
        <f>$X$193*$K$193</f>
        <v>0</v>
      </c>
      <c r="Z193" s="90">
        <v>0</v>
      </c>
      <c r="AA193" s="91">
        <f>$Z$193*$K$193</f>
        <v>0</v>
      </c>
      <c r="AR193" s="45" t="s">
        <v>289</v>
      </c>
      <c r="AT193" s="45" t="s">
        <v>85</v>
      </c>
      <c r="AU193" s="45" t="s">
        <v>42</v>
      </c>
      <c r="AY193" s="7" t="s">
        <v>84</v>
      </c>
      <c r="BE193" s="92">
        <f>IF($U$193="základní",$N$193,0)</f>
        <v>0</v>
      </c>
      <c r="BF193" s="92">
        <f>IF($U$193="snížená",$N$193,0)</f>
        <v>0</v>
      </c>
      <c r="BG193" s="92">
        <f>IF($U$193="zákl. přenesená",$N$193,0)</f>
        <v>0</v>
      </c>
      <c r="BH193" s="92">
        <f>IF($U$193="sníž. přenesená",$N$193,0)</f>
        <v>0</v>
      </c>
      <c r="BI193" s="92">
        <f>IF($U$193="nulová",$N$193,0)</f>
        <v>0</v>
      </c>
      <c r="BJ193" s="45" t="s">
        <v>10</v>
      </c>
      <c r="BK193" s="92">
        <f>ROUND($L$193*$K$193,2)</f>
        <v>0</v>
      </c>
      <c r="BL193" s="45" t="s">
        <v>289</v>
      </c>
      <c r="BM193" s="45" t="s">
        <v>290</v>
      </c>
    </row>
    <row r="194" spans="2:47" s="7" customFormat="1" ht="16.5" customHeight="1">
      <c r="B194" s="17"/>
      <c r="C194" s="18"/>
      <c r="D194" s="18"/>
      <c r="E194" s="18"/>
      <c r="F194" s="212" t="s">
        <v>291</v>
      </c>
      <c r="G194" s="212"/>
      <c r="H194" s="212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31"/>
      <c r="T194" s="93"/>
      <c r="U194" s="18"/>
      <c r="V194" s="18"/>
      <c r="W194" s="18"/>
      <c r="X194" s="18"/>
      <c r="Y194" s="18"/>
      <c r="Z194" s="18"/>
      <c r="AA194" s="35"/>
      <c r="AT194" s="7" t="s">
        <v>93</v>
      </c>
      <c r="AU194" s="7" t="s">
        <v>42</v>
      </c>
    </row>
    <row r="195" spans="2:65" s="7" customFormat="1" ht="27" customHeight="1">
      <c r="B195" s="17"/>
      <c r="C195" s="83" t="s">
        <v>292</v>
      </c>
      <c r="D195" s="83" t="s">
        <v>85</v>
      </c>
      <c r="E195" s="84" t="s">
        <v>293</v>
      </c>
      <c r="F195" s="209" t="s">
        <v>294</v>
      </c>
      <c r="G195" s="209"/>
      <c r="H195" s="209"/>
      <c r="I195" s="209"/>
      <c r="J195" s="86" t="s">
        <v>288</v>
      </c>
      <c r="K195" s="87">
        <v>1</v>
      </c>
      <c r="L195" s="210"/>
      <c r="M195" s="210"/>
      <c r="N195" s="211">
        <f>ROUND($L$195*$K$195,2)</f>
        <v>0</v>
      </c>
      <c r="O195" s="211"/>
      <c r="P195" s="211"/>
      <c r="Q195" s="211"/>
      <c r="R195" s="85" t="s">
        <v>89</v>
      </c>
      <c r="S195" s="31"/>
      <c r="T195" s="88"/>
      <c r="U195" s="89" t="s">
        <v>27</v>
      </c>
      <c r="V195" s="18"/>
      <c r="W195" s="18"/>
      <c r="X195" s="90">
        <v>0</v>
      </c>
      <c r="Y195" s="90">
        <f>$X$195*$K$195</f>
        <v>0</v>
      </c>
      <c r="Z195" s="90">
        <v>0</v>
      </c>
      <c r="AA195" s="91">
        <f>$Z$195*$K$195</f>
        <v>0</v>
      </c>
      <c r="AR195" s="45" t="s">
        <v>289</v>
      </c>
      <c r="AT195" s="45" t="s">
        <v>85</v>
      </c>
      <c r="AU195" s="45" t="s">
        <v>42</v>
      </c>
      <c r="AY195" s="7" t="s">
        <v>84</v>
      </c>
      <c r="BE195" s="92">
        <f>IF($U$195="základní",$N$195,0)</f>
        <v>0</v>
      </c>
      <c r="BF195" s="92">
        <f>IF($U$195="snížená",$N$195,0)</f>
        <v>0</v>
      </c>
      <c r="BG195" s="92">
        <f>IF($U$195="zákl. přenesená",$N$195,0)</f>
        <v>0</v>
      </c>
      <c r="BH195" s="92">
        <f>IF($U$195="sníž. přenesená",$N$195,0)</f>
        <v>0</v>
      </c>
      <c r="BI195" s="92">
        <f>IF($U$195="nulová",$N$195,0)</f>
        <v>0</v>
      </c>
      <c r="BJ195" s="45" t="s">
        <v>10</v>
      </c>
      <c r="BK195" s="92">
        <f>ROUND($L$195*$K$195,2)</f>
        <v>0</v>
      </c>
      <c r="BL195" s="45" t="s">
        <v>289</v>
      </c>
      <c r="BM195" s="45" t="s">
        <v>295</v>
      </c>
    </row>
    <row r="196" spans="2:47" s="7" customFormat="1" ht="16.5" customHeight="1">
      <c r="B196" s="17"/>
      <c r="C196" s="18"/>
      <c r="D196" s="18"/>
      <c r="E196" s="18"/>
      <c r="F196" s="212" t="s">
        <v>296</v>
      </c>
      <c r="G196" s="212"/>
      <c r="H196" s="212"/>
      <c r="I196" s="212"/>
      <c r="J196" s="212"/>
      <c r="K196" s="212"/>
      <c r="L196" s="212"/>
      <c r="M196" s="212"/>
      <c r="N196" s="212"/>
      <c r="O196" s="212"/>
      <c r="P196" s="212"/>
      <c r="Q196" s="212"/>
      <c r="R196" s="212"/>
      <c r="S196" s="31"/>
      <c r="T196" s="93"/>
      <c r="U196" s="18"/>
      <c r="V196" s="18"/>
      <c r="W196" s="18"/>
      <c r="X196" s="18"/>
      <c r="Y196" s="18"/>
      <c r="Z196" s="18"/>
      <c r="AA196" s="35"/>
      <c r="AT196" s="7" t="s">
        <v>93</v>
      </c>
      <c r="AU196" s="7" t="s">
        <v>42</v>
      </c>
    </row>
    <row r="197" spans="2:65" s="7" customFormat="1" ht="15.75" customHeight="1">
      <c r="B197" s="17"/>
      <c r="C197" s="83" t="s">
        <v>297</v>
      </c>
      <c r="D197" s="83" t="s">
        <v>85</v>
      </c>
      <c r="E197" s="84" t="s">
        <v>298</v>
      </c>
      <c r="F197" s="209" t="s">
        <v>299</v>
      </c>
      <c r="G197" s="209"/>
      <c r="H197" s="209"/>
      <c r="I197" s="209"/>
      <c r="J197" s="86" t="s">
        <v>288</v>
      </c>
      <c r="K197" s="87">
        <v>1</v>
      </c>
      <c r="L197" s="210"/>
      <c r="M197" s="210"/>
      <c r="N197" s="211">
        <f>ROUND($L$197*$K$197,2)</f>
        <v>0</v>
      </c>
      <c r="O197" s="211"/>
      <c r="P197" s="211"/>
      <c r="Q197" s="211"/>
      <c r="R197" s="85" t="s">
        <v>89</v>
      </c>
      <c r="S197" s="31"/>
      <c r="T197" s="88"/>
      <c r="U197" s="89" t="s">
        <v>27</v>
      </c>
      <c r="V197" s="18"/>
      <c r="W197" s="18"/>
      <c r="X197" s="90">
        <v>0</v>
      </c>
      <c r="Y197" s="90">
        <f>$X$197*$K$197</f>
        <v>0</v>
      </c>
      <c r="Z197" s="90">
        <v>0</v>
      </c>
      <c r="AA197" s="91">
        <f>$Z$197*$K$197</f>
        <v>0</v>
      </c>
      <c r="AR197" s="45" t="s">
        <v>289</v>
      </c>
      <c r="AT197" s="45" t="s">
        <v>85</v>
      </c>
      <c r="AU197" s="45" t="s">
        <v>42</v>
      </c>
      <c r="AY197" s="7" t="s">
        <v>84</v>
      </c>
      <c r="BE197" s="92">
        <f>IF($U$197="základní",$N$197,0)</f>
        <v>0</v>
      </c>
      <c r="BF197" s="92">
        <f>IF($U$197="snížená",$N$197,0)</f>
        <v>0</v>
      </c>
      <c r="BG197" s="92">
        <f>IF($U$197="zákl. přenesená",$N$197,0)</f>
        <v>0</v>
      </c>
      <c r="BH197" s="92">
        <f>IF($U$197="sníž. přenesená",$N$197,0)</f>
        <v>0</v>
      </c>
      <c r="BI197" s="92">
        <f>IF($U$197="nulová",$N$197,0)</f>
        <v>0</v>
      </c>
      <c r="BJ197" s="45" t="s">
        <v>10</v>
      </c>
      <c r="BK197" s="92">
        <f>ROUND($L$197*$K$197,2)</f>
        <v>0</v>
      </c>
      <c r="BL197" s="45" t="s">
        <v>289</v>
      </c>
      <c r="BM197" s="45" t="s">
        <v>300</v>
      </c>
    </row>
    <row r="198" spans="2:47" s="7" customFormat="1" ht="16.5" customHeight="1">
      <c r="B198" s="17"/>
      <c r="C198" s="18"/>
      <c r="D198" s="18"/>
      <c r="E198" s="18"/>
      <c r="F198" s="212" t="s">
        <v>301</v>
      </c>
      <c r="G198" s="212"/>
      <c r="H198" s="212"/>
      <c r="I198" s="212"/>
      <c r="J198" s="212"/>
      <c r="K198" s="212"/>
      <c r="L198" s="212"/>
      <c r="M198" s="212"/>
      <c r="N198" s="212"/>
      <c r="O198" s="212"/>
      <c r="P198" s="212"/>
      <c r="Q198" s="212"/>
      <c r="R198" s="212"/>
      <c r="S198" s="31"/>
      <c r="T198" s="93"/>
      <c r="U198" s="18"/>
      <c r="V198" s="18"/>
      <c r="W198" s="18"/>
      <c r="X198" s="18"/>
      <c r="Y198" s="18"/>
      <c r="Z198" s="18"/>
      <c r="AA198" s="35"/>
      <c r="AT198" s="7" t="s">
        <v>93</v>
      </c>
      <c r="AU198" s="7" t="s">
        <v>42</v>
      </c>
    </row>
    <row r="199" spans="2:65" s="7" customFormat="1" ht="15.75" customHeight="1">
      <c r="B199" s="17"/>
      <c r="C199" s="83" t="s">
        <v>302</v>
      </c>
      <c r="D199" s="83" t="s">
        <v>85</v>
      </c>
      <c r="E199" s="84" t="s">
        <v>303</v>
      </c>
      <c r="F199" s="209" t="s">
        <v>304</v>
      </c>
      <c r="G199" s="209"/>
      <c r="H199" s="209"/>
      <c r="I199" s="209"/>
      <c r="J199" s="86" t="s">
        <v>288</v>
      </c>
      <c r="K199" s="87">
        <v>1</v>
      </c>
      <c r="L199" s="210"/>
      <c r="M199" s="210"/>
      <c r="N199" s="211">
        <f>ROUND($L$199*$K$199,2)</f>
        <v>0</v>
      </c>
      <c r="O199" s="211"/>
      <c r="P199" s="211"/>
      <c r="Q199" s="211"/>
      <c r="R199" s="85" t="s">
        <v>89</v>
      </c>
      <c r="S199" s="31"/>
      <c r="T199" s="88"/>
      <c r="U199" s="89" t="s">
        <v>27</v>
      </c>
      <c r="V199" s="18"/>
      <c r="W199" s="18"/>
      <c r="X199" s="90">
        <v>0</v>
      </c>
      <c r="Y199" s="90">
        <f>$X$199*$K$199</f>
        <v>0</v>
      </c>
      <c r="Z199" s="90">
        <v>0</v>
      </c>
      <c r="AA199" s="91">
        <f>$Z$199*$K$199</f>
        <v>0</v>
      </c>
      <c r="AR199" s="45" t="s">
        <v>289</v>
      </c>
      <c r="AT199" s="45" t="s">
        <v>85</v>
      </c>
      <c r="AU199" s="45" t="s">
        <v>42</v>
      </c>
      <c r="AY199" s="7" t="s">
        <v>84</v>
      </c>
      <c r="BE199" s="92">
        <f>IF($U$199="základní",$N$199,0)</f>
        <v>0</v>
      </c>
      <c r="BF199" s="92">
        <f>IF($U$199="snížená",$N$199,0)</f>
        <v>0</v>
      </c>
      <c r="BG199" s="92">
        <f>IF($U$199="zákl. přenesená",$N$199,0)</f>
        <v>0</v>
      </c>
      <c r="BH199" s="92">
        <f>IF($U$199="sníž. přenesená",$N$199,0)</f>
        <v>0</v>
      </c>
      <c r="BI199" s="92">
        <f>IF($U$199="nulová",$N$199,0)</f>
        <v>0</v>
      </c>
      <c r="BJ199" s="45" t="s">
        <v>10</v>
      </c>
      <c r="BK199" s="92">
        <f>ROUND($L$199*$K$199,2)</f>
        <v>0</v>
      </c>
      <c r="BL199" s="45" t="s">
        <v>289</v>
      </c>
      <c r="BM199" s="45" t="s">
        <v>305</v>
      </c>
    </row>
    <row r="200" spans="2:47" s="7" customFormat="1" ht="16.5" customHeight="1">
      <c r="B200" s="17"/>
      <c r="C200" s="18"/>
      <c r="D200" s="18"/>
      <c r="E200" s="18"/>
      <c r="F200" s="212" t="s">
        <v>306</v>
      </c>
      <c r="G200" s="212"/>
      <c r="H200" s="212"/>
      <c r="I200" s="212"/>
      <c r="J200" s="212"/>
      <c r="K200" s="212"/>
      <c r="L200" s="212"/>
      <c r="M200" s="212"/>
      <c r="N200" s="212"/>
      <c r="O200" s="212"/>
      <c r="P200" s="212"/>
      <c r="Q200" s="212"/>
      <c r="R200" s="212"/>
      <c r="S200" s="31"/>
      <c r="T200" s="113"/>
      <c r="U200" s="114"/>
      <c r="V200" s="114"/>
      <c r="W200" s="114"/>
      <c r="X200" s="114"/>
      <c r="Y200" s="114"/>
      <c r="Z200" s="114"/>
      <c r="AA200" s="115"/>
      <c r="AT200" s="7" t="s">
        <v>93</v>
      </c>
      <c r="AU200" s="7" t="s">
        <v>42</v>
      </c>
    </row>
    <row r="201" spans="2:19" s="7" customFormat="1" ht="7.5" customHeight="1">
      <c r="B201" s="2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31"/>
    </row>
    <row r="202" s="1" customFormat="1" ht="14.25" customHeight="1"/>
  </sheetData>
  <sheetProtection sheet="1" objects="1" scenarios="1"/>
  <mergeCells count="256">
    <mergeCell ref="F198:R198"/>
    <mergeCell ref="F199:I199"/>
    <mergeCell ref="L199:M199"/>
    <mergeCell ref="N199:Q199"/>
    <mergeCell ref="F200:R200"/>
    <mergeCell ref="F194:R194"/>
    <mergeCell ref="F195:I195"/>
    <mergeCell ref="L195:M195"/>
    <mergeCell ref="N195:Q195"/>
    <mergeCell ref="F196:R196"/>
    <mergeCell ref="F197:I197"/>
    <mergeCell ref="L197:M197"/>
    <mergeCell ref="N197:Q197"/>
    <mergeCell ref="F189:I189"/>
    <mergeCell ref="F190:I190"/>
    <mergeCell ref="N191:Q191"/>
    <mergeCell ref="N192:Q192"/>
    <mergeCell ref="F193:I193"/>
    <mergeCell ref="L193:M193"/>
    <mergeCell ref="N193:Q193"/>
    <mergeCell ref="F185:R185"/>
    <mergeCell ref="N186:Q186"/>
    <mergeCell ref="F187:I187"/>
    <mergeCell ref="L187:M187"/>
    <mergeCell ref="N187:Q187"/>
    <mergeCell ref="F188:R188"/>
    <mergeCell ref="F182:I182"/>
    <mergeCell ref="L182:M182"/>
    <mergeCell ref="N182:Q182"/>
    <mergeCell ref="F183:R183"/>
    <mergeCell ref="F184:I184"/>
    <mergeCell ref="L184:M184"/>
    <mergeCell ref="N184:Q184"/>
    <mergeCell ref="F178:R178"/>
    <mergeCell ref="F179:I179"/>
    <mergeCell ref="F180:I180"/>
    <mergeCell ref="L180:M180"/>
    <mergeCell ref="N180:Q180"/>
    <mergeCell ref="F181:R181"/>
    <mergeCell ref="F174:R174"/>
    <mergeCell ref="F175:I175"/>
    <mergeCell ref="F176:I176"/>
    <mergeCell ref="F177:I177"/>
    <mergeCell ref="L177:M177"/>
    <mergeCell ref="N177:Q177"/>
    <mergeCell ref="F170:I170"/>
    <mergeCell ref="F171:I171"/>
    <mergeCell ref="N172:Q172"/>
    <mergeCell ref="F173:I173"/>
    <mergeCell ref="L173:M173"/>
    <mergeCell ref="N173:Q173"/>
    <mergeCell ref="F167:I167"/>
    <mergeCell ref="L167:M167"/>
    <mergeCell ref="N167:Q167"/>
    <mergeCell ref="F168:R168"/>
    <mergeCell ref="F169:I169"/>
    <mergeCell ref="L169:M169"/>
    <mergeCell ref="N169:Q169"/>
    <mergeCell ref="F163:R163"/>
    <mergeCell ref="F164:I164"/>
    <mergeCell ref="L164:M164"/>
    <mergeCell ref="N164:Q164"/>
    <mergeCell ref="F165:R165"/>
    <mergeCell ref="N166:Q166"/>
    <mergeCell ref="F159:R159"/>
    <mergeCell ref="F160:I160"/>
    <mergeCell ref="L160:M160"/>
    <mergeCell ref="N160:Q160"/>
    <mergeCell ref="F161:R161"/>
    <mergeCell ref="F162:I162"/>
    <mergeCell ref="L162:M162"/>
    <mergeCell ref="N162:Q162"/>
    <mergeCell ref="F155:R155"/>
    <mergeCell ref="F156:I156"/>
    <mergeCell ref="F157:I157"/>
    <mergeCell ref="F158:I158"/>
    <mergeCell ref="L158:M158"/>
    <mergeCell ref="N158:Q158"/>
    <mergeCell ref="F152:I152"/>
    <mergeCell ref="L152:M152"/>
    <mergeCell ref="N152:Q152"/>
    <mergeCell ref="F153:R153"/>
    <mergeCell ref="F154:I154"/>
    <mergeCell ref="L154:M154"/>
    <mergeCell ref="N154:Q154"/>
    <mergeCell ref="F149:I149"/>
    <mergeCell ref="F150:I150"/>
    <mergeCell ref="L150:M150"/>
    <mergeCell ref="N150:Q150"/>
    <mergeCell ref="F151:I151"/>
    <mergeCell ref="L151:M151"/>
    <mergeCell ref="N151:Q151"/>
    <mergeCell ref="F145:R145"/>
    <mergeCell ref="F146:I146"/>
    <mergeCell ref="L146:M146"/>
    <mergeCell ref="N146:Q146"/>
    <mergeCell ref="F147:R147"/>
    <mergeCell ref="F148:I148"/>
    <mergeCell ref="F141:R141"/>
    <mergeCell ref="F142:I142"/>
    <mergeCell ref="F143:I143"/>
    <mergeCell ref="F144:I144"/>
    <mergeCell ref="L144:M144"/>
    <mergeCell ref="N144:Q144"/>
    <mergeCell ref="F137:I137"/>
    <mergeCell ref="L137:M137"/>
    <mergeCell ref="N137:Q137"/>
    <mergeCell ref="F138:R138"/>
    <mergeCell ref="N139:Q139"/>
    <mergeCell ref="F140:I140"/>
    <mergeCell ref="L140:M140"/>
    <mergeCell ref="N140:Q140"/>
    <mergeCell ref="F133:I133"/>
    <mergeCell ref="L133:M133"/>
    <mergeCell ref="N133:Q133"/>
    <mergeCell ref="F134:R134"/>
    <mergeCell ref="F135:I135"/>
    <mergeCell ref="F136:I136"/>
    <mergeCell ref="F129:I129"/>
    <mergeCell ref="L129:M129"/>
    <mergeCell ref="N129:Q129"/>
    <mergeCell ref="F130:R130"/>
    <mergeCell ref="F131:I131"/>
    <mergeCell ref="F132:I132"/>
    <mergeCell ref="F125:I125"/>
    <mergeCell ref="L125:M125"/>
    <mergeCell ref="N125:Q125"/>
    <mergeCell ref="F126:R126"/>
    <mergeCell ref="N127:Q127"/>
    <mergeCell ref="N128:Q128"/>
    <mergeCell ref="F121:R121"/>
    <mergeCell ref="F122:I122"/>
    <mergeCell ref="F123:I123"/>
    <mergeCell ref="L123:M123"/>
    <mergeCell ref="N123:Q123"/>
    <mergeCell ref="F124:R124"/>
    <mergeCell ref="F118:I118"/>
    <mergeCell ref="L118:M118"/>
    <mergeCell ref="N118:Q118"/>
    <mergeCell ref="F119:R119"/>
    <mergeCell ref="F120:I120"/>
    <mergeCell ref="L120:M120"/>
    <mergeCell ref="N120:Q120"/>
    <mergeCell ref="F114:R114"/>
    <mergeCell ref="N115:Q115"/>
    <mergeCell ref="F116:I116"/>
    <mergeCell ref="L116:M116"/>
    <mergeCell ref="N116:Q116"/>
    <mergeCell ref="F117:R117"/>
    <mergeCell ref="F110:R110"/>
    <mergeCell ref="F111:I111"/>
    <mergeCell ref="F112:I112"/>
    <mergeCell ref="F113:I113"/>
    <mergeCell ref="L113:M113"/>
    <mergeCell ref="N113:Q113"/>
    <mergeCell ref="F107:I107"/>
    <mergeCell ref="L107:M107"/>
    <mergeCell ref="N107:Q107"/>
    <mergeCell ref="F108:R108"/>
    <mergeCell ref="F109:I109"/>
    <mergeCell ref="L109:M109"/>
    <mergeCell ref="N109:Q109"/>
    <mergeCell ref="F103:R103"/>
    <mergeCell ref="F104:I104"/>
    <mergeCell ref="L104:M104"/>
    <mergeCell ref="N104:Q104"/>
    <mergeCell ref="F105:R105"/>
    <mergeCell ref="N106:Q106"/>
    <mergeCell ref="F99:I99"/>
    <mergeCell ref="F100:I100"/>
    <mergeCell ref="L100:M100"/>
    <mergeCell ref="N100:Q100"/>
    <mergeCell ref="F101:R101"/>
    <mergeCell ref="F102:I102"/>
    <mergeCell ref="L102:M102"/>
    <mergeCell ref="N102:Q102"/>
    <mergeCell ref="F95:I95"/>
    <mergeCell ref="F96:I96"/>
    <mergeCell ref="L96:M96"/>
    <mergeCell ref="N96:Q96"/>
    <mergeCell ref="F97:R97"/>
    <mergeCell ref="F98:I98"/>
    <mergeCell ref="F91:R91"/>
    <mergeCell ref="F92:I92"/>
    <mergeCell ref="F93:I93"/>
    <mergeCell ref="L93:M93"/>
    <mergeCell ref="N93:Q93"/>
    <mergeCell ref="F94:R94"/>
    <mergeCell ref="F86:R86"/>
    <mergeCell ref="F87:I87"/>
    <mergeCell ref="F88:I88"/>
    <mergeCell ref="N89:Q89"/>
    <mergeCell ref="F90:I90"/>
    <mergeCell ref="L90:M90"/>
    <mergeCell ref="N90:Q90"/>
    <mergeCell ref="N82:Q82"/>
    <mergeCell ref="N83:Q83"/>
    <mergeCell ref="N84:Q84"/>
    <mergeCell ref="F85:I85"/>
    <mergeCell ref="L85:M85"/>
    <mergeCell ref="N85:Q85"/>
    <mergeCell ref="F74:Q74"/>
    <mergeCell ref="M76:P76"/>
    <mergeCell ref="M78:Q78"/>
    <mergeCell ref="F81:I81"/>
    <mergeCell ref="L81:M81"/>
    <mergeCell ref="N81:Q81"/>
    <mergeCell ref="N61:Q61"/>
    <mergeCell ref="N62:Q62"/>
    <mergeCell ref="N63:Q63"/>
    <mergeCell ref="N64:Q64"/>
    <mergeCell ref="C71:R71"/>
    <mergeCell ref="F73:Q73"/>
    <mergeCell ref="N55:Q55"/>
    <mergeCell ref="N56:Q56"/>
    <mergeCell ref="N57:Q57"/>
    <mergeCell ref="N58:Q58"/>
    <mergeCell ref="N59:Q59"/>
    <mergeCell ref="N60:Q60"/>
    <mergeCell ref="C49:G49"/>
    <mergeCell ref="N49:Q49"/>
    <mergeCell ref="N51:Q51"/>
    <mergeCell ref="N52:Q52"/>
    <mergeCell ref="N53:Q53"/>
    <mergeCell ref="N54:Q54"/>
    <mergeCell ref="L33:P33"/>
    <mergeCell ref="C39:R39"/>
    <mergeCell ref="F41:Q41"/>
    <mergeCell ref="F42:Q42"/>
    <mergeCell ref="M44:P44"/>
    <mergeCell ref="M46:Q46"/>
    <mergeCell ref="H29:J29"/>
    <mergeCell ref="M29:P29"/>
    <mergeCell ref="H30:J30"/>
    <mergeCell ref="M30:P30"/>
    <mergeCell ref="H31:J31"/>
    <mergeCell ref="M31:P31"/>
    <mergeCell ref="O19:P19"/>
    <mergeCell ref="E22:P22"/>
    <mergeCell ref="M25:P25"/>
    <mergeCell ref="H27:J27"/>
    <mergeCell ref="M27:P27"/>
    <mergeCell ref="H28:J28"/>
    <mergeCell ref="M28:P28"/>
    <mergeCell ref="O10:P10"/>
    <mergeCell ref="O12:P12"/>
    <mergeCell ref="O13:P13"/>
    <mergeCell ref="O15:P15"/>
    <mergeCell ref="O16:P16"/>
    <mergeCell ref="O18:P18"/>
    <mergeCell ref="H1:K1"/>
    <mergeCell ref="C2:R2"/>
    <mergeCell ref="S2:AC2"/>
    <mergeCell ref="C4:R4"/>
    <mergeCell ref="F6:Q6"/>
    <mergeCell ref="F7:Q7"/>
  </mergeCells>
  <hyperlinks>
    <hyperlink ref="F1" location="C2" display="1) Krycí list soupisu"/>
    <hyperlink ref="H1" location="C49" display="2) Rekapitulace"/>
    <hyperlink ref="L1" location="C81" display="3) Soupis prací"/>
    <hyperlink ref="S1" location="Rekapitulace stavby!C2" display="Rekapitulace stavby"/>
  </hyperlinks>
  <printOptions/>
  <pageMargins left="0.5902777777777778" right="0.5902777777777778" top="0.5902777777777778" bottom="0.5902777777777778" header="0.5118055555555556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zoomScalePageLayoutView="0" workbookViewId="0" topLeftCell="A1">
      <selection activeCell="D10" sqref="D10:J10"/>
    </sheetView>
  </sheetViews>
  <sheetFormatPr defaultColWidth="9.33203125" defaultRowHeight="13.5"/>
  <cols>
    <col min="1" max="1" width="8.33203125" style="116" customWidth="1"/>
    <col min="2" max="2" width="1.66796875" style="116" customWidth="1"/>
    <col min="3" max="4" width="5" style="116" customWidth="1"/>
    <col min="5" max="5" width="11.66015625" style="116" customWidth="1"/>
    <col min="6" max="6" width="9.16015625" style="116" customWidth="1"/>
    <col min="7" max="7" width="5" style="116" customWidth="1"/>
    <col min="8" max="8" width="77.83203125" style="116" customWidth="1"/>
    <col min="9" max="10" width="20" style="116" customWidth="1"/>
    <col min="11" max="11" width="1.66796875" style="116" customWidth="1"/>
  </cols>
  <sheetData>
    <row r="1" ht="37.5" customHeight="1"/>
    <row r="2" spans="2:11" ht="7.5" customHeight="1">
      <c r="B2" s="117"/>
      <c r="C2" s="118"/>
      <c r="D2" s="118"/>
      <c r="E2" s="118"/>
      <c r="F2" s="118"/>
      <c r="G2" s="118"/>
      <c r="H2" s="118"/>
      <c r="I2" s="118"/>
      <c r="J2" s="118"/>
      <c r="K2" s="119"/>
    </row>
    <row r="3" spans="2:11" s="120" customFormat="1" ht="45" customHeight="1">
      <c r="B3" s="121"/>
      <c r="C3" s="219" t="s">
        <v>307</v>
      </c>
      <c r="D3" s="219"/>
      <c r="E3" s="219"/>
      <c r="F3" s="219"/>
      <c r="G3" s="219"/>
      <c r="H3" s="219"/>
      <c r="I3" s="219"/>
      <c r="J3" s="219"/>
      <c r="K3" s="122"/>
    </row>
    <row r="4" spans="2:11" ht="25.5" customHeight="1">
      <c r="B4" s="123"/>
      <c r="C4" s="220" t="s">
        <v>308</v>
      </c>
      <c r="D4" s="220"/>
      <c r="E4" s="220"/>
      <c r="F4" s="220"/>
      <c r="G4" s="220"/>
      <c r="H4" s="220"/>
      <c r="I4" s="220"/>
      <c r="J4" s="220"/>
      <c r="K4" s="124"/>
    </row>
    <row r="5" spans="2:11" ht="5.25" customHeight="1">
      <c r="B5" s="123"/>
      <c r="C5" s="125"/>
      <c r="D5" s="125"/>
      <c r="E5" s="125"/>
      <c r="F5" s="125"/>
      <c r="G5" s="125"/>
      <c r="H5" s="125"/>
      <c r="I5" s="125"/>
      <c r="J5" s="125"/>
      <c r="K5" s="124"/>
    </row>
    <row r="6" spans="2:11" ht="15" customHeight="1">
      <c r="B6" s="123"/>
      <c r="C6" s="221" t="s">
        <v>309</v>
      </c>
      <c r="D6" s="221"/>
      <c r="E6" s="221"/>
      <c r="F6" s="221"/>
      <c r="G6" s="221"/>
      <c r="H6" s="221"/>
      <c r="I6" s="221"/>
      <c r="J6" s="221"/>
      <c r="K6" s="124"/>
    </row>
    <row r="7" spans="2:11" ht="15" customHeight="1">
      <c r="B7" s="127"/>
      <c r="C7" s="221" t="s">
        <v>310</v>
      </c>
      <c r="D7" s="221"/>
      <c r="E7" s="221"/>
      <c r="F7" s="221"/>
      <c r="G7" s="221"/>
      <c r="H7" s="221"/>
      <c r="I7" s="221"/>
      <c r="J7" s="221"/>
      <c r="K7" s="124"/>
    </row>
    <row r="8" spans="2:11" ht="12.75" customHeight="1">
      <c r="B8" s="127"/>
      <c r="C8" s="126"/>
      <c r="D8" s="126"/>
      <c r="E8" s="126"/>
      <c r="F8" s="126"/>
      <c r="G8" s="126"/>
      <c r="H8" s="126"/>
      <c r="I8" s="126"/>
      <c r="J8" s="126"/>
      <c r="K8" s="124"/>
    </row>
    <row r="9" spans="2:11" ht="15" customHeight="1">
      <c r="B9" s="127"/>
      <c r="C9" s="222" t="s">
        <v>311</v>
      </c>
      <c r="D9" s="222"/>
      <c r="E9" s="222"/>
      <c r="F9" s="222"/>
      <c r="G9" s="222"/>
      <c r="H9" s="222"/>
      <c r="I9" s="222"/>
      <c r="J9" s="222"/>
      <c r="K9" s="124"/>
    </row>
    <row r="10" spans="2:11" ht="15" customHeight="1">
      <c r="B10" s="127"/>
      <c r="C10" s="126"/>
      <c r="D10" s="221" t="s">
        <v>312</v>
      </c>
      <c r="E10" s="221"/>
      <c r="F10" s="221"/>
      <c r="G10" s="221"/>
      <c r="H10" s="221"/>
      <c r="I10" s="221"/>
      <c r="J10" s="221"/>
      <c r="K10" s="124"/>
    </row>
    <row r="11" spans="2:11" ht="15" customHeight="1">
      <c r="B11" s="127"/>
      <c r="C11" s="128"/>
      <c r="D11" s="221" t="s">
        <v>313</v>
      </c>
      <c r="E11" s="221"/>
      <c r="F11" s="221"/>
      <c r="G11" s="221"/>
      <c r="H11" s="221"/>
      <c r="I11" s="221"/>
      <c r="J11" s="221"/>
      <c r="K11" s="124"/>
    </row>
    <row r="12" spans="2:11" ht="12.75" customHeight="1">
      <c r="B12" s="127"/>
      <c r="C12" s="128"/>
      <c r="D12" s="128"/>
      <c r="E12" s="128"/>
      <c r="F12" s="128"/>
      <c r="G12" s="128"/>
      <c r="H12" s="128"/>
      <c r="I12" s="128"/>
      <c r="J12" s="128"/>
      <c r="K12" s="124"/>
    </row>
    <row r="13" spans="2:11" ht="15" customHeight="1">
      <c r="B13" s="127"/>
      <c r="C13" s="128"/>
      <c r="D13" s="221" t="s">
        <v>314</v>
      </c>
      <c r="E13" s="221"/>
      <c r="F13" s="221"/>
      <c r="G13" s="221"/>
      <c r="H13" s="221"/>
      <c r="I13" s="221"/>
      <c r="J13" s="221"/>
      <c r="K13" s="124"/>
    </row>
    <row r="14" spans="2:11" ht="15" customHeight="1">
      <c r="B14" s="127"/>
      <c r="C14" s="128"/>
      <c r="D14" s="221" t="s">
        <v>315</v>
      </c>
      <c r="E14" s="221"/>
      <c r="F14" s="221"/>
      <c r="G14" s="221"/>
      <c r="H14" s="221"/>
      <c r="I14" s="221"/>
      <c r="J14" s="221"/>
      <c r="K14" s="124"/>
    </row>
    <row r="15" spans="2:11" ht="15" customHeight="1">
      <c r="B15" s="127"/>
      <c r="C15" s="128"/>
      <c r="D15" s="221" t="s">
        <v>316</v>
      </c>
      <c r="E15" s="221"/>
      <c r="F15" s="221"/>
      <c r="G15" s="221"/>
      <c r="H15" s="221"/>
      <c r="I15" s="221"/>
      <c r="J15" s="221"/>
      <c r="K15" s="124"/>
    </row>
    <row r="16" spans="2:11" ht="15" customHeight="1">
      <c r="B16" s="127"/>
      <c r="C16" s="128"/>
      <c r="D16" s="128"/>
      <c r="E16" s="129" t="s">
        <v>40</v>
      </c>
      <c r="F16" s="221" t="s">
        <v>317</v>
      </c>
      <c r="G16" s="221"/>
      <c r="H16" s="221"/>
      <c r="I16" s="221"/>
      <c r="J16" s="221"/>
      <c r="K16" s="124"/>
    </row>
    <row r="17" spans="2:11" ht="15" customHeight="1">
      <c r="B17" s="127"/>
      <c r="C17" s="128"/>
      <c r="D17" s="128"/>
      <c r="E17" s="129" t="s">
        <v>318</v>
      </c>
      <c r="F17" s="221" t="s">
        <v>319</v>
      </c>
      <c r="G17" s="221"/>
      <c r="H17" s="221"/>
      <c r="I17" s="221"/>
      <c r="J17" s="221"/>
      <c r="K17" s="124"/>
    </row>
    <row r="18" spans="2:11" ht="15" customHeight="1">
      <c r="B18" s="127"/>
      <c r="C18" s="128"/>
      <c r="D18" s="128"/>
      <c r="E18" s="129" t="s">
        <v>320</v>
      </c>
      <c r="F18" s="221" t="s">
        <v>321</v>
      </c>
      <c r="G18" s="221"/>
      <c r="H18" s="221"/>
      <c r="I18" s="221"/>
      <c r="J18" s="221"/>
      <c r="K18" s="124"/>
    </row>
    <row r="19" spans="2:11" ht="15" customHeight="1">
      <c r="B19" s="127"/>
      <c r="C19" s="128"/>
      <c r="D19" s="128"/>
      <c r="E19" s="129" t="s">
        <v>322</v>
      </c>
      <c r="F19" s="221" t="s">
        <v>323</v>
      </c>
      <c r="G19" s="221"/>
      <c r="H19" s="221"/>
      <c r="I19" s="221"/>
      <c r="J19" s="221"/>
      <c r="K19" s="124"/>
    </row>
    <row r="20" spans="2:11" ht="15" customHeight="1">
      <c r="B20" s="127"/>
      <c r="C20" s="128"/>
      <c r="D20" s="128"/>
      <c r="E20" s="129" t="s">
        <v>324</v>
      </c>
      <c r="F20" s="221" t="s">
        <v>325</v>
      </c>
      <c r="G20" s="221"/>
      <c r="H20" s="221"/>
      <c r="I20" s="221"/>
      <c r="J20" s="221"/>
      <c r="K20" s="124"/>
    </row>
    <row r="21" spans="2:11" ht="15" customHeight="1">
      <c r="B21" s="127"/>
      <c r="C21" s="128"/>
      <c r="D21" s="128"/>
      <c r="E21" s="129" t="s">
        <v>326</v>
      </c>
      <c r="F21" s="221" t="s">
        <v>327</v>
      </c>
      <c r="G21" s="221"/>
      <c r="H21" s="221"/>
      <c r="I21" s="221"/>
      <c r="J21" s="221"/>
      <c r="K21" s="124"/>
    </row>
    <row r="22" spans="2:11" ht="12.75" customHeight="1">
      <c r="B22" s="127"/>
      <c r="C22" s="128"/>
      <c r="D22" s="128"/>
      <c r="E22" s="128"/>
      <c r="F22" s="128"/>
      <c r="G22" s="128"/>
      <c r="H22" s="128"/>
      <c r="I22" s="128"/>
      <c r="J22" s="128"/>
      <c r="K22" s="124"/>
    </row>
    <row r="23" spans="2:11" ht="15" customHeight="1">
      <c r="B23" s="127"/>
      <c r="C23" s="222" t="s">
        <v>328</v>
      </c>
      <c r="D23" s="222"/>
      <c r="E23" s="222"/>
      <c r="F23" s="222"/>
      <c r="G23" s="222"/>
      <c r="H23" s="222"/>
      <c r="I23" s="222"/>
      <c r="J23" s="222"/>
      <c r="K23" s="124"/>
    </row>
    <row r="24" spans="2:11" ht="15" customHeight="1">
      <c r="B24" s="127"/>
      <c r="C24" s="221" t="s">
        <v>329</v>
      </c>
      <c r="D24" s="221"/>
      <c r="E24" s="221"/>
      <c r="F24" s="221"/>
      <c r="G24" s="221"/>
      <c r="H24" s="221"/>
      <c r="I24" s="221"/>
      <c r="J24" s="221"/>
      <c r="K24" s="124"/>
    </row>
    <row r="25" spans="2:11" ht="15" customHeight="1">
      <c r="B25" s="127"/>
      <c r="C25" s="126"/>
      <c r="D25" s="223" t="s">
        <v>330</v>
      </c>
      <c r="E25" s="223"/>
      <c r="F25" s="223"/>
      <c r="G25" s="223"/>
      <c r="H25" s="223"/>
      <c r="I25" s="223"/>
      <c r="J25" s="223"/>
      <c r="K25" s="124"/>
    </row>
    <row r="26" spans="2:11" ht="15" customHeight="1">
      <c r="B26" s="127"/>
      <c r="C26" s="128"/>
      <c r="D26" s="221" t="s">
        <v>331</v>
      </c>
      <c r="E26" s="221"/>
      <c r="F26" s="221"/>
      <c r="G26" s="221"/>
      <c r="H26" s="221"/>
      <c r="I26" s="221"/>
      <c r="J26" s="221"/>
      <c r="K26" s="124"/>
    </row>
    <row r="27" spans="2:11" ht="12.75" customHeight="1">
      <c r="B27" s="127"/>
      <c r="C27" s="128"/>
      <c r="D27" s="128"/>
      <c r="E27" s="128"/>
      <c r="F27" s="128"/>
      <c r="G27" s="128"/>
      <c r="H27" s="128"/>
      <c r="I27" s="128"/>
      <c r="J27" s="128"/>
      <c r="K27" s="124"/>
    </row>
    <row r="28" spans="2:11" ht="15" customHeight="1">
      <c r="B28" s="127"/>
      <c r="C28" s="128"/>
      <c r="D28" s="223" t="s">
        <v>332</v>
      </c>
      <c r="E28" s="223"/>
      <c r="F28" s="223"/>
      <c r="G28" s="223"/>
      <c r="H28" s="223"/>
      <c r="I28" s="223"/>
      <c r="J28" s="223"/>
      <c r="K28" s="124"/>
    </row>
    <row r="29" spans="2:11" ht="15" customHeight="1">
      <c r="B29" s="127"/>
      <c r="C29" s="128"/>
      <c r="D29" s="221" t="s">
        <v>333</v>
      </c>
      <c r="E29" s="221"/>
      <c r="F29" s="221"/>
      <c r="G29" s="221"/>
      <c r="H29" s="221"/>
      <c r="I29" s="221"/>
      <c r="J29" s="221"/>
      <c r="K29" s="124"/>
    </row>
    <row r="30" spans="2:11" ht="12.75" customHeight="1">
      <c r="B30" s="127"/>
      <c r="C30" s="128"/>
      <c r="D30" s="128"/>
      <c r="E30" s="128"/>
      <c r="F30" s="128"/>
      <c r="G30" s="128"/>
      <c r="H30" s="128"/>
      <c r="I30" s="128"/>
      <c r="J30" s="128"/>
      <c r="K30" s="124"/>
    </row>
    <row r="31" spans="2:11" ht="15" customHeight="1">
      <c r="B31" s="127"/>
      <c r="C31" s="128"/>
      <c r="D31" s="223" t="s">
        <v>334</v>
      </c>
      <c r="E31" s="223"/>
      <c r="F31" s="223"/>
      <c r="G31" s="223"/>
      <c r="H31" s="223"/>
      <c r="I31" s="223"/>
      <c r="J31" s="223"/>
      <c r="K31" s="124"/>
    </row>
    <row r="32" spans="2:11" ht="15" customHeight="1">
      <c r="B32" s="127"/>
      <c r="C32" s="128"/>
      <c r="D32" s="221" t="s">
        <v>335</v>
      </c>
      <c r="E32" s="221"/>
      <c r="F32" s="221"/>
      <c r="G32" s="221"/>
      <c r="H32" s="221"/>
      <c r="I32" s="221"/>
      <c r="J32" s="221"/>
      <c r="K32" s="124"/>
    </row>
    <row r="33" spans="2:11" ht="15" customHeight="1">
      <c r="B33" s="127"/>
      <c r="C33" s="128"/>
      <c r="D33" s="221" t="s">
        <v>336</v>
      </c>
      <c r="E33" s="221"/>
      <c r="F33" s="221"/>
      <c r="G33" s="221"/>
      <c r="H33" s="221"/>
      <c r="I33" s="221"/>
      <c r="J33" s="221"/>
      <c r="K33" s="124"/>
    </row>
    <row r="34" spans="2:11" ht="15" customHeight="1">
      <c r="B34" s="127"/>
      <c r="C34" s="128"/>
      <c r="D34" s="126"/>
      <c r="E34" s="130" t="s">
        <v>70</v>
      </c>
      <c r="F34" s="126"/>
      <c r="G34" s="221" t="s">
        <v>337</v>
      </c>
      <c r="H34" s="221"/>
      <c r="I34" s="221"/>
      <c r="J34" s="221"/>
      <c r="K34" s="124"/>
    </row>
    <row r="35" spans="2:11" ht="15" customHeight="1">
      <c r="B35" s="127"/>
      <c r="C35" s="128"/>
      <c r="D35" s="126"/>
      <c r="E35" s="130" t="s">
        <v>338</v>
      </c>
      <c r="F35" s="126"/>
      <c r="G35" s="221" t="s">
        <v>339</v>
      </c>
      <c r="H35" s="221"/>
      <c r="I35" s="221"/>
      <c r="J35" s="221"/>
      <c r="K35" s="124"/>
    </row>
    <row r="36" spans="2:11" ht="15" customHeight="1">
      <c r="B36" s="127"/>
      <c r="C36" s="128"/>
      <c r="D36" s="126"/>
      <c r="E36" s="130" t="s">
        <v>36</v>
      </c>
      <c r="F36" s="126"/>
      <c r="G36" s="221" t="s">
        <v>340</v>
      </c>
      <c r="H36" s="221"/>
      <c r="I36" s="221"/>
      <c r="J36" s="221"/>
      <c r="K36" s="124"/>
    </row>
    <row r="37" spans="2:11" ht="15" customHeight="1">
      <c r="B37" s="127"/>
      <c r="C37" s="128"/>
      <c r="D37" s="126"/>
      <c r="E37" s="130" t="s">
        <v>71</v>
      </c>
      <c r="F37" s="126"/>
      <c r="G37" s="221" t="s">
        <v>341</v>
      </c>
      <c r="H37" s="221"/>
      <c r="I37" s="221"/>
      <c r="J37" s="221"/>
      <c r="K37" s="124"/>
    </row>
    <row r="38" spans="2:11" ht="15" customHeight="1">
      <c r="B38" s="127"/>
      <c r="C38" s="128"/>
      <c r="D38" s="126"/>
      <c r="E38" s="130" t="s">
        <v>72</v>
      </c>
      <c r="F38" s="126"/>
      <c r="G38" s="221" t="s">
        <v>342</v>
      </c>
      <c r="H38" s="221"/>
      <c r="I38" s="221"/>
      <c r="J38" s="221"/>
      <c r="K38" s="124"/>
    </row>
    <row r="39" spans="2:11" ht="15" customHeight="1">
      <c r="B39" s="127"/>
      <c r="C39" s="128"/>
      <c r="D39" s="126"/>
      <c r="E39" s="130" t="s">
        <v>73</v>
      </c>
      <c r="F39" s="126"/>
      <c r="G39" s="221" t="s">
        <v>343</v>
      </c>
      <c r="H39" s="221"/>
      <c r="I39" s="221"/>
      <c r="J39" s="221"/>
      <c r="K39" s="124"/>
    </row>
    <row r="40" spans="2:11" ht="15" customHeight="1">
      <c r="B40" s="127"/>
      <c r="C40" s="128"/>
      <c r="D40" s="126"/>
      <c r="E40" s="130" t="s">
        <v>344</v>
      </c>
      <c r="F40" s="126"/>
      <c r="G40" s="221" t="s">
        <v>345</v>
      </c>
      <c r="H40" s="221"/>
      <c r="I40" s="221"/>
      <c r="J40" s="221"/>
      <c r="K40" s="124"/>
    </row>
    <row r="41" spans="2:11" ht="15" customHeight="1">
      <c r="B41" s="127"/>
      <c r="C41" s="128"/>
      <c r="D41" s="126"/>
      <c r="E41" s="130"/>
      <c r="F41" s="126"/>
      <c r="G41" s="221" t="s">
        <v>346</v>
      </c>
      <c r="H41" s="221"/>
      <c r="I41" s="221"/>
      <c r="J41" s="221"/>
      <c r="K41" s="124"/>
    </row>
    <row r="42" spans="2:11" ht="15" customHeight="1">
      <c r="B42" s="127"/>
      <c r="C42" s="128"/>
      <c r="D42" s="126"/>
      <c r="E42" s="130" t="s">
        <v>347</v>
      </c>
      <c r="F42" s="126"/>
      <c r="G42" s="221" t="s">
        <v>348</v>
      </c>
      <c r="H42" s="221"/>
      <c r="I42" s="221"/>
      <c r="J42" s="221"/>
      <c r="K42" s="124"/>
    </row>
    <row r="43" spans="2:11" ht="15" customHeight="1">
      <c r="B43" s="127"/>
      <c r="C43" s="128"/>
      <c r="D43" s="126"/>
      <c r="E43" s="130" t="s">
        <v>76</v>
      </c>
      <c r="F43" s="126"/>
      <c r="G43" s="221" t="s">
        <v>349</v>
      </c>
      <c r="H43" s="221"/>
      <c r="I43" s="221"/>
      <c r="J43" s="221"/>
      <c r="K43" s="124"/>
    </row>
    <row r="44" spans="2:11" ht="12.75" customHeight="1">
      <c r="B44" s="127"/>
      <c r="C44" s="128"/>
      <c r="D44" s="126"/>
      <c r="E44" s="126"/>
      <c r="F44" s="126"/>
      <c r="G44" s="126"/>
      <c r="H44" s="126"/>
      <c r="I44" s="126"/>
      <c r="J44" s="126"/>
      <c r="K44" s="124"/>
    </row>
    <row r="45" spans="2:11" ht="15" customHeight="1">
      <c r="B45" s="127"/>
      <c r="C45" s="128"/>
      <c r="D45" s="221" t="s">
        <v>350</v>
      </c>
      <c r="E45" s="221"/>
      <c r="F45" s="221"/>
      <c r="G45" s="221"/>
      <c r="H45" s="221"/>
      <c r="I45" s="221"/>
      <c r="J45" s="221"/>
      <c r="K45" s="124"/>
    </row>
    <row r="46" spans="2:11" ht="15" customHeight="1">
      <c r="B46" s="127"/>
      <c r="C46" s="128"/>
      <c r="D46" s="128"/>
      <c r="E46" s="221" t="s">
        <v>351</v>
      </c>
      <c r="F46" s="221"/>
      <c r="G46" s="221"/>
      <c r="H46" s="221"/>
      <c r="I46" s="221"/>
      <c r="J46" s="221"/>
      <c r="K46" s="124"/>
    </row>
    <row r="47" spans="2:11" ht="15" customHeight="1">
      <c r="B47" s="127"/>
      <c r="C47" s="128"/>
      <c r="D47" s="128"/>
      <c r="E47" s="221" t="s">
        <v>352</v>
      </c>
      <c r="F47" s="221"/>
      <c r="G47" s="221"/>
      <c r="H47" s="221"/>
      <c r="I47" s="221"/>
      <c r="J47" s="221"/>
      <c r="K47" s="124"/>
    </row>
    <row r="48" spans="2:11" ht="15" customHeight="1">
      <c r="B48" s="127"/>
      <c r="C48" s="128"/>
      <c r="D48" s="128"/>
      <c r="E48" s="221" t="s">
        <v>353</v>
      </c>
      <c r="F48" s="221"/>
      <c r="G48" s="221"/>
      <c r="H48" s="221"/>
      <c r="I48" s="221"/>
      <c r="J48" s="221"/>
      <c r="K48" s="124"/>
    </row>
    <row r="49" spans="2:11" ht="15" customHeight="1">
      <c r="B49" s="127"/>
      <c r="C49" s="128"/>
      <c r="D49" s="221" t="s">
        <v>354</v>
      </c>
      <c r="E49" s="221"/>
      <c r="F49" s="221"/>
      <c r="G49" s="221"/>
      <c r="H49" s="221"/>
      <c r="I49" s="221"/>
      <c r="J49" s="221"/>
      <c r="K49" s="124"/>
    </row>
    <row r="50" spans="2:11" ht="25.5" customHeight="1">
      <c r="B50" s="123"/>
      <c r="C50" s="220" t="s">
        <v>355</v>
      </c>
      <c r="D50" s="220"/>
      <c r="E50" s="220"/>
      <c r="F50" s="220"/>
      <c r="G50" s="220"/>
      <c r="H50" s="220"/>
      <c r="I50" s="220"/>
      <c r="J50" s="220"/>
      <c r="K50" s="124"/>
    </row>
    <row r="51" spans="2:11" ht="5.25" customHeight="1">
      <c r="B51" s="123"/>
      <c r="C51" s="125"/>
      <c r="D51" s="125"/>
      <c r="E51" s="125"/>
      <c r="F51" s="125"/>
      <c r="G51" s="125"/>
      <c r="H51" s="125"/>
      <c r="I51" s="125"/>
      <c r="J51" s="125"/>
      <c r="K51" s="124"/>
    </row>
    <row r="52" spans="2:11" ht="15" customHeight="1">
      <c r="B52" s="123"/>
      <c r="C52" s="221" t="s">
        <v>356</v>
      </c>
      <c r="D52" s="221"/>
      <c r="E52" s="221"/>
      <c r="F52" s="221"/>
      <c r="G52" s="221"/>
      <c r="H52" s="221"/>
      <c r="I52" s="221"/>
      <c r="J52" s="221"/>
      <c r="K52" s="124"/>
    </row>
    <row r="53" spans="2:11" ht="15" customHeight="1">
      <c r="B53" s="123"/>
      <c r="C53" s="221" t="s">
        <v>357</v>
      </c>
      <c r="D53" s="221"/>
      <c r="E53" s="221"/>
      <c r="F53" s="221"/>
      <c r="G53" s="221"/>
      <c r="H53" s="221"/>
      <c r="I53" s="221"/>
      <c r="J53" s="221"/>
      <c r="K53" s="124"/>
    </row>
    <row r="54" spans="2:11" ht="12.75" customHeight="1">
      <c r="B54" s="123"/>
      <c r="C54" s="126"/>
      <c r="D54" s="126"/>
      <c r="E54" s="126"/>
      <c r="F54" s="126"/>
      <c r="G54" s="126"/>
      <c r="H54" s="126"/>
      <c r="I54" s="126"/>
      <c r="J54" s="126"/>
      <c r="K54" s="124"/>
    </row>
    <row r="55" spans="2:11" ht="15" customHeight="1">
      <c r="B55" s="123"/>
      <c r="C55" s="221" t="s">
        <v>358</v>
      </c>
      <c r="D55" s="221"/>
      <c r="E55" s="221"/>
      <c r="F55" s="221"/>
      <c r="G55" s="221"/>
      <c r="H55" s="221"/>
      <c r="I55" s="221"/>
      <c r="J55" s="221"/>
      <c r="K55" s="124"/>
    </row>
    <row r="56" spans="2:11" ht="15" customHeight="1">
      <c r="B56" s="123"/>
      <c r="C56" s="128"/>
      <c r="D56" s="221" t="s">
        <v>359</v>
      </c>
      <c r="E56" s="221"/>
      <c r="F56" s="221"/>
      <c r="G56" s="221"/>
      <c r="H56" s="221"/>
      <c r="I56" s="221"/>
      <c r="J56" s="221"/>
      <c r="K56" s="124"/>
    </row>
    <row r="57" spans="2:11" ht="15" customHeight="1">
      <c r="B57" s="123"/>
      <c r="C57" s="128"/>
      <c r="D57" s="221" t="s">
        <v>360</v>
      </c>
      <c r="E57" s="221"/>
      <c r="F57" s="221"/>
      <c r="G57" s="221"/>
      <c r="H57" s="221"/>
      <c r="I57" s="221"/>
      <c r="J57" s="221"/>
      <c r="K57" s="124"/>
    </row>
    <row r="58" spans="2:11" ht="15" customHeight="1">
      <c r="B58" s="123"/>
      <c r="C58" s="128"/>
      <c r="D58" s="221" t="s">
        <v>361</v>
      </c>
      <c r="E58" s="221"/>
      <c r="F58" s="221"/>
      <c r="G58" s="221"/>
      <c r="H58" s="221"/>
      <c r="I58" s="221"/>
      <c r="J58" s="221"/>
      <c r="K58" s="124"/>
    </row>
    <row r="59" spans="2:11" ht="15" customHeight="1">
      <c r="B59" s="123"/>
      <c r="C59" s="128"/>
      <c r="D59" s="221" t="s">
        <v>362</v>
      </c>
      <c r="E59" s="221"/>
      <c r="F59" s="221"/>
      <c r="G59" s="221"/>
      <c r="H59" s="221"/>
      <c r="I59" s="221"/>
      <c r="J59" s="221"/>
      <c r="K59" s="124"/>
    </row>
    <row r="60" spans="2:11" ht="15" customHeight="1">
      <c r="B60" s="123"/>
      <c r="C60" s="128"/>
      <c r="D60" s="224" t="s">
        <v>363</v>
      </c>
      <c r="E60" s="224"/>
      <c r="F60" s="224"/>
      <c r="G60" s="224"/>
      <c r="H60" s="224"/>
      <c r="I60" s="224"/>
      <c r="J60" s="224"/>
      <c r="K60" s="124"/>
    </row>
    <row r="61" spans="2:11" ht="15" customHeight="1">
      <c r="B61" s="123"/>
      <c r="C61" s="128"/>
      <c r="D61" s="221" t="s">
        <v>364</v>
      </c>
      <c r="E61" s="221"/>
      <c r="F61" s="221"/>
      <c r="G61" s="221"/>
      <c r="H61" s="221"/>
      <c r="I61" s="221"/>
      <c r="J61" s="221"/>
      <c r="K61" s="124"/>
    </row>
    <row r="62" spans="2:11" ht="12.75" customHeight="1">
      <c r="B62" s="123"/>
      <c r="C62" s="128"/>
      <c r="D62" s="128"/>
      <c r="E62" s="131"/>
      <c r="F62" s="128"/>
      <c r="G62" s="128"/>
      <c r="H62" s="128"/>
      <c r="I62" s="128"/>
      <c r="J62" s="128"/>
      <c r="K62" s="124"/>
    </row>
    <row r="63" spans="2:11" ht="15" customHeight="1">
      <c r="B63" s="123"/>
      <c r="C63" s="128"/>
      <c r="D63" s="221" t="s">
        <v>365</v>
      </c>
      <c r="E63" s="221"/>
      <c r="F63" s="221"/>
      <c r="G63" s="221"/>
      <c r="H63" s="221"/>
      <c r="I63" s="221"/>
      <c r="J63" s="221"/>
      <c r="K63" s="124"/>
    </row>
    <row r="64" spans="2:11" ht="15" customHeight="1">
      <c r="B64" s="123"/>
      <c r="C64" s="128"/>
      <c r="D64" s="224" t="s">
        <v>366</v>
      </c>
      <c r="E64" s="224"/>
      <c r="F64" s="224"/>
      <c r="G64" s="224"/>
      <c r="H64" s="224"/>
      <c r="I64" s="224"/>
      <c r="J64" s="224"/>
      <c r="K64" s="124"/>
    </row>
    <row r="65" spans="2:11" ht="15" customHeight="1">
      <c r="B65" s="123"/>
      <c r="C65" s="128"/>
      <c r="D65" s="221" t="s">
        <v>367</v>
      </c>
      <c r="E65" s="221"/>
      <c r="F65" s="221"/>
      <c r="G65" s="221"/>
      <c r="H65" s="221"/>
      <c r="I65" s="221"/>
      <c r="J65" s="221"/>
      <c r="K65" s="124"/>
    </row>
    <row r="66" spans="2:11" ht="15" customHeight="1">
      <c r="B66" s="123"/>
      <c r="C66" s="128"/>
      <c r="D66" s="221" t="s">
        <v>368</v>
      </c>
      <c r="E66" s="221"/>
      <c r="F66" s="221"/>
      <c r="G66" s="221"/>
      <c r="H66" s="221"/>
      <c r="I66" s="221"/>
      <c r="J66" s="221"/>
      <c r="K66" s="124"/>
    </row>
    <row r="67" spans="2:11" ht="15" customHeight="1">
      <c r="B67" s="123"/>
      <c r="C67" s="128"/>
      <c r="D67" s="221" t="s">
        <v>369</v>
      </c>
      <c r="E67" s="221"/>
      <c r="F67" s="221"/>
      <c r="G67" s="221"/>
      <c r="H67" s="221"/>
      <c r="I67" s="221"/>
      <c r="J67" s="221"/>
      <c r="K67" s="124"/>
    </row>
    <row r="68" spans="2:11" ht="15" customHeight="1">
      <c r="B68" s="123"/>
      <c r="C68" s="128"/>
      <c r="D68" s="221" t="s">
        <v>370</v>
      </c>
      <c r="E68" s="221"/>
      <c r="F68" s="221"/>
      <c r="G68" s="221"/>
      <c r="H68" s="221"/>
      <c r="I68" s="221"/>
      <c r="J68" s="221"/>
      <c r="K68" s="124"/>
    </row>
    <row r="69" spans="2:11" ht="12.75" customHeight="1">
      <c r="B69" s="132"/>
      <c r="C69" s="133"/>
      <c r="D69" s="133"/>
      <c r="E69" s="133"/>
      <c r="F69" s="133"/>
      <c r="G69" s="133"/>
      <c r="H69" s="133"/>
      <c r="I69" s="133"/>
      <c r="J69" s="133"/>
      <c r="K69" s="134"/>
    </row>
    <row r="70" spans="2:11" ht="18.75" customHeight="1">
      <c r="B70" s="135"/>
      <c r="C70" s="135"/>
      <c r="D70" s="135"/>
      <c r="E70" s="135"/>
      <c r="F70" s="135"/>
      <c r="G70" s="135"/>
      <c r="H70" s="135"/>
      <c r="I70" s="135"/>
      <c r="J70" s="135"/>
      <c r="K70" s="136"/>
    </row>
    <row r="71" spans="2:11" ht="18.75" customHeight="1">
      <c r="B71" s="136"/>
      <c r="C71" s="136"/>
      <c r="D71" s="136"/>
      <c r="E71" s="136"/>
      <c r="F71" s="136"/>
      <c r="G71" s="136"/>
      <c r="H71" s="136"/>
      <c r="I71" s="136"/>
      <c r="J71" s="136"/>
      <c r="K71" s="136"/>
    </row>
    <row r="72" spans="2:11" ht="7.5" customHeight="1">
      <c r="B72" s="137"/>
      <c r="C72" s="138"/>
      <c r="D72" s="138"/>
      <c r="E72" s="138"/>
      <c r="F72" s="138"/>
      <c r="G72" s="138"/>
      <c r="H72" s="138"/>
      <c r="I72" s="138"/>
      <c r="J72" s="138"/>
      <c r="K72" s="139"/>
    </row>
    <row r="73" spans="2:11" ht="45" customHeight="1">
      <c r="B73" s="140"/>
      <c r="C73" s="225" t="s">
        <v>47</v>
      </c>
      <c r="D73" s="225"/>
      <c r="E73" s="225"/>
      <c r="F73" s="225"/>
      <c r="G73" s="225"/>
      <c r="H73" s="225"/>
      <c r="I73" s="225"/>
      <c r="J73" s="225"/>
      <c r="K73" s="141"/>
    </row>
    <row r="74" spans="2:11" ht="17.25" customHeight="1">
      <c r="B74" s="140"/>
      <c r="C74" s="142" t="s">
        <v>371</v>
      </c>
      <c r="D74" s="142"/>
      <c r="E74" s="142"/>
      <c r="F74" s="142" t="s">
        <v>372</v>
      </c>
      <c r="G74" s="43"/>
      <c r="H74" s="142" t="s">
        <v>71</v>
      </c>
      <c r="I74" s="142" t="s">
        <v>37</v>
      </c>
      <c r="J74" s="142" t="s">
        <v>373</v>
      </c>
      <c r="K74" s="141"/>
    </row>
    <row r="75" spans="2:11" ht="17.25" customHeight="1">
      <c r="B75" s="140"/>
      <c r="C75" s="143" t="s">
        <v>374</v>
      </c>
      <c r="D75" s="143"/>
      <c r="E75" s="143"/>
      <c r="F75" s="144" t="s">
        <v>375</v>
      </c>
      <c r="G75" s="145"/>
      <c r="H75" s="143"/>
      <c r="I75" s="143"/>
      <c r="J75" s="143" t="s">
        <v>376</v>
      </c>
      <c r="K75" s="141"/>
    </row>
    <row r="76" spans="2:11" ht="5.25" customHeight="1">
      <c r="B76" s="140"/>
      <c r="C76" s="146"/>
      <c r="D76" s="146"/>
      <c r="E76" s="146"/>
      <c r="F76" s="146"/>
      <c r="G76" s="32"/>
      <c r="H76" s="146"/>
      <c r="I76" s="146"/>
      <c r="J76" s="146"/>
      <c r="K76" s="141"/>
    </row>
    <row r="77" spans="2:11" ht="15" customHeight="1">
      <c r="B77" s="140"/>
      <c r="C77" s="130" t="s">
        <v>36</v>
      </c>
      <c r="D77" s="146"/>
      <c r="E77" s="146"/>
      <c r="F77" s="147" t="s">
        <v>377</v>
      </c>
      <c r="G77" s="32"/>
      <c r="H77" s="130" t="s">
        <v>378</v>
      </c>
      <c r="I77" s="130" t="s">
        <v>379</v>
      </c>
      <c r="J77" s="130">
        <v>20</v>
      </c>
      <c r="K77" s="141"/>
    </row>
    <row r="78" spans="2:11" ht="15" customHeight="1">
      <c r="B78" s="140"/>
      <c r="C78" s="130" t="s">
        <v>380</v>
      </c>
      <c r="D78" s="130"/>
      <c r="E78" s="130"/>
      <c r="F78" s="147" t="s">
        <v>377</v>
      </c>
      <c r="G78" s="32"/>
      <c r="H78" s="130" t="s">
        <v>381</v>
      </c>
      <c r="I78" s="130" t="s">
        <v>379</v>
      </c>
      <c r="J78" s="130">
        <v>120</v>
      </c>
      <c r="K78" s="141"/>
    </row>
    <row r="79" spans="2:11" ht="15" customHeight="1">
      <c r="B79" s="33"/>
      <c r="C79" s="130" t="s">
        <v>382</v>
      </c>
      <c r="D79" s="130"/>
      <c r="E79" s="130"/>
      <c r="F79" s="147" t="s">
        <v>383</v>
      </c>
      <c r="G79" s="32"/>
      <c r="H79" s="130" t="s">
        <v>384</v>
      </c>
      <c r="I79" s="130" t="s">
        <v>379</v>
      </c>
      <c r="J79" s="130">
        <v>50</v>
      </c>
      <c r="K79" s="141"/>
    </row>
    <row r="80" spans="2:11" ht="15" customHeight="1">
      <c r="B80" s="33"/>
      <c r="C80" s="130" t="s">
        <v>385</v>
      </c>
      <c r="D80" s="130"/>
      <c r="E80" s="130"/>
      <c r="F80" s="147" t="s">
        <v>377</v>
      </c>
      <c r="G80" s="32"/>
      <c r="H80" s="130" t="s">
        <v>386</v>
      </c>
      <c r="I80" s="130" t="s">
        <v>387</v>
      </c>
      <c r="J80" s="130"/>
      <c r="K80" s="141"/>
    </row>
    <row r="81" spans="2:11" ht="15" customHeight="1">
      <c r="B81" s="33"/>
      <c r="C81" s="148" t="s">
        <v>388</v>
      </c>
      <c r="D81" s="148"/>
      <c r="E81" s="148"/>
      <c r="F81" s="149" t="s">
        <v>383</v>
      </c>
      <c r="G81" s="148"/>
      <c r="H81" s="148" t="s">
        <v>389</v>
      </c>
      <c r="I81" s="148" t="s">
        <v>379</v>
      </c>
      <c r="J81" s="148">
        <v>15</v>
      </c>
      <c r="K81" s="141"/>
    </row>
    <row r="82" spans="2:11" ht="15" customHeight="1">
      <c r="B82" s="33"/>
      <c r="C82" s="148" t="s">
        <v>390</v>
      </c>
      <c r="D82" s="148"/>
      <c r="E82" s="148"/>
      <c r="F82" s="149" t="s">
        <v>383</v>
      </c>
      <c r="G82" s="148"/>
      <c r="H82" s="148" t="s">
        <v>391</v>
      </c>
      <c r="I82" s="148" t="s">
        <v>379</v>
      </c>
      <c r="J82" s="148">
        <v>15</v>
      </c>
      <c r="K82" s="141"/>
    </row>
    <row r="83" spans="2:11" ht="15" customHeight="1">
      <c r="B83" s="33"/>
      <c r="C83" s="148" t="s">
        <v>392</v>
      </c>
      <c r="D83" s="148"/>
      <c r="E83" s="148"/>
      <c r="F83" s="149" t="s">
        <v>383</v>
      </c>
      <c r="G83" s="148"/>
      <c r="H83" s="148" t="s">
        <v>393</v>
      </c>
      <c r="I83" s="148" t="s">
        <v>379</v>
      </c>
      <c r="J83" s="148">
        <v>20</v>
      </c>
      <c r="K83" s="141"/>
    </row>
    <row r="84" spans="2:11" ht="15" customHeight="1">
      <c r="B84" s="33"/>
      <c r="C84" s="148" t="s">
        <v>394</v>
      </c>
      <c r="D84" s="148"/>
      <c r="E84" s="148"/>
      <c r="F84" s="149" t="s">
        <v>383</v>
      </c>
      <c r="G84" s="148"/>
      <c r="H84" s="148" t="s">
        <v>395</v>
      </c>
      <c r="I84" s="148" t="s">
        <v>379</v>
      </c>
      <c r="J84" s="148">
        <v>20</v>
      </c>
      <c r="K84" s="141"/>
    </row>
    <row r="85" spans="2:11" ht="15" customHeight="1">
      <c r="B85" s="33"/>
      <c r="C85" s="130" t="s">
        <v>396</v>
      </c>
      <c r="D85" s="130"/>
      <c r="E85" s="130"/>
      <c r="F85" s="147" t="s">
        <v>383</v>
      </c>
      <c r="G85" s="32"/>
      <c r="H85" s="130" t="s">
        <v>397</v>
      </c>
      <c r="I85" s="130" t="s">
        <v>379</v>
      </c>
      <c r="J85" s="130">
        <v>50</v>
      </c>
      <c r="K85" s="141"/>
    </row>
    <row r="86" spans="2:11" ht="15" customHeight="1">
      <c r="B86" s="33"/>
      <c r="C86" s="130" t="s">
        <v>398</v>
      </c>
      <c r="D86" s="130"/>
      <c r="E86" s="130"/>
      <c r="F86" s="147" t="s">
        <v>383</v>
      </c>
      <c r="G86" s="32"/>
      <c r="H86" s="130" t="s">
        <v>399</v>
      </c>
      <c r="I86" s="130" t="s">
        <v>379</v>
      </c>
      <c r="J86" s="130">
        <v>20</v>
      </c>
      <c r="K86" s="141"/>
    </row>
    <row r="87" spans="2:11" ht="15" customHeight="1">
      <c r="B87" s="33"/>
      <c r="C87" s="130" t="s">
        <v>400</v>
      </c>
      <c r="D87" s="130"/>
      <c r="E87" s="130"/>
      <c r="F87" s="147" t="s">
        <v>383</v>
      </c>
      <c r="G87" s="32"/>
      <c r="H87" s="130" t="s">
        <v>401</v>
      </c>
      <c r="I87" s="130" t="s">
        <v>379</v>
      </c>
      <c r="J87" s="130">
        <v>20</v>
      </c>
      <c r="K87" s="141"/>
    </row>
    <row r="88" spans="2:11" ht="15" customHeight="1">
      <c r="B88" s="33"/>
      <c r="C88" s="130" t="s">
        <v>402</v>
      </c>
      <c r="D88" s="130"/>
      <c r="E88" s="130"/>
      <c r="F88" s="147" t="s">
        <v>383</v>
      </c>
      <c r="G88" s="32"/>
      <c r="H88" s="130" t="s">
        <v>403</v>
      </c>
      <c r="I88" s="130" t="s">
        <v>379</v>
      </c>
      <c r="J88" s="130">
        <v>50</v>
      </c>
      <c r="K88" s="141"/>
    </row>
    <row r="89" spans="2:11" ht="15" customHeight="1">
      <c r="B89" s="33"/>
      <c r="C89" s="130" t="s">
        <v>404</v>
      </c>
      <c r="D89" s="130"/>
      <c r="E89" s="130"/>
      <c r="F89" s="147" t="s">
        <v>383</v>
      </c>
      <c r="G89" s="32"/>
      <c r="H89" s="130" t="s">
        <v>404</v>
      </c>
      <c r="I89" s="130" t="s">
        <v>379</v>
      </c>
      <c r="J89" s="130">
        <v>50</v>
      </c>
      <c r="K89" s="141"/>
    </row>
    <row r="90" spans="2:11" ht="15" customHeight="1">
      <c r="B90" s="33"/>
      <c r="C90" s="130" t="s">
        <v>77</v>
      </c>
      <c r="D90" s="130"/>
      <c r="E90" s="130"/>
      <c r="F90" s="147" t="s">
        <v>383</v>
      </c>
      <c r="G90" s="32"/>
      <c r="H90" s="130" t="s">
        <v>405</v>
      </c>
      <c r="I90" s="130" t="s">
        <v>379</v>
      </c>
      <c r="J90" s="130">
        <v>255</v>
      </c>
      <c r="K90" s="141"/>
    </row>
    <row r="91" spans="2:11" ht="15" customHeight="1">
      <c r="B91" s="33"/>
      <c r="C91" s="130" t="s">
        <v>406</v>
      </c>
      <c r="D91" s="130"/>
      <c r="E91" s="130"/>
      <c r="F91" s="147" t="s">
        <v>377</v>
      </c>
      <c r="G91" s="32"/>
      <c r="H91" s="130" t="s">
        <v>407</v>
      </c>
      <c r="I91" s="130" t="s">
        <v>408</v>
      </c>
      <c r="J91" s="130"/>
      <c r="K91" s="141"/>
    </row>
    <row r="92" spans="2:11" ht="15" customHeight="1">
      <c r="B92" s="33"/>
      <c r="C92" s="130" t="s">
        <v>409</v>
      </c>
      <c r="D92" s="130"/>
      <c r="E92" s="130"/>
      <c r="F92" s="147" t="s">
        <v>377</v>
      </c>
      <c r="G92" s="32"/>
      <c r="H92" s="130" t="s">
        <v>410</v>
      </c>
      <c r="I92" s="130" t="s">
        <v>411</v>
      </c>
      <c r="J92" s="130"/>
      <c r="K92" s="141"/>
    </row>
    <row r="93" spans="2:11" ht="15" customHeight="1">
      <c r="B93" s="33"/>
      <c r="C93" s="130" t="s">
        <v>412</v>
      </c>
      <c r="D93" s="130"/>
      <c r="E93" s="130"/>
      <c r="F93" s="147" t="s">
        <v>377</v>
      </c>
      <c r="G93" s="32"/>
      <c r="H93" s="130" t="s">
        <v>412</v>
      </c>
      <c r="I93" s="130" t="s">
        <v>411</v>
      </c>
      <c r="J93" s="130"/>
      <c r="K93" s="141"/>
    </row>
    <row r="94" spans="2:11" ht="15" customHeight="1">
      <c r="B94" s="33"/>
      <c r="C94" s="130" t="s">
        <v>25</v>
      </c>
      <c r="D94" s="130"/>
      <c r="E94" s="130"/>
      <c r="F94" s="147" t="s">
        <v>377</v>
      </c>
      <c r="G94" s="32"/>
      <c r="H94" s="130" t="s">
        <v>413</v>
      </c>
      <c r="I94" s="130" t="s">
        <v>411</v>
      </c>
      <c r="J94" s="130"/>
      <c r="K94" s="141"/>
    </row>
    <row r="95" spans="2:11" ht="15" customHeight="1">
      <c r="B95" s="33"/>
      <c r="C95" s="130" t="s">
        <v>33</v>
      </c>
      <c r="D95" s="130"/>
      <c r="E95" s="130"/>
      <c r="F95" s="147" t="s">
        <v>377</v>
      </c>
      <c r="G95" s="32"/>
      <c r="H95" s="130" t="s">
        <v>414</v>
      </c>
      <c r="I95" s="130" t="s">
        <v>411</v>
      </c>
      <c r="J95" s="130"/>
      <c r="K95" s="141"/>
    </row>
    <row r="96" spans="2:11" ht="15" customHeight="1">
      <c r="B96" s="150"/>
      <c r="C96" s="151"/>
      <c r="D96" s="151"/>
      <c r="E96" s="151"/>
      <c r="F96" s="151"/>
      <c r="G96" s="151"/>
      <c r="H96" s="151"/>
      <c r="I96" s="151"/>
      <c r="J96" s="151"/>
      <c r="K96" s="152"/>
    </row>
    <row r="97" spans="2:11" ht="18.75" customHeight="1">
      <c r="B97" s="153"/>
      <c r="C97" s="154"/>
      <c r="D97" s="154"/>
      <c r="E97" s="154"/>
      <c r="F97" s="154"/>
      <c r="G97" s="154"/>
      <c r="H97" s="154"/>
      <c r="I97" s="154"/>
      <c r="J97" s="154"/>
      <c r="K97" s="153"/>
    </row>
    <row r="98" spans="2:11" ht="18.75" customHeight="1">
      <c r="B98" s="136"/>
      <c r="C98" s="136"/>
      <c r="D98" s="136"/>
      <c r="E98" s="136"/>
      <c r="F98" s="136"/>
      <c r="G98" s="136"/>
      <c r="H98" s="136"/>
      <c r="I98" s="136"/>
      <c r="J98" s="136"/>
      <c r="K98" s="136"/>
    </row>
    <row r="99" spans="2:11" ht="7.5" customHeight="1">
      <c r="B99" s="137"/>
      <c r="C99" s="138"/>
      <c r="D99" s="138"/>
      <c r="E99" s="138"/>
      <c r="F99" s="138"/>
      <c r="G99" s="138"/>
      <c r="H99" s="138"/>
      <c r="I99" s="138"/>
      <c r="J99" s="138"/>
      <c r="K99" s="139"/>
    </row>
    <row r="100" spans="2:11" ht="45" customHeight="1">
      <c r="B100" s="140"/>
      <c r="C100" s="225" t="s">
        <v>415</v>
      </c>
      <c r="D100" s="225"/>
      <c r="E100" s="225"/>
      <c r="F100" s="225"/>
      <c r="G100" s="225"/>
      <c r="H100" s="225"/>
      <c r="I100" s="225"/>
      <c r="J100" s="225"/>
      <c r="K100" s="141"/>
    </row>
    <row r="101" spans="2:11" ht="17.25" customHeight="1">
      <c r="B101" s="140"/>
      <c r="C101" s="142" t="s">
        <v>371</v>
      </c>
      <c r="D101" s="142"/>
      <c r="E101" s="142"/>
      <c r="F101" s="142" t="s">
        <v>372</v>
      </c>
      <c r="G101" s="43"/>
      <c r="H101" s="142" t="s">
        <v>71</v>
      </c>
      <c r="I101" s="142" t="s">
        <v>37</v>
      </c>
      <c r="J101" s="142" t="s">
        <v>373</v>
      </c>
      <c r="K101" s="141"/>
    </row>
    <row r="102" spans="2:11" ht="17.25" customHeight="1">
      <c r="B102" s="140"/>
      <c r="C102" s="143" t="s">
        <v>374</v>
      </c>
      <c r="D102" s="143"/>
      <c r="E102" s="143"/>
      <c r="F102" s="144" t="s">
        <v>375</v>
      </c>
      <c r="G102" s="145"/>
      <c r="H102" s="143"/>
      <c r="I102" s="143"/>
      <c r="J102" s="143" t="s">
        <v>376</v>
      </c>
      <c r="K102" s="141"/>
    </row>
    <row r="103" spans="2:11" ht="5.25" customHeight="1">
      <c r="B103" s="140"/>
      <c r="C103" s="142"/>
      <c r="D103" s="142"/>
      <c r="E103" s="142"/>
      <c r="F103" s="142"/>
      <c r="G103" s="155"/>
      <c r="H103" s="142"/>
      <c r="I103" s="142"/>
      <c r="J103" s="142"/>
      <c r="K103" s="141"/>
    </row>
    <row r="104" spans="2:11" ht="15" customHeight="1">
      <c r="B104" s="140"/>
      <c r="C104" s="130" t="s">
        <v>36</v>
      </c>
      <c r="D104" s="146"/>
      <c r="E104" s="146"/>
      <c r="F104" s="147" t="s">
        <v>377</v>
      </c>
      <c r="G104" s="155"/>
      <c r="H104" s="130" t="s">
        <v>416</v>
      </c>
      <c r="I104" s="130" t="s">
        <v>379</v>
      </c>
      <c r="J104" s="130">
        <v>20</v>
      </c>
      <c r="K104" s="141"/>
    </row>
    <row r="105" spans="2:11" ht="15" customHeight="1">
      <c r="B105" s="140"/>
      <c r="C105" s="130" t="s">
        <v>380</v>
      </c>
      <c r="D105" s="130"/>
      <c r="E105" s="130"/>
      <c r="F105" s="147" t="s">
        <v>377</v>
      </c>
      <c r="G105" s="130"/>
      <c r="H105" s="130" t="s">
        <v>416</v>
      </c>
      <c r="I105" s="130" t="s">
        <v>379</v>
      </c>
      <c r="J105" s="130">
        <v>120</v>
      </c>
      <c r="K105" s="141"/>
    </row>
    <row r="106" spans="2:11" ht="15" customHeight="1">
      <c r="B106" s="33"/>
      <c r="C106" s="130" t="s">
        <v>382</v>
      </c>
      <c r="D106" s="130"/>
      <c r="E106" s="130"/>
      <c r="F106" s="147" t="s">
        <v>383</v>
      </c>
      <c r="G106" s="130"/>
      <c r="H106" s="130" t="s">
        <v>416</v>
      </c>
      <c r="I106" s="130" t="s">
        <v>379</v>
      </c>
      <c r="J106" s="130">
        <v>50</v>
      </c>
      <c r="K106" s="141"/>
    </row>
    <row r="107" spans="2:11" ht="15" customHeight="1">
      <c r="B107" s="33"/>
      <c r="C107" s="130" t="s">
        <v>385</v>
      </c>
      <c r="D107" s="130"/>
      <c r="E107" s="130"/>
      <c r="F107" s="147" t="s">
        <v>377</v>
      </c>
      <c r="G107" s="130"/>
      <c r="H107" s="130" t="s">
        <v>416</v>
      </c>
      <c r="I107" s="130" t="s">
        <v>387</v>
      </c>
      <c r="J107" s="130"/>
      <c r="K107" s="141"/>
    </row>
    <row r="108" spans="2:11" ht="15" customHeight="1">
      <c r="B108" s="33"/>
      <c r="C108" s="130" t="s">
        <v>396</v>
      </c>
      <c r="D108" s="130"/>
      <c r="E108" s="130"/>
      <c r="F108" s="147" t="s">
        <v>383</v>
      </c>
      <c r="G108" s="130"/>
      <c r="H108" s="130" t="s">
        <v>416</v>
      </c>
      <c r="I108" s="130" t="s">
        <v>379</v>
      </c>
      <c r="J108" s="130">
        <v>50</v>
      </c>
      <c r="K108" s="141"/>
    </row>
    <row r="109" spans="2:11" ht="15" customHeight="1">
      <c r="B109" s="33"/>
      <c r="C109" s="130" t="s">
        <v>404</v>
      </c>
      <c r="D109" s="130"/>
      <c r="E109" s="130"/>
      <c r="F109" s="147" t="s">
        <v>383</v>
      </c>
      <c r="G109" s="130"/>
      <c r="H109" s="130" t="s">
        <v>416</v>
      </c>
      <c r="I109" s="130" t="s">
        <v>379</v>
      </c>
      <c r="J109" s="130">
        <v>50</v>
      </c>
      <c r="K109" s="141"/>
    </row>
    <row r="110" spans="2:11" ht="15" customHeight="1">
      <c r="B110" s="33"/>
      <c r="C110" s="130" t="s">
        <v>402</v>
      </c>
      <c r="D110" s="130"/>
      <c r="E110" s="130"/>
      <c r="F110" s="147" t="s">
        <v>383</v>
      </c>
      <c r="G110" s="130"/>
      <c r="H110" s="130" t="s">
        <v>416</v>
      </c>
      <c r="I110" s="130" t="s">
        <v>379</v>
      </c>
      <c r="J110" s="130">
        <v>50</v>
      </c>
      <c r="K110" s="141"/>
    </row>
    <row r="111" spans="2:11" ht="15" customHeight="1">
      <c r="B111" s="33"/>
      <c r="C111" s="130" t="s">
        <v>36</v>
      </c>
      <c r="D111" s="130"/>
      <c r="E111" s="130"/>
      <c r="F111" s="147" t="s">
        <v>377</v>
      </c>
      <c r="G111" s="130"/>
      <c r="H111" s="130" t="s">
        <v>417</v>
      </c>
      <c r="I111" s="130" t="s">
        <v>379</v>
      </c>
      <c r="J111" s="130">
        <v>20</v>
      </c>
      <c r="K111" s="141"/>
    </row>
    <row r="112" spans="2:11" ht="15" customHeight="1">
      <c r="B112" s="33"/>
      <c r="C112" s="130" t="s">
        <v>418</v>
      </c>
      <c r="D112" s="130"/>
      <c r="E112" s="130"/>
      <c r="F112" s="147" t="s">
        <v>377</v>
      </c>
      <c r="G112" s="130"/>
      <c r="H112" s="130" t="s">
        <v>419</v>
      </c>
      <c r="I112" s="130" t="s">
        <v>379</v>
      </c>
      <c r="J112" s="130">
        <v>120</v>
      </c>
      <c r="K112" s="141"/>
    </row>
    <row r="113" spans="2:11" ht="15" customHeight="1">
      <c r="B113" s="33"/>
      <c r="C113" s="130" t="s">
        <v>25</v>
      </c>
      <c r="D113" s="130"/>
      <c r="E113" s="130"/>
      <c r="F113" s="147" t="s">
        <v>377</v>
      </c>
      <c r="G113" s="130"/>
      <c r="H113" s="130" t="s">
        <v>420</v>
      </c>
      <c r="I113" s="130" t="s">
        <v>411</v>
      </c>
      <c r="J113" s="130"/>
      <c r="K113" s="141"/>
    </row>
    <row r="114" spans="2:11" ht="15" customHeight="1">
      <c r="B114" s="33"/>
      <c r="C114" s="130" t="s">
        <v>33</v>
      </c>
      <c r="D114" s="130"/>
      <c r="E114" s="130"/>
      <c r="F114" s="147" t="s">
        <v>377</v>
      </c>
      <c r="G114" s="130"/>
      <c r="H114" s="130" t="s">
        <v>421</v>
      </c>
      <c r="I114" s="130" t="s">
        <v>411</v>
      </c>
      <c r="J114" s="130"/>
      <c r="K114" s="141"/>
    </row>
    <row r="115" spans="2:11" ht="15" customHeight="1">
      <c r="B115" s="33"/>
      <c r="C115" s="130" t="s">
        <v>37</v>
      </c>
      <c r="D115" s="130"/>
      <c r="E115" s="130"/>
      <c r="F115" s="147" t="s">
        <v>377</v>
      </c>
      <c r="G115" s="130"/>
      <c r="H115" s="130" t="s">
        <v>422</v>
      </c>
      <c r="I115" s="130" t="s">
        <v>423</v>
      </c>
      <c r="J115" s="130"/>
      <c r="K115" s="141"/>
    </row>
    <row r="116" spans="2:11" ht="15" customHeight="1">
      <c r="B116" s="150"/>
      <c r="C116" s="156"/>
      <c r="D116" s="156"/>
      <c r="E116" s="156"/>
      <c r="F116" s="156"/>
      <c r="G116" s="156"/>
      <c r="H116" s="156"/>
      <c r="I116" s="156"/>
      <c r="J116" s="156"/>
      <c r="K116" s="152"/>
    </row>
    <row r="117" spans="2:11" ht="18.75" customHeight="1">
      <c r="B117" s="157"/>
      <c r="C117" s="126"/>
      <c r="D117" s="126"/>
      <c r="E117" s="126"/>
      <c r="F117" s="158"/>
      <c r="G117" s="126"/>
      <c r="H117" s="126"/>
      <c r="I117" s="126"/>
      <c r="J117" s="126"/>
      <c r="K117" s="157"/>
    </row>
    <row r="118" spans="2:11" ht="18.75" customHeight="1"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</row>
    <row r="119" spans="2:11" ht="7.5" customHeight="1">
      <c r="B119" s="159"/>
      <c r="C119" s="160"/>
      <c r="D119" s="160"/>
      <c r="E119" s="160"/>
      <c r="F119" s="160"/>
      <c r="G119" s="160"/>
      <c r="H119" s="160"/>
      <c r="I119" s="160"/>
      <c r="J119" s="160"/>
      <c r="K119" s="161"/>
    </row>
    <row r="120" spans="2:11" ht="45" customHeight="1">
      <c r="B120" s="162"/>
      <c r="C120" s="219" t="s">
        <v>424</v>
      </c>
      <c r="D120" s="219"/>
      <c r="E120" s="219"/>
      <c r="F120" s="219"/>
      <c r="G120" s="219"/>
      <c r="H120" s="219"/>
      <c r="I120" s="219"/>
      <c r="J120" s="219"/>
      <c r="K120" s="163"/>
    </row>
    <row r="121" spans="2:11" ht="17.25" customHeight="1">
      <c r="B121" s="164"/>
      <c r="C121" s="142" t="s">
        <v>371</v>
      </c>
      <c r="D121" s="142"/>
      <c r="E121" s="142"/>
      <c r="F121" s="142" t="s">
        <v>372</v>
      </c>
      <c r="G121" s="43"/>
      <c r="H121" s="142" t="s">
        <v>71</v>
      </c>
      <c r="I121" s="142" t="s">
        <v>37</v>
      </c>
      <c r="J121" s="142" t="s">
        <v>373</v>
      </c>
      <c r="K121" s="165"/>
    </row>
    <row r="122" spans="2:11" ht="17.25" customHeight="1">
      <c r="B122" s="164"/>
      <c r="C122" s="143" t="s">
        <v>374</v>
      </c>
      <c r="D122" s="143"/>
      <c r="E122" s="143"/>
      <c r="F122" s="144" t="s">
        <v>375</v>
      </c>
      <c r="G122" s="145"/>
      <c r="H122" s="143"/>
      <c r="I122" s="143"/>
      <c r="J122" s="143" t="s">
        <v>376</v>
      </c>
      <c r="K122" s="165"/>
    </row>
    <row r="123" spans="2:11" ht="5.25" customHeight="1">
      <c r="B123" s="166"/>
      <c r="C123" s="146"/>
      <c r="D123" s="146"/>
      <c r="E123" s="146"/>
      <c r="F123" s="146"/>
      <c r="G123" s="130"/>
      <c r="H123" s="146"/>
      <c r="I123" s="146"/>
      <c r="J123" s="146"/>
      <c r="K123" s="167"/>
    </row>
    <row r="124" spans="2:11" ht="15" customHeight="1">
      <c r="B124" s="166"/>
      <c r="C124" s="130" t="s">
        <v>380</v>
      </c>
      <c r="D124" s="146"/>
      <c r="E124" s="146"/>
      <c r="F124" s="147" t="s">
        <v>377</v>
      </c>
      <c r="G124" s="130"/>
      <c r="H124" s="130" t="s">
        <v>416</v>
      </c>
      <c r="I124" s="130" t="s">
        <v>379</v>
      </c>
      <c r="J124" s="130">
        <v>120</v>
      </c>
      <c r="K124" s="168"/>
    </row>
    <row r="125" spans="2:11" ht="15" customHeight="1">
      <c r="B125" s="166"/>
      <c r="C125" s="130" t="s">
        <v>425</v>
      </c>
      <c r="D125" s="130"/>
      <c r="E125" s="130"/>
      <c r="F125" s="147" t="s">
        <v>377</v>
      </c>
      <c r="G125" s="130"/>
      <c r="H125" s="130" t="s">
        <v>426</v>
      </c>
      <c r="I125" s="130" t="s">
        <v>379</v>
      </c>
      <c r="J125" s="130" t="s">
        <v>427</v>
      </c>
      <c r="K125" s="168"/>
    </row>
    <row r="126" spans="2:11" ht="15" customHeight="1">
      <c r="B126" s="166"/>
      <c r="C126" s="130" t="s">
        <v>326</v>
      </c>
      <c r="D126" s="130"/>
      <c r="E126" s="130"/>
      <c r="F126" s="147" t="s">
        <v>377</v>
      </c>
      <c r="G126" s="130"/>
      <c r="H126" s="130" t="s">
        <v>428</v>
      </c>
      <c r="I126" s="130" t="s">
        <v>379</v>
      </c>
      <c r="J126" s="130" t="s">
        <v>427</v>
      </c>
      <c r="K126" s="168"/>
    </row>
    <row r="127" spans="2:11" ht="15" customHeight="1">
      <c r="B127" s="166"/>
      <c r="C127" s="130" t="s">
        <v>388</v>
      </c>
      <c r="D127" s="130"/>
      <c r="E127" s="130"/>
      <c r="F127" s="147" t="s">
        <v>383</v>
      </c>
      <c r="G127" s="130"/>
      <c r="H127" s="130" t="s">
        <v>389</v>
      </c>
      <c r="I127" s="130" t="s">
        <v>379</v>
      </c>
      <c r="J127" s="130">
        <v>15</v>
      </c>
      <c r="K127" s="168"/>
    </row>
    <row r="128" spans="2:11" ht="15" customHeight="1">
      <c r="B128" s="166"/>
      <c r="C128" s="148" t="s">
        <v>390</v>
      </c>
      <c r="D128" s="148"/>
      <c r="E128" s="148"/>
      <c r="F128" s="149" t="s">
        <v>383</v>
      </c>
      <c r="G128" s="148"/>
      <c r="H128" s="148" t="s">
        <v>391</v>
      </c>
      <c r="I128" s="148" t="s">
        <v>379</v>
      </c>
      <c r="J128" s="148">
        <v>15</v>
      </c>
      <c r="K128" s="168"/>
    </row>
    <row r="129" spans="2:11" ht="15" customHeight="1">
      <c r="B129" s="166"/>
      <c r="C129" s="148" t="s">
        <v>392</v>
      </c>
      <c r="D129" s="148"/>
      <c r="E129" s="148"/>
      <c r="F129" s="149" t="s">
        <v>383</v>
      </c>
      <c r="G129" s="148"/>
      <c r="H129" s="148" t="s">
        <v>393</v>
      </c>
      <c r="I129" s="148" t="s">
        <v>379</v>
      </c>
      <c r="J129" s="148">
        <v>20</v>
      </c>
      <c r="K129" s="168"/>
    </row>
    <row r="130" spans="2:11" ht="15" customHeight="1">
      <c r="B130" s="166"/>
      <c r="C130" s="148" t="s">
        <v>394</v>
      </c>
      <c r="D130" s="148"/>
      <c r="E130" s="148"/>
      <c r="F130" s="149" t="s">
        <v>383</v>
      </c>
      <c r="G130" s="148"/>
      <c r="H130" s="148" t="s">
        <v>395</v>
      </c>
      <c r="I130" s="148" t="s">
        <v>379</v>
      </c>
      <c r="J130" s="148">
        <v>20</v>
      </c>
      <c r="K130" s="168"/>
    </row>
    <row r="131" spans="2:11" ht="15" customHeight="1">
      <c r="B131" s="166"/>
      <c r="C131" s="130" t="s">
        <v>382</v>
      </c>
      <c r="D131" s="130"/>
      <c r="E131" s="130"/>
      <c r="F131" s="147" t="s">
        <v>383</v>
      </c>
      <c r="G131" s="130"/>
      <c r="H131" s="130" t="s">
        <v>416</v>
      </c>
      <c r="I131" s="130" t="s">
        <v>379</v>
      </c>
      <c r="J131" s="130">
        <v>50</v>
      </c>
      <c r="K131" s="168"/>
    </row>
    <row r="132" spans="2:11" ht="15" customHeight="1">
      <c r="B132" s="166"/>
      <c r="C132" s="130" t="s">
        <v>396</v>
      </c>
      <c r="D132" s="130"/>
      <c r="E132" s="130"/>
      <c r="F132" s="147" t="s">
        <v>383</v>
      </c>
      <c r="G132" s="130"/>
      <c r="H132" s="130" t="s">
        <v>416</v>
      </c>
      <c r="I132" s="130" t="s">
        <v>379</v>
      </c>
      <c r="J132" s="130">
        <v>50</v>
      </c>
      <c r="K132" s="168"/>
    </row>
    <row r="133" spans="2:11" ht="15" customHeight="1">
      <c r="B133" s="166"/>
      <c r="C133" s="130" t="s">
        <v>402</v>
      </c>
      <c r="D133" s="130"/>
      <c r="E133" s="130"/>
      <c r="F133" s="147" t="s">
        <v>383</v>
      </c>
      <c r="G133" s="130"/>
      <c r="H133" s="130" t="s">
        <v>416</v>
      </c>
      <c r="I133" s="130" t="s">
        <v>379</v>
      </c>
      <c r="J133" s="130">
        <v>50</v>
      </c>
      <c r="K133" s="168"/>
    </row>
    <row r="134" spans="2:11" ht="15" customHeight="1">
      <c r="B134" s="166"/>
      <c r="C134" s="130" t="s">
        <v>404</v>
      </c>
      <c r="D134" s="130"/>
      <c r="E134" s="130"/>
      <c r="F134" s="147" t="s">
        <v>383</v>
      </c>
      <c r="G134" s="130"/>
      <c r="H134" s="130" t="s">
        <v>416</v>
      </c>
      <c r="I134" s="130" t="s">
        <v>379</v>
      </c>
      <c r="J134" s="130">
        <v>50</v>
      </c>
      <c r="K134" s="168"/>
    </row>
    <row r="135" spans="2:11" ht="15" customHeight="1">
      <c r="B135" s="166"/>
      <c r="C135" s="130" t="s">
        <v>77</v>
      </c>
      <c r="D135" s="130"/>
      <c r="E135" s="130"/>
      <c r="F135" s="147" t="s">
        <v>383</v>
      </c>
      <c r="G135" s="130"/>
      <c r="H135" s="130" t="s">
        <v>429</v>
      </c>
      <c r="I135" s="130" t="s">
        <v>379</v>
      </c>
      <c r="J135" s="130">
        <v>255</v>
      </c>
      <c r="K135" s="168"/>
    </row>
    <row r="136" spans="2:11" ht="15" customHeight="1">
      <c r="B136" s="166"/>
      <c r="C136" s="130" t="s">
        <v>406</v>
      </c>
      <c r="D136" s="130"/>
      <c r="E136" s="130"/>
      <c r="F136" s="147" t="s">
        <v>377</v>
      </c>
      <c r="G136" s="130"/>
      <c r="H136" s="130" t="s">
        <v>430</v>
      </c>
      <c r="I136" s="130" t="s">
        <v>408</v>
      </c>
      <c r="J136" s="130"/>
      <c r="K136" s="168"/>
    </row>
    <row r="137" spans="2:11" ht="15" customHeight="1">
      <c r="B137" s="166"/>
      <c r="C137" s="130" t="s">
        <v>409</v>
      </c>
      <c r="D137" s="130"/>
      <c r="E137" s="130"/>
      <c r="F137" s="147" t="s">
        <v>377</v>
      </c>
      <c r="G137" s="130"/>
      <c r="H137" s="130" t="s">
        <v>431</v>
      </c>
      <c r="I137" s="130" t="s">
        <v>411</v>
      </c>
      <c r="J137" s="130"/>
      <c r="K137" s="168"/>
    </row>
    <row r="138" spans="2:11" ht="15" customHeight="1">
      <c r="B138" s="166"/>
      <c r="C138" s="130" t="s">
        <v>412</v>
      </c>
      <c r="D138" s="130"/>
      <c r="E138" s="130"/>
      <c r="F138" s="147" t="s">
        <v>377</v>
      </c>
      <c r="G138" s="130"/>
      <c r="H138" s="130" t="s">
        <v>412</v>
      </c>
      <c r="I138" s="130" t="s">
        <v>411</v>
      </c>
      <c r="J138" s="130"/>
      <c r="K138" s="168"/>
    </row>
    <row r="139" spans="2:11" ht="15" customHeight="1">
      <c r="B139" s="166"/>
      <c r="C139" s="130" t="s">
        <v>25</v>
      </c>
      <c r="D139" s="130"/>
      <c r="E139" s="130"/>
      <c r="F139" s="147" t="s">
        <v>377</v>
      </c>
      <c r="G139" s="130"/>
      <c r="H139" s="130" t="s">
        <v>432</v>
      </c>
      <c r="I139" s="130" t="s">
        <v>411</v>
      </c>
      <c r="J139" s="130"/>
      <c r="K139" s="168"/>
    </row>
    <row r="140" spans="2:11" ht="15" customHeight="1">
      <c r="B140" s="166"/>
      <c r="C140" s="130" t="s">
        <v>433</v>
      </c>
      <c r="D140" s="130"/>
      <c r="E140" s="130"/>
      <c r="F140" s="147" t="s">
        <v>377</v>
      </c>
      <c r="G140" s="130"/>
      <c r="H140" s="130" t="s">
        <v>434</v>
      </c>
      <c r="I140" s="130" t="s">
        <v>411</v>
      </c>
      <c r="J140" s="130"/>
      <c r="K140" s="168"/>
    </row>
    <row r="141" spans="2:11" ht="15" customHeight="1">
      <c r="B141" s="169"/>
      <c r="C141" s="170"/>
      <c r="D141" s="170"/>
      <c r="E141" s="170"/>
      <c r="F141" s="170"/>
      <c r="G141" s="170"/>
      <c r="H141" s="170"/>
      <c r="I141" s="170"/>
      <c r="J141" s="170"/>
      <c r="K141" s="171"/>
    </row>
    <row r="142" spans="2:11" ht="18.75" customHeight="1">
      <c r="B142" s="126"/>
      <c r="C142" s="126"/>
      <c r="D142" s="126"/>
      <c r="E142" s="126"/>
      <c r="F142" s="158"/>
      <c r="G142" s="126"/>
      <c r="H142" s="126"/>
      <c r="I142" s="126"/>
      <c r="J142" s="126"/>
      <c r="K142" s="126"/>
    </row>
    <row r="143" spans="2:11" ht="18.75" customHeight="1"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</row>
    <row r="144" spans="2:11" ht="7.5" customHeight="1">
      <c r="B144" s="137"/>
      <c r="C144" s="138"/>
      <c r="D144" s="138"/>
      <c r="E144" s="138"/>
      <c r="F144" s="138"/>
      <c r="G144" s="138"/>
      <c r="H144" s="138"/>
      <c r="I144" s="138"/>
      <c r="J144" s="138"/>
      <c r="K144" s="139"/>
    </row>
    <row r="145" spans="2:11" ht="45" customHeight="1">
      <c r="B145" s="140"/>
      <c r="C145" s="225" t="s">
        <v>435</v>
      </c>
      <c r="D145" s="225"/>
      <c r="E145" s="225"/>
      <c r="F145" s="225"/>
      <c r="G145" s="225"/>
      <c r="H145" s="225"/>
      <c r="I145" s="225"/>
      <c r="J145" s="225"/>
      <c r="K145" s="141"/>
    </row>
    <row r="146" spans="2:11" ht="17.25" customHeight="1">
      <c r="B146" s="140"/>
      <c r="C146" s="142" t="s">
        <v>371</v>
      </c>
      <c r="D146" s="142"/>
      <c r="E146" s="142"/>
      <c r="F146" s="142" t="s">
        <v>372</v>
      </c>
      <c r="G146" s="43"/>
      <c r="H146" s="142" t="s">
        <v>71</v>
      </c>
      <c r="I146" s="142" t="s">
        <v>37</v>
      </c>
      <c r="J146" s="142" t="s">
        <v>373</v>
      </c>
      <c r="K146" s="141"/>
    </row>
    <row r="147" spans="2:11" ht="17.25" customHeight="1">
      <c r="B147" s="140"/>
      <c r="C147" s="143" t="s">
        <v>374</v>
      </c>
      <c r="D147" s="143"/>
      <c r="E147" s="143"/>
      <c r="F147" s="144" t="s">
        <v>375</v>
      </c>
      <c r="G147" s="145"/>
      <c r="H147" s="143"/>
      <c r="I147" s="143"/>
      <c r="J147" s="143" t="s">
        <v>376</v>
      </c>
      <c r="K147" s="141"/>
    </row>
    <row r="148" spans="2:11" ht="5.25" customHeight="1">
      <c r="B148" s="33"/>
      <c r="C148" s="146"/>
      <c r="D148" s="146"/>
      <c r="E148" s="146"/>
      <c r="F148" s="146"/>
      <c r="G148" s="32"/>
      <c r="H148" s="146"/>
      <c r="I148" s="146"/>
      <c r="J148" s="146"/>
      <c r="K148" s="168"/>
    </row>
    <row r="149" spans="2:11" ht="15" customHeight="1">
      <c r="B149" s="33"/>
      <c r="C149" s="172" t="s">
        <v>380</v>
      </c>
      <c r="D149" s="130"/>
      <c r="E149" s="130"/>
      <c r="F149" s="173" t="s">
        <v>377</v>
      </c>
      <c r="G149" s="130"/>
      <c r="H149" s="172" t="s">
        <v>416</v>
      </c>
      <c r="I149" s="172" t="s">
        <v>379</v>
      </c>
      <c r="J149" s="172">
        <v>120</v>
      </c>
      <c r="K149" s="168"/>
    </row>
    <row r="150" spans="2:11" ht="15" customHeight="1">
      <c r="B150" s="33"/>
      <c r="C150" s="172" t="s">
        <v>425</v>
      </c>
      <c r="D150" s="130"/>
      <c r="E150" s="130"/>
      <c r="F150" s="173" t="s">
        <v>377</v>
      </c>
      <c r="G150" s="130"/>
      <c r="H150" s="172" t="s">
        <v>436</v>
      </c>
      <c r="I150" s="172" t="s">
        <v>379</v>
      </c>
      <c r="J150" s="172" t="s">
        <v>427</v>
      </c>
      <c r="K150" s="168"/>
    </row>
    <row r="151" spans="2:11" ht="15" customHeight="1">
      <c r="B151" s="33"/>
      <c r="C151" s="172" t="s">
        <v>326</v>
      </c>
      <c r="D151" s="130"/>
      <c r="E151" s="130"/>
      <c r="F151" s="173" t="s">
        <v>377</v>
      </c>
      <c r="G151" s="130"/>
      <c r="H151" s="172" t="s">
        <v>437</v>
      </c>
      <c r="I151" s="172" t="s">
        <v>379</v>
      </c>
      <c r="J151" s="172" t="s">
        <v>427</v>
      </c>
      <c r="K151" s="168"/>
    </row>
    <row r="152" spans="2:11" ht="15" customHeight="1">
      <c r="B152" s="33"/>
      <c r="C152" s="172" t="s">
        <v>382</v>
      </c>
      <c r="D152" s="130"/>
      <c r="E152" s="130"/>
      <c r="F152" s="173" t="s">
        <v>383</v>
      </c>
      <c r="G152" s="130"/>
      <c r="H152" s="172" t="s">
        <v>416</v>
      </c>
      <c r="I152" s="172" t="s">
        <v>379</v>
      </c>
      <c r="J152" s="172">
        <v>50</v>
      </c>
      <c r="K152" s="168"/>
    </row>
    <row r="153" spans="2:11" ht="15" customHeight="1">
      <c r="B153" s="33"/>
      <c r="C153" s="172" t="s">
        <v>385</v>
      </c>
      <c r="D153" s="130"/>
      <c r="E153" s="130"/>
      <c r="F153" s="173" t="s">
        <v>377</v>
      </c>
      <c r="G153" s="130"/>
      <c r="H153" s="172" t="s">
        <v>416</v>
      </c>
      <c r="I153" s="172" t="s">
        <v>387</v>
      </c>
      <c r="J153" s="172"/>
      <c r="K153" s="168"/>
    </row>
    <row r="154" spans="2:11" ht="15" customHeight="1">
      <c r="B154" s="33"/>
      <c r="C154" s="172" t="s">
        <v>396</v>
      </c>
      <c r="D154" s="130"/>
      <c r="E154" s="130"/>
      <c r="F154" s="173" t="s">
        <v>383</v>
      </c>
      <c r="G154" s="130"/>
      <c r="H154" s="172" t="s">
        <v>416</v>
      </c>
      <c r="I154" s="172" t="s">
        <v>379</v>
      </c>
      <c r="J154" s="172">
        <v>50</v>
      </c>
      <c r="K154" s="168"/>
    </row>
    <row r="155" spans="2:11" ht="15" customHeight="1">
      <c r="B155" s="33"/>
      <c r="C155" s="172" t="s">
        <v>404</v>
      </c>
      <c r="D155" s="130"/>
      <c r="E155" s="130"/>
      <c r="F155" s="173" t="s">
        <v>383</v>
      </c>
      <c r="G155" s="130"/>
      <c r="H155" s="172" t="s">
        <v>416</v>
      </c>
      <c r="I155" s="172" t="s">
        <v>379</v>
      </c>
      <c r="J155" s="172">
        <v>50</v>
      </c>
      <c r="K155" s="168"/>
    </row>
    <row r="156" spans="2:11" ht="15" customHeight="1">
      <c r="B156" s="33"/>
      <c r="C156" s="172" t="s">
        <v>402</v>
      </c>
      <c r="D156" s="130"/>
      <c r="E156" s="130"/>
      <c r="F156" s="173" t="s">
        <v>383</v>
      </c>
      <c r="G156" s="130"/>
      <c r="H156" s="172" t="s">
        <v>416</v>
      </c>
      <c r="I156" s="172" t="s">
        <v>379</v>
      </c>
      <c r="J156" s="172">
        <v>50</v>
      </c>
      <c r="K156" s="168"/>
    </row>
    <row r="157" spans="2:11" ht="15" customHeight="1">
      <c r="B157" s="33"/>
      <c r="C157" s="172" t="s">
        <v>52</v>
      </c>
      <c r="D157" s="130"/>
      <c r="E157" s="130"/>
      <c r="F157" s="173" t="s">
        <v>377</v>
      </c>
      <c r="G157" s="130"/>
      <c r="H157" s="172" t="s">
        <v>438</v>
      </c>
      <c r="I157" s="172" t="s">
        <v>379</v>
      </c>
      <c r="J157" s="172" t="s">
        <v>439</v>
      </c>
      <c r="K157" s="168"/>
    </row>
    <row r="158" spans="2:11" ht="15" customHeight="1">
      <c r="B158" s="33"/>
      <c r="C158" s="172" t="s">
        <v>440</v>
      </c>
      <c r="D158" s="130"/>
      <c r="E158" s="130"/>
      <c r="F158" s="173" t="s">
        <v>377</v>
      </c>
      <c r="G158" s="130"/>
      <c r="H158" s="172" t="s">
        <v>441</v>
      </c>
      <c r="I158" s="172" t="s">
        <v>411</v>
      </c>
      <c r="J158" s="172"/>
      <c r="K158" s="168"/>
    </row>
    <row r="159" spans="2:11" ht="15" customHeight="1">
      <c r="B159" s="174"/>
      <c r="C159" s="156"/>
      <c r="D159" s="156"/>
      <c r="E159" s="156"/>
      <c r="F159" s="156"/>
      <c r="G159" s="156"/>
      <c r="H159" s="156"/>
      <c r="I159" s="156"/>
      <c r="J159" s="156"/>
      <c r="K159" s="175"/>
    </row>
    <row r="160" spans="2:11" ht="18.75" customHeight="1">
      <c r="B160" s="126"/>
      <c r="C160" s="130"/>
      <c r="D160" s="130"/>
      <c r="E160" s="130"/>
      <c r="F160" s="147"/>
      <c r="G160" s="130"/>
      <c r="H160" s="130"/>
      <c r="I160" s="130"/>
      <c r="J160" s="130"/>
      <c r="K160" s="126"/>
    </row>
    <row r="161" spans="2:11" ht="18.75" customHeight="1"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</row>
    <row r="162" spans="2:11" ht="7.5" customHeight="1">
      <c r="B162" s="117"/>
      <c r="C162" s="118"/>
      <c r="D162" s="118"/>
      <c r="E162" s="118"/>
      <c r="F162" s="118"/>
      <c r="G162" s="118"/>
      <c r="H162" s="118"/>
      <c r="I162" s="118"/>
      <c r="J162" s="118"/>
      <c r="K162" s="119"/>
    </row>
    <row r="163" spans="2:11" ht="45" customHeight="1">
      <c r="B163" s="121"/>
      <c r="C163" s="219" t="s">
        <v>442</v>
      </c>
      <c r="D163" s="219"/>
      <c r="E163" s="219"/>
      <c r="F163" s="219"/>
      <c r="G163" s="219"/>
      <c r="H163" s="219"/>
      <c r="I163" s="219"/>
      <c r="J163" s="219"/>
      <c r="K163" s="122"/>
    </row>
    <row r="164" spans="2:11" ht="17.25" customHeight="1">
      <c r="B164" s="121"/>
      <c r="C164" s="142" t="s">
        <v>371</v>
      </c>
      <c r="D164" s="142"/>
      <c r="E164" s="142"/>
      <c r="F164" s="142" t="s">
        <v>372</v>
      </c>
      <c r="G164" s="176"/>
      <c r="H164" s="177" t="s">
        <v>71</v>
      </c>
      <c r="I164" s="177" t="s">
        <v>37</v>
      </c>
      <c r="J164" s="142" t="s">
        <v>373</v>
      </c>
      <c r="K164" s="122"/>
    </row>
    <row r="165" spans="2:11" ht="17.25" customHeight="1">
      <c r="B165" s="123"/>
      <c r="C165" s="143" t="s">
        <v>374</v>
      </c>
      <c r="D165" s="143"/>
      <c r="E165" s="143"/>
      <c r="F165" s="144" t="s">
        <v>375</v>
      </c>
      <c r="G165" s="178"/>
      <c r="H165" s="179"/>
      <c r="I165" s="179"/>
      <c r="J165" s="143" t="s">
        <v>376</v>
      </c>
      <c r="K165" s="124"/>
    </row>
    <row r="166" spans="2:11" ht="5.25" customHeight="1">
      <c r="B166" s="33"/>
      <c r="C166" s="146"/>
      <c r="D166" s="146"/>
      <c r="E166" s="146"/>
      <c r="F166" s="146"/>
      <c r="G166" s="32"/>
      <c r="H166" s="146"/>
      <c r="I166" s="146"/>
      <c r="J166" s="146"/>
      <c r="K166" s="168"/>
    </row>
    <row r="167" spans="2:11" ht="15" customHeight="1">
      <c r="B167" s="33"/>
      <c r="C167" s="130" t="s">
        <v>380</v>
      </c>
      <c r="D167" s="130"/>
      <c r="E167" s="130"/>
      <c r="F167" s="147" t="s">
        <v>377</v>
      </c>
      <c r="G167" s="130"/>
      <c r="H167" s="130" t="s">
        <v>416</v>
      </c>
      <c r="I167" s="130" t="s">
        <v>379</v>
      </c>
      <c r="J167" s="130">
        <v>120</v>
      </c>
      <c r="K167" s="168"/>
    </row>
    <row r="168" spans="2:11" ht="15" customHeight="1">
      <c r="B168" s="33"/>
      <c r="C168" s="130" t="s">
        <v>425</v>
      </c>
      <c r="D168" s="130"/>
      <c r="E168" s="130"/>
      <c r="F168" s="147" t="s">
        <v>377</v>
      </c>
      <c r="G168" s="130"/>
      <c r="H168" s="130" t="s">
        <v>426</v>
      </c>
      <c r="I168" s="130" t="s">
        <v>379</v>
      </c>
      <c r="J168" s="130" t="s">
        <v>427</v>
      </c>
      <c r="K168" s="168"/>
    </row>
    <row r="169" spans="2:11" ht="15" customHeight="1">
      <c r="B169" s="33"/>
      <c r="C169" s="130" t="s">
        <v>326</v>
      </c>
      <c r="D169" s="130"/>
      <c r="E169" s="130"/>
      <c r="F169" s="147" t="s">
        <v>377</v>
      </c>
      <c r="G169" s="130"/>
      <c r="H169" s="130" t="s">
        <v>443</v>
      </c>
      <c r="I169" s="130" t="s">
        <v>379</v>
      </c>
      <c r="J169" s="130" t="s">
        <v>427</v>
      </c>
      <c r="K169" s="168"/>
    </row>
    <row r="170" spans="2:11" ht="15" customHeight="1">
      <c r="B170" s="33"/>
      <c r="C170" s="130" t="s">
        <v>382</v>
      </c>
      <c r="D170" s="130"/>
      <c r="E170" s="130"/>
      <c r="F170" s="147" t="s">
        <v>383</v>
      </c>
      <c r="G170" s="130"/>
      <c r="H170" s="130" t="s">
        <v>443</v>
      </c>
      <c r="I170" s="130" t="s">
        <v>379</v>
      </c>
      <c r="J170" s="130">
        <v>50</v>
      </c>
      <c r="K170" s="168"/>
    </row>
    <row r="171" spans="2:11" ht="15" customHeight="1">
      <c r="B171" s="33"/>
      <c r="C171" s="130" t="s">
        <v>385</v>
      </c>
      <c r="D171" s="130"/>
      <c r="E171" s="130"/>
      <c r="F171" s="147" t="s">
        <v>377</v>
      </c>
      <c r="G171" s="130"/>
      <c r="H171" s="130" t="s">
        <v>443</v>
      </c>
      <c r="I171" s="130" t="s">
        <v>387</v>
      </c>
      <c r="J171" s="130"/>
      <c r="K171" s="168"/>
    </row>
    <row r="172" spans="2:11" ht="15" customHeight="1">
      <c r="B172" s="33"/>
      <c r="C172" s="130" t="s">
        <v>396</v>
      </c>
      <c r="D172" s="130"/>
      <c r="E172" s="130"/>
      <c r="F172" s="147" t="s">
        <v>383</v>
      </c>
      <c r="G172" s="130"/>
      <c r="H172" s="130" t="s">
        <v>443</v>
      </c>
      <c r="I172" s="130" t="s">
        <v>379</v>
      </c>
      <c r="J172" s="130">
        <v>50</v>
      </c>
      <c r="K172" s="168"/>
    </row>
    <row r="173" spans="2:11" ht="15" customHeight="1">
      <c r="B173" s="33"/>
      <c r="C173" s="130" t="s">
        <v>404</v>
      </c>
      <c r="D173" s="130"/>
      <c r="E173" s="130"/>
      <c r="F173" s="147" t="s">
        <v>383</v>
      </c>
      <c r="G173" s="130"/>
      <c r="H173" s="130" t="s">
        <v>443</v>
      </c>
      <c r="I173" s="130" t="s">
        <v>379</v>
      </c>
      <c r="J173" s="130">
        <v>50</v>
      </c>
      <c r="K173" s="168"/>
    </row>
    <row r="174" spans="2:11" ht="15" customHeight="1">
      <c r="B174" s="33"/>
      <c r="C174" s="130" t="s">
        <v>402</v>
      </c>
      <c r="D174" s="130"/>
      <c r="E174" s="130"/>
      <c r="F174" s="147" t="s">
        <v>383</v>
      </c>
      <c r="G174" s="130"/>
      <c r="H174" s="130" t="s">
        <v>443</v>
      </c>
      <c r="I174" s="130" t="s">
        <v>379</v>
      </c>
      <c r="J174" s="130">
        <v>50</v>
      </c>
      <c r="K174" s="168"/>
    </row>
    <row r="175" spans="2:11" ht="15" customHeight="1">
      <c r="B175" s="33"/>
      <c r="C175" s="130" t="s">
        <v>70</v>
      </c>
      <c r="D175" s="130"/>
      <c r="E175" s="130"/>
      <c r="F175" s="147" t="s">
        <v>377</v>
      </c>
      <c r="G175" s="130"/>
      <c r="H175" s="130" t="s">
        <v>444</v>
      </c>
      <c r="I175" s="130" t="s">
        <v>445</v>
      </c>
      <c r="J175" s="130"/>
      <c r="K175" s="168"/>
    </row>
    <row r="176" spans="2:11" ht="15" customHeight="1">
      <c r="B176" s="33"/>
      <c r="C176" s="130" t="s">
        <v>37</v>
      </c>
      <c r="D176" s="130"/>
      <c r="E176" s="130"/>
      <c r="F176" s="147" t="s">
        <v>377</v>
      </c>
      <c r="G176" s="130"/>
      <c r="H176" s="130" t="s">
        <v>446</v>
      </c>
      <c r="I176" s="130" t="s">
        <v>447</v>
      </c>
      <c r="J176" s="130">
        <v>1</v>
      </c>
      <c r="K176" s="168"/>
    </row>
    <row r="177" spans="2:11" ht="15" customHeight="1">
      <c r="B177" s="33"/>
      <c r="C177" s="130" t="s">
        <v>36</v>
      </c>
      <c r="D177" s="130"/>
      <c r="E177" s="130"/>
      <c r="F177" s="147" t="s">
        <v>377</v>
      </c>
      <c r="G177" s="130"/>
      <c r="H177" s="130" t="s">
        <v>448</v>
      </c>
      <c r="I177" s="130" t="s">
        <v>379</v>
      </c>
      <c r="J177" s="130">
        <v>20</v>
      </c>
      <c r="K177" s="168"/>
    </row>
    <row r="178" spans="2:11" ht="15" customHeight="1">
      <c r="B178" s="33"/>
      <c r="C178" s="130" t="s">
        <v>71</v>
      </c>
      <c r="D178" s="130"/>
      <c r="E178" s="130"/>
      <c r="F178" s="147" t="s">
        <v>377</v>
      </c>
      <c r="G178" s="130"/>
      <c r="H178" s="130" t="s">
        <v>449</v>
      </c>
      <c r="I178" s="130" t="s">
        <v>379</v>
      </c>
      <c r="J178" s="130">
        <v>255</v>
      </c>
      <c r="K178" s="168"/>
    </row>
    <row r="179" spans="2:11" ht="15" customHeight="1">
      <c r="B179" s="33"/>
      <c r="C179" s="130" t="s">
        <v>72</v>
      </c>
      <c r="D179" s="130"/>
      <c r="E179" s="130"/>
      <c r="F179" s="147" t="s">
        <v>377</v>
      </c>
      <c r="G179" s="130"/>
      <c r="H179" s="130" t="s">
        <v>342</v>
      </c>
      <c r="I179" s="130" t="s">
        <v>379</v>
      </c>
      <c r="J179" s="130">
        <v>10</v>
      </c>
      <c r="K179" s="168"/>
    </row>
    <row r="180" spans="2:11" ht="15" customHeight="1">
      <c r="B180" s="33"/>
      <c r="C180" s="130" t="s">
        <v>73</v>
      </c>
      <c r="D180" s="130"/>
      <c r="E180" s="130"/>
      <c r="F180" s="147" t="s">
        <v>377</v>
      </c>
      <c r="G180" s="130"/>
      <c r="H180" s="130" t="s">
        <v>450</v>
      </c>
      <c r="I180" s="130" t="s">
        <v>411</v>
      </c>
      <c r="J180" s="130"/>
      <c r="K180" s="168"/>
    </row>
    <row r="181" spans="2:11" ht="15" customHeight="1">
      <c r="B181" s="33"/>
      <c r="C181" s="130" t="s">
        <v>451</v>
      </c>
      <c r="D181" s="130"/>
      <c r="E181" s="130"/>
      <c r="F181" s="147" t="s">
        <v>377</v>
      </c>
      <c r="G181" s="130"/>
      <c r="H181" s="130" t="s">
        <v>452</v>
      </c>
      <c r="I181" s="130" t="s">
        <v>411</v>
      </c>
      <c r="J181" s="130"/>
      <c r="K181" s="168"/>
    </row>
    <row r="182" spans="2:11" ht="15" customHeight="1">
      <c r="B182" s="33"/>
      <c r="C182" s="130" t="s">
        <v>440</v>
      </c>
      <c r="D182" s="130"/>
      <c r="E182" s="130"/>
      <c r="F182" s="147" t="s">
        <v>377</v>
      </c>
      <c r="G182" s="130"/>
      <c r="H182" s="130" t="s">
        <v>453</v>
      </c>
      <c r="I182" s="130" t="s">
        <v>411</v>
      </c>
      <c r="J182" s="130"/>
      <c r="K182" s="168"/>
    </row>
    <row r="183" spans="2:11" ht="15" customHeight="1">
      <c r="B183" s="33"/>
      <c r="C183" s="130" t="s">
        <v>76</v>
      </c>
      <c r="D183" s="130"/>
      <c r="E183" s="130"/>
      <c r="F183" s="147" t="s">
        <v>383</v>
      </c>
      <c r="G183" s="130"/>
      <c r="H183" s="130" t="s">
        <v>454</v>
      </c>
      <c r="I183" s="130" t="s">
        <v>379</v>
      </c>
      <c r="J183" s="130">
        <v>50</v>
      </c>
      <c r="K183" s="168"/>
    </row>
    <row r="184" spans="2:11" ht="15" customHeight="1">
      <c r="B184" s="174"/>
      <c r="C184" s="156"/>
      <c r="D184" s="156"/>
      <c r="E184" s="156"/>
      <c r="F184" s="156"/>
      <c r="G184" s="156"/>
      <c r="H184" s="156"/>
      <c r="I184" s="156"/>
      <c r="J184" s="156"/>
      <c r="K184" s="175"/>
    </row>
    <row r="185" spans="2:11" ht="18.75" customHeight="1">
      <c r="B185" s="126"/>
      <c r="C185" s="130"/>
      <c r="D185" s="130"/>
      <c r="E185" s="130"/>
      <c r="F185" s="147"/>
      <c r="G185" s="130"/>
      <c r="H185" s="130"/>
      <c r="I185" s="130"/>
      <c r="J185" s="130"/>
      <c r="K185" s="126"/>
    </row>
    <row r="186" spans="2:11" ht="18.75" customHeight="1"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</row>
    <row r="187" spans="2:11" ht="13.5">
      <c r="B187" s="117"/>
      <c r="C187" s="118"/>
      <c r="D187" s="118"/>
      <c r="E187" s="118"/>
      <c r="F187" s="118"/>
      <c r="G187" s="118"/>
      <c r="H187" s="118"/>
      <c r="I187" s="118"/>
      <c r="J187" s="118"/>
      <c r="K187" s="119"/>
    </row>
    <row r="188" spans="2:11" ht="21.75" customHeight="1">
      <c r="B188" s="121"/>
      <c r="C188" s="219" t="s">
        <v>455</v>
      </c>
      <c r="D188" s="219"/>
      <c r="E188" s="219"/>
      <c r="F188" s="219"/>
      <c r="G188" s="219"/>
      <c r="H188" s="219"/>
      <c r="I188" s="219"/>
      <c r="J188" s="219"/>
      <c r="K188" s="122"/>
    </row>
    <row r="189" spans="2:11" ht="25.5" customHeight="1">
      <c r="B189" s="121"/>
      <c r="C189" s="180" t="s">
        <v>456</v>
      </c>
      <c r="D189" s="180"/>
      <c r="E189" s="180"/>
      <c r="F189" s="180" t="s">
        <v>457</v>
      </c>
      <c r="G189" s="181"/>
      <c r="H189" s="226" t="s">
        <v>458</v>
      </c>
      <c r="I189" s="226"/>
      <c r="J189" s="226"/>
      <c r="K189" s="122"/>
    </row>
    <row r="190" spans="2:11" ht="5.25" customHeight="1">
      <c r="B190" s="33"/>
      <c r="C190" s="146"/>
      <c r="D190" s="146"/>
      <c r="E190" s="146"/>
      <c r="F190" s="146"/>
      <c r="G190" s="130"/>
      <c r="H190" s="146"/>
      <c r="I190" s="146"/>
      <c r="J190" s="146"/>
      <c r="K190" s="168"/>
    </row>
    <row r="191" spans="2:11" ht="15" customHeight="1">
      <c r="B191" s="33"/>
      <c r="C191" s="130" t="s">
        <v>459</v>
      </c>
      <c r="D191" s="130"/>
      <c r="E191" s="130"/>
      <c r="F191" s="147" t="s">
        <v>27</v>
      </c>
      <c r="G191" s="130"/>
      <c r="H191" s="227" t="s">
        <v>460</v>
      </c>
      <c r="I191" s="227"/>
      <c r="J191" s="227"/>
      <c r="K191" s="168"/>
    </row>
    <row r="192" spans="2:11" ht="15" customHeight="1">
      <c r="B192" s="33"/>
      <c r="C192" s="153"/>
      <c r="D192" s="130"/>
      <c r="E192" s="130"/>
      <c r="F192" s="147" t="s">
        <v>29</v>
      </c>
      <c r="G192" s="130"/>
      <c r="H192" s="227" t="s">
        <v>461</v>
      </c>
      <c r="I192" s="227"/>
      <c r="J192" s="227"/>
      <c r="K192" s="168"/>
    </row>
    <row r="193" spans="2:11" ht="15" customHeight="1">
      <c r="B193" s="33"/>
      <c r="C193" s="153"/>
      <c r="D193" s="130"/>
      <c r="E193" s="130"/>
      <c r="F193" s="147" t="s">
        <v>32</v>
      </c>
      <c r="G193" s="130"/>
      <c r="H193" s="227" t="s">
        <v>462</v>
      </c>
      <c r="I193" s="227"/>
      <c r="J193" s="227"/>
      <c r="K193" s="168"/>
    </row>
    <row r="194" spans="2:11" ht="15" customHeight="1">
      <c r="B194" s="33"/>
      <c r="C194" s="130"/>
      <c r="D194" s="130"/>
      <c r="E194" s="130"/>
      <c r="F194" s="147" t="s">
        <v>30</v>
      </c>
      <c r="G194" s="130"/>
      <c r="H194" s="227" t="s">
        <v>463</v>
      </c>
      <c r="I194" s="227"/>
      <c r="J194" s="227"/>
      <c r="K194" s="168"/>
    </row>
    <row r="195" spans="2:11" ht="15" customHeight="1">
      <c r="B195" s="33"/>
      <c r="C195" s="130"/>
      <c r="D195" s="130"/>
      <c r="E195" s="130"/>
      <c r="F195" s="147" t="s">
        <v>31</v>
      </c>
      <c r="G195" s="130"/>
      <c r="H195" s="227" t="s">
        <v>464</v>
      </c>
      <c r="I195" s="227"/>
      <c r="J195" s="227"/>
      <c r="K195" s="168"/>
    </row>
    <row r="196" spans="2:11" ht="15" customHeight="1">
      <c r="B196" s="33"/>
      <c r="C196" s="130"/>
      <c r="D196" s="130"/>
      <c r="E196" s="130"/>
      <c r="F196" s="147"/>
      <c r="G196" s="130"/>
      <c r="H196" s="130"/>
      <c r="I196" s="130"/>
      <c r="J196" s="130"/>
      <c r="K196" s="168"/>
    </row>
    <row r="197" spans="2:11" ht="15" customHeight="1">
      <c r="B197" s="33"/>
      <c r="C197" s="130" t="s">
        <v>423</v>
      </c>
      <c r="D197" s="130"/>
      <c r="E197" s="130"/>
      <c r="F197" s="147" t="s">
        <v>40</v>
      </c>
      <c r="G197" s="130"/>
      <c r="H197" s="227" t="s">
        <v>465</v>
      </c>
      <c r="I197" s="227"/>
      <c r="J197" s="227"/>
      <c r="K197" s="168"/>
    </row>
    <row r="198" spans="2:11" ht="15" customHeight="1">
      <c r="B198" s="33"/>
      <c r="C198" s="153"/>
      <c r="D198" s="130"/>
      <c r="E198" s="130"/>
      <c r="F198" s="147" t="s">
        <v>320</v>
      </c>
      <c r="G198" s="130"/>
      <c r="H198" s="227" t="s">
        <v>321</v>
      </c>
      <c r="I198" s="227"/>
      <c r="J198" s="227"/>
      <c r="K198" s="168"/>
    </row>
    <row r="199" spans="2:11" ht="15" customHeight="1">
      <c r="B199" s="33"/>
      <c r="C199" s="130"/>
      <c r="D199" s="130"/>
      <c r="E199" s="130"/>
      <c r="F199" s="147" t="s">
        <v>318</v>
      </c>
      <c r="G199" s="130"/>
      <c r="H199" s="227" t="s">
        <v>466</v>
      </c>
      <c r="I199" s="227"/>
      <c r="J199" s="227"/>
      <c r="K199" s="168"/>
    </row>
    <row r="200" spans="2:11" ht="15" customHeight="1">
      <c r="B200" s="182"/>
      <c r="C200" s="153"/>
      <c r="D200" s="153"/>
      <c r="E200" s="153"/>
      <c r="F200" s="147" t="s">
        <v>322</v>
      </c>
      <c r="G200" s="135"/>
      <c r="H200" s="228" t="s">
        <v>323</v>
      </c>
      <c r="I200" s="228"/>
      <c r="J200" s="228"/>
      <c r="K200" s="183"/>
    </row>
    <row r="201" spans="2:11" ht="15" customHeight="1">
      <c r="B201" s="182"/>
      <c r="C201" s="153"/>
      <c r="D201" s="153"/>
      <c r="E201" s="153"/>
      <c r="F201" s="147" t="s">
        <v>324</v>
      </c>
      <c r="G201" s="135"/>
      <c r="H201" s="228" t="s">
        <v>467</v>
      </c>
      <c r="I201" s="228"/>
      <c r="J201" s="228"/>
      <c r="K201" s="183"/>
    </row>
    <row r="202" spans="2:11" ht="15" customHeight="1">
      <c r="B202" s="182"/>
      <c r="C202" s="153"/>
      <c r="D202" s="153"/>
      <c r="E202" s="153"/>
      <c r="F202" s="184"/>
      <c r="G202" s="135"/>
      <c r="H202" s="185"/>
      <c r="I202" s="185"/>
      <c r="J202" s="185"/>
      <c r="K202" s="183"/>
    </row>
    <row r="203" spans="2:11" ht="15" customHeight="1">
      <c r="B203" s="182"/>
      <c r="C203" s="130" t="s">
        <v>447</v>
      </c>
      <c r="D203" s="153"/>
      <c r="E203" s="153"/>
      <c r="F203" s="147">
        <v>1</v>
      </c>
      <c r="G203" s="135"/>
      <c r="H203" s="228" t="s">
        <v>468</v>
      </c>
      <c r="I203" s="228"/>
      <c r="J203" s="228"/>
      <c r="K203" s="183"/>
    </row>
    <row r="204" spans="2:11" ht="15" customHeight="1">
      <c r="B204" s="182"/>
      <c r="C204" s="153"/>
      <c r="D204" s="153"/>
      <c r="E204" s="153"/>
      <c r="F204" s="147">
        <v>2</v>
      </c>
      <c r="G204" s="135"/>
      <c r="H204" s="228" t="s">
        <v>469</v>
      </c>
      <c r="I204" s="228"/>
      <c r="J204" s="228"/>
      <c r="K204" s="183"/>
    </row>
    <row r="205" spans="2:11" ht="15" customHeight="1">
      <c r="B205" s="182"/>
      <c r="C205" s="153"/>
      <c r="D205" s="153"/>
      <c r="E205" s="153"/>
      <c r="F205" s="147">
        <v>3</v>
      </c>
      <c r="G205" s="135"/>
      <c r="H205" s="228" t="s">
        <v>470</v>
      </c>
      <c r="I205" s="228"/>
      <c r="J205" s="228"/>
      <c r="K205" s="183"/>
    </row>
    <row r="206" spans="2:11" ht="15" customHeight="1">
      <c r="B206" s="182"/>
      <c r="C206" s="153"/>
      <c r="D206" s="153"/>
      <c r="E206" s="153"/>
      <c r="F206" s="147">
        <v>4</v>
      </c>
      <c r="G206" s="135"/>
      <c r="H206" s="228" t="s">
        <v>471</v>
      </c>
      <c r="I206" s="228"/>
      <c r="J206" s="228"/>
      <c r="K206" s="183"/>
    </row>
    <row r="207" spans="2:11" ht="12.75" customHeight="1">
      <c r="B207" s="186"/>
      <c r="C207" s="187"/>
      <c r="D207" s="187"/>
      <c r="E207" s="187"/>
      <c r="F207" s="187"/>
      <c r="G207" s="187"/>
      <c r="H207" s="187"/>
      <c r="I207" s="187"/>
      <c r="J207" s="187"/>
      <c r="K207" s="188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2777777777778" right="0.5902777777777778" top="0.5902777777777778" bottom="0.5902777777777778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Dunovska Iveta</cp:lastModifiedBy>
  <dcterms:modified xsi:type="dcterms:W3CDTF">2018-05-23T07:57:58Z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