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645" windowWidth="23655" windowHeight="11700" activeTab="0"/>
  </bookViews>
  <sheets>
    <sheet name="Rekapitulace stavby" sheetId="1" r:id="rId1"/>
    <sheet name="01 - SO 100.01 - Oprava s..." sheetId="2" r:id="rId2"/>
    <sheet name="02 - SO 100.02 - Nové opl..." sheetId="3" r:id="rId3"/>
    <sheet name="03 - SO 100.03 - Zpevněné..." sheetId="4" r:id="rId4"/>
    <sheet name="2 - VRN" sheetId="5" r:id="rId5"/>
    <sheet name="Pokyny pro vyplnění" sheetId="6" r:id="rId6"/>
  </sheets>
  <definedNames>
    <definedName name="_xlnm._FilterDatabase" localSheetId="1" hidden="1">'01 - SO 100.01 - Oprava s...'!$C$90:$K$288</definedName>
    <definedName name="_xlnm._FilterDatabase" localSheetId="2" hidden="1">'02 - SO 100.02 - Nové opl...'!$C$89:$K$250</definedName>
    <definedName name="_xlnm._FilterDatabase" localSheetId="3" hidden="1">'03 - SO 100.03 - Zpevněné...'!$C$89:$K$315</definedName>
    <definedName name="_xlnm._FilterDatabase" localSheetId="4" hidden="1">'2 - VRN'!$C$80:$K$93</definedName>
    <definedName name="_xlnm.Print_Area" localSheetId="1">'01 - SO 100.01 - Oprava s...'!$C$4:$J$38,'01 - SO 100.01 - Oprava s...'!$C$44:$J$70,'01 - SO 100.01 - Oprava s...'!$C$76:$K$288</definedName>
    <definedName name="_xlnm.Print_Area" localSheetId="2">'02 - SO 100.02 - Nové opl...'!$C$4:$J$38,'02 - SO 100.02 - Nové opl...'!$C$44:$J$69,'02 - SO 100.02 - Nové opl...'!$C$75:$K$250</definedName>
    <definedName name="_xlnm.Print_Area" localSheetId="3">'03 - SO 100.03 - Zpevněné...'!$C$4:$J$38,'03 - SO 100.03 - Zpevněné...'!$C$44:$J$69,'03 - SO 100.03 - Zpevněné...'!$C$75:$K$315</definedName>
    <definedName name="_xlnm.Print_Area" localSheetId="4">'2 - VRN'!$C$4:$J$36,'2 - VRN'!$C$42:$J$62,'2 - VRN'!$C$68:$K$93</definedName>
    <definedName name="_xlnm.Print_Area" localSheetId="5">'Pokyny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'01 - SO 100.01 - Oprava s...'!$90:$90</definedName>
    <definedName name="_xlnm.Print_Titles" localSheetId="2">'02 - SO 100.02 - Nové opl...'!$89:$89</definedName>
    <definedName name="_xlnm.Print_Titles" localSheetId="3">'03 - SO 100.03 - Zpevněné...'!$89:$89</definedName>
    <definedName name="_xlnm.Print_Titles" localSheetId="4">'2 - VRN'!$80:$80</definedName>
  </definedNames>
  <calcPr calcId="125725"/>
</workbook>
</file>

<file path=xl/sharedStrings.xml><?xml version="1.0" encoding="utf-8"?>
<sst xmlns="http://schemas.openxmlformats.org/spreadsheetml/2006/main" count="6866" uniqueCount="976">
  <si>
    <t>Export VZ</t>
  </si>
  <si>
    <t>List obsahuje:</t>
  </si>
  <si>
    <t>1) Rekapitulace stavby</t>
  </si>
  <si>
    <t>2) Rekapitulace objektů stavby a soupisů prací</t>
  </si>
  <si>
    <t>3.0</t>
  </si>
  <si>
    <t>ZAMOK</t>
  </si>
  <si>
    <t>False</t>
  </si>
  <si>
    <t>{f8ed84c8-3682-473a-aec1-eca855c396e2}</t>
  </si>
  <si>
    <t>0,01</t>
  </si>
  <si>
    <t>21</t>
  </si>
  <si>
    <t>1</t>
  </si>
  <si>
    <t>15</t>
  </si>
  <si>
    <t>REKAPITULACE STAVBY</t>
  </si>
  <si>
    <t>v ---  níže se nacházejí doplnkové a pomocné údaje k sestavám  --- v</t>
  </si>
  <si>
    <t>Návod na vyplnění</t>
  </si>
  <si>
    <t>0,001</t>
  </si>
  <si>
    <t>Kód:</t>
  </si>
  <si>
    <t>R17-034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</si>
  <si>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</si>
  <si>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</si>
  <si>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Stavba plotu, výměna brány a branky, terenní úpravya oprava stáv. oplocení areálu MŠ Čapkova, Litvínov</t>
  </si>
  <si>
    <t>KSO:</t>
  </si>
  <si>
    <t>815 22 7</t>
  </si>
  <si>
    <t>CC-CZ:</t>
  </si>
  <si>
    <t>12639</t>
  </si>
  <si>
    <t>Místo:</t>
  </si>
  <si>
    <t>Litvínov</t>
  </si>
  <si>
    <t>Datum:</t>
  </si>
  <si>
    <t>26.05.2017</t>
  </si>
  <si>
    <t>CZ-CPV:</t>
  </si>
  <si>
    <t>45000000-7</t>
  </si>
  <si>
    <t>CZ-CPA:</t>
  </si>
  <si>
    <t>41.00.29</t>
  </si>
  <si>
    <t>Zadavatel:</t>
  </si>
  <si>
    <t>IČ:</t>
  </si>
  <si>
    <t/>
  </si>
  <si>
    <t>Město Litvínov</t>
  </si>
  <si>
    <t>DIČ:</t>
  </si>
  <si>
    <t>Uchazeč:</t>
  </si>
  <si>
    <t>Vyplň údaj</t>
  </si>
  <si>
    <t>Projektant:</t>
  </si>
  <si>
    <t>True</t>
  </si>
  <si>
    <t>Můjbim s.r.o.</t>
  </si>
  <si>
    <t>Poznámka:</t>
  </si>
  <si>
    <t>0,1</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</si>
  <si>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</si>
  <si>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</si>
  <si>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</si>
  <si>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</si>
  <si>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</si>
  <si>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</si>
  <si>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</si>
  <si>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</si>
  <si>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</si>
  <si>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</si>
  <si>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</si>
  <si>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</si>
  <si>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</si>
  <si>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</si>
  <si>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</si>
  <si>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</si>
  <si>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</si>
  <si>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</si>
  <si>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</si>
  <si>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</si>
  <si>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</si>
  <si>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</si>
  <si>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</si>
  <si>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</si>
  <si>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</si>
  <si>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</si>
  <si>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</si>
  <si>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</si>
  <si>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</si>
  <si>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</si>
  <si>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</si>
  <si>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</si>
  <si>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</si>
  <si>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</si>
  <si>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</si>
  <si>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</si>
  <si>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</si>
  <si>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</si>
  <si>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</si>
  <si>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100.00 - Oplocení, zpevněné plochy a terénní úpravy</t>
  </si>
  <si>
    <t>STA</t>
  </si>
  <si>
    <t>{a74b3919-cc7f-4a78-9524-2281b4bb90f3}</t>
  </si>
  <si>
    <t>2</t>
  </si>
  <si>
    <t>/</t>
  </si>
  <si>
    <t>01</t>
  </si>
  <si>
    <t>SO 100.01 - Oprava stávajícího oplocení</t>
  </si>
  <si>
    <t>Soupis</t>
  </si>
  <si>
    <t>{23ca1959-82a9-49b1-bb34-b33b8b2387d8}</t>
  </si>
  <si>
    <t>02</t>
  </si>
  <si>
    <t>SO 100.02 - Nové oplocení z dílců</t>
  </si>
  <si>
    <t>{4007ad05-b988-4165-9234-66f124c901bf}</t>
  </si>
  <si>
    <t>03</t>
  </si>
  <si>
    <t>SO 100.03 - Zpevněné plochy</t>
  </si>
  <si>
    <t>{492fee75-28c8-4375-be06-6f1ade192436}</t>
  </si>
  <si>
    <t>VRN</t>
  </si>
  <si>
    <t>VON</t>
  </si>
  <si>
    <t>{f98f945c-4357-4263-b916-a00939a66e79}</t>
  </si>
  <si>
    <t>1) Krycí list soupisu</t>
  </si>
  <si>
    <t>2) Rekapitulace</t>
  </si>
  <si>
    <t>3) Soupis prací</t>
  </si>
  <si>
    <t>Zpět na list:</t>
  </si>
  <si>
    <t>Rekapitulace stavby</t>
  </si>
  <si>
    <t>KRYCÍ LIST SOUPISU</t>
  </si>
  <si>
    <t>Objekt:</t>
  </si>
  <si>
    <t>1 - SO 100.00 - Oplocení, zpevněné plochy a terénní úpravy</t>
  </si>
  <si>
    <t>Soupis:</t>
  </si>
  <si>
    <t>01 - SO 100.01 - Oprava stávajícího oplocení</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</si>
  <si>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</si>
  <si>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</si>
  <si>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</si>
  <si>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</si>
  <si>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</si>
  <si>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</si>
  <si>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</si>
  <si>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</si>
  <si>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</si>
  <si>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</si>
  <si>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</si>
  <si>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</si>
  <si>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783 - Dokončovací práce - nátěry</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</si>
  <si>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</si>
  <si>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</si>
  <si>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</si>
  <si>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</si>
  <si>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</si>
  <si>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</si>
  <si>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</si>
  <si>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</si>
  <si>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</si>
  <si>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</si>
  <si>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</si>
  <si>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</si>
  <si>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</si>
  <si>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</si>
  <si>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</si>
  <si>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</si>
  <si>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</si>
  <si>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</si>
  <si>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</si>
  <si>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</si>
  <si>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111151111</t>
  </si>
  <si>
    <t>Pokosení trávníku při souvislé ploše do 1000 m2 parterového v rovině nebo svahu do 1:5</t>
  </si>
  <si>
    <t>m2</t>
  </si>
  <si>
    <t>CS ÚRS 2017 01</t>
  </si>
  <si>
    <t>4</t>
  </si>
  <si>
    <t>1865048261</t>
  </si>
  <si>
    <t>PSC</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</si>
  <si>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</si>
  <si>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VV</t>
  </si>
  <si>
    <t>"C4 - Situace - koordinacni situace.pdf + TZ str. 6"</t>
  </si>
  <si>
    <t>"pruh š. 1,0 m na obě strany podél oplocení"</t>
  </si>
  <si>
    <t>((1,000+1,000)*(2,133+17,129+12,611+3,943+2,602+3,565+2,775+3,192+2,825+47,031+50,958))</t>
  </si>
  <si>
    <t>Součet</t>
  </si>
  <si>
    <t>3</t>
  </si>
  <si>
    <t>Svislé a kompletní konstrukce</t>
  </si>
  <si>
    <t>338171111</t>
  </si>
  <si>
    <t>Osazování sloupků a vzpěr plotových ocelových trubkových nebo profilovaných výšky do 2,00 m se zalitím cementovou maltou do vynechaných otvorů</t>
  </si>
  <si>
    <t>kus</t>
  </si>
  <si>
    <t>-1412655775</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</si>
  <si>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</si>
  <si>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"C4 - Situace - koordinacni situace.pdf + TZ str. 8-9"</t>
  </si>
  <si>
    <t>"sklopný sloupek"</t>
  </si>
  <si>
    <t>1,000</t>
  </si>
  <si>
    <t>M</t>
  </si>
  <si>
    <t>553OPL-1</t>
  </si>
  <si>
    <t>sklopný sloupek pr. 76 mm v barvě dle barvy oplocení</t>
  </si>
  <si>
    <t>8</t>
  </si>
  <si>
    <t>-1118386552</t>
  </si>
  <si>
    <t>348101220</t>
  </si>
  <si>
    <t>Montáž vrat a vrátek k oplocení na sloupky ocelové, plochy jednotlivě přes 2 do 4 m2</t>
  </si>
  <si>
    <t>-1675839755</t>
  </si>
  <si>
    <t xml:space="preserve">Poznámka k souboru cen:
1. V cenách nejsou započteny náklady na dodávku vrat a vrátek; tyto se oceňují ve specifikaci. </t>
  </si>
  <si>
    <t>"C4 - Situace - koordinacni situace.pdf + TZ str. 7"</t>
  </si>
  <si>
    <t>5</t>
  </si>
  <si>
    <t>553BR-1</t>
  </si>
  <si>
    <t>vstupní branka 2kř. 2000 x 1500 mm včetně zámku a kování dle PD</t>
  </si>
  <si>
    <t>1309489842</t>
  </si>
  <si>
    <t>6</t>
  </si>
  <si>
    <t>348171120</t>
  </si>
  <si>
    <t>Osazení oplocení z dílců kovových rámových, na ocelové sloupky do 15 st. sklonu svahu, výšky přes 1,0 do 1,5 m</t>
  </si>
  <si>
    <t>m</t>
  </si>
  <si>
    <t>51749056</t>
  </si>
  <si>
    <t xml:space="preserve">Poznámka k souboru cen:
1. V cenách nejsou započteny náklady na dodávku dílců, tyto se oceňují ve specifikaci. </t>
  </si>
  <si>
    <t>"rozebíratelné oplocení dl. 4,0 m"</t>
  </si>
  <si>
    <t>4,000</t>
  </si>
  <si>
    <t>7</t>
  </si>
  <si>
    <t>553OPL-2</t>
  </si>
  <si>
    <t>dílec rámového oplocení s drátěnou výplní 2000 x 1500 mm</t>
  </si>
  <si>
    <t>1894187943</t>
  </si>
  <si>
    <t>348172213</t>
  </si>
  <si>
    <t>Montáž vjezdových bran samonosných posuvných dvoukřídlových plochy přes 3 do 5 m2</t>
  </si>
  <si>
    <t>-1383197991</t>
  </si>
  <si>
    <t xml:space="preserve">Poznámka k souboru cen:
1. V ceně -2911 je započteno i náklady na programování pohonu. 2. Ceny neobsahují: a) kabelové vedení pro fotobuňky, klíček, maják; tyto práce se oceňují cenami katalogu 800-741 Elektroinstalace - silnoproud nebo 800-742 Elektroinstalace - slaboproud. b) vybetonování základu pro ukotvení brány o šířce 60 cm a délce1/3 brány; tyto se oceňují cenami katalogu 801-1 Budovy a haly - zděné a monolitické. </t>
  </si>
  <si>
    <t>9</t>
  </si>
  <si>
    <t>553BR-2</t>
  </si>
  <si>
    <t>vjezdová brána 2kř. 3000 x 1500 mm včetně zámku a kování dle PD</t>
  </si>
  <si>
    <t>1692097294</t>
  </si>
  <si>
    <t>Ostatní konstrukce a práce, bourání</t>
  </si>
  <si>
    <t>10</t>
  </si>
  <si>
    <t>962042320</t>
  </si>
  <si>
    <t>Bourání zdiva z betonu prostého nadzákladového objemu do 1 m3</t>
  </si>
  <si>
    <t>m3</t>
  </si>
  <si>
    <t>449489330</t>
  </si>
  <si>
    <t xml:space="preserve">Poznámka k souboru cen:
1. Bourání pilířů o průřezu přes 0,36 m2 se oceňuje cenami -2320 a - 2321 jako bourání zdiva nadzákladového z betonu prostého. </t>
  </si>
  <si>
    <t>"C3 - Pohledy drátěného oplocení.pdf</t>
  </si>
  <si>
    <t>"původní podezdívka - předpoklad š. 300 mm"</t>
  </si>
  <si>
    <t>"v místě rozebíratelného oplocení"</t>
  </si>
  <si>
    <t>(0,300*0,350)*4,000</t>
  </si>
  <si>
    <t>11</t>
  </si>
  <si>
    <t>966071721</t>
  </si>
  <si>
    <t>Bourání plotových sloupků a vzpěr ocelových trubkových nebo profilovaných výšky do 2,50 m odřezáním</t>
  </si>
  <si>
    <t>-593036529</t>
  </si>
  <si>
    <t>"C4 - Situace - koordinacni situace.pdf + TZ str. 5"</t>
  </si>
  <si>
    <t>12</t>
  </si>
  <si>
    <t>966072811</t>
  </si>
  <si>
    <t>Rozebrání oplocení z dílců rámových na ocelové sloupky, výšky přes 1 do 2 m</t>
  </si>
  <si>
    <t>-1434582524</t>
  </si>
  <si>
    <t xml:space="preserve">Poznámka k souboru cen:
1. V cenách nejsou započteny náklady na demontáž sloupků. </t>
  </si>
  <si>
    <t>"v místě branky"</t>
  </si>
  <si>
    <t>2,000</t>
  </si>
  <si>
    <t>2*2,000</t>
  </si>
  <si>
    <t>13</t>
  </si>
  <si>
    <t>966073811</t>
  </si>
  <si>
    <t>Rozebrání vrat a vrátek k oplocení plochy jednotlivě přes 2 do 6 m2</t>
  </si>
  <si>
    <t>-222698299</t>
  </si>
  <si>
    <t>"původní vjezdová brána"</t>
  </si>
  <si>
    <t>"původní branka"</t>
  </si>
  <si>
    <t>14</t>
  </si>
  <si>
    <t>967041112</t>
  </si>
  <si>
    <t>Přisekání (špicování) rovných ostění v betonu po hrubém vybourání otvorů bez odstupu</t>
  </si>
  <si>
    <t>-508888845</t>
  </si>
  <si>
    <t>0,300*(0,350*2+4,000)</t>
  </si>
  <si>
    <t>977211112</t>
  </si>
  <si>
    <t>Řezání železobetonových konstrukcí stěnovou pilou do průměru řezané výztuže 16 mm hloubka řezu od 200 do 350 mm</t>
  </si>
  <si>
    <t>-647265030</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</si>
  <si>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</si>
  <si>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4,000+0,350*2</t>
  </si>
  <si>
    <t>16</t>
  </si>
  <si>
    <t>985112111</t>
  </si>
  <si>
    <t>Odsekání degradovaného betonu stěn, tloušťky do 10 mm</t>
  </si>
  <si>
    <t>1357587628</t>
  </si>
  <si>
    <t xml:space="preserve">Poznámka k souboru cen:
1. V ceně -2111 až -2133 jsou započteny i náklady na odstranění degradovaného betonu ručním pneumatickým kladivem s dočištěním k obnažení betonářské výztuže a jejím ručním očištěním. </t>
  </si>
  <si>
    <t>"lokální opravy v místech sloupků - 90x 0,30 m2"</t>
  </si>
  <si>
    <t>90*0,300</t>
  </si>
  <si>
    <t>17</t>
  </si>
  <si>
    <t>985112193</t>
  </si>
  <si>
    <t>Odsekání degradovaného betonu Příplatek k cenám za plochu do 10 m2 jednotlivě</t>
  </si>
  <si>
    <t>-2001780758</t>
  </si>
  <si>
    <t>18</t>
  </si>
  <si>
    <t>985131111</t>
  </si>
  <si>
    <t>Očištění ploch stěn, rubu kleneb a podlah tlakovou vodou</t>
  </si>
  <si>
    <t>1878440192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</si>
  <si>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</si>
  <si>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19</t>
  </si>
  <si>
    <t>985131311</t>
  </si>
  <si>
    <t>Očištění ploch stěn, rubu kleneb a podlah ruční dočištění ocelovými kartáči</t>
  </si>
  <si>
    <t>62801019</t>
  </si>
  <si>
    <t>20</t>
  </si>
  <si>
    <t>985139112</t>
  </si>
  <si>
    <t>Očištění ploch Příplatek k cenám za plochu do 10 m2 jednotlivě</t>
  </si>
  <si>
    <t>-469374737</t>
  </si>
  <si>
    <t>985311111</t>
  </si>
  <si>
    <t>Reprofilace betonu sanačními maltami na cementové bázi ručně stěn, tloušťky do 10 mm</t>
  </si>
  <si>
    <t>-2072180573</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</si>
  <si>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</si>
  <si>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Mezisoučet</t>
  </si>
  <si>
    <t>"sanace části stávající podezdívky v bouraných místech"</t>
  </si>
  <si>
    <t>22</t>
  </si>
  <si>
    <t>985312111</t>
  </si>
  <si>
    <t>Stěrka k vyrovnání ploch reprofilovaného betonu stěn, tloušťky do 2 mm</t>
  </si>
  <si>
    <t>-706789036</t>
  </si>
  <si>
    <t xml:space="preserve">Poznámka k souboru cen:
1. V cenách nejsou započteny náklady na ochranný nátěr, které se oceňují souborem cen 985 32-4 Ochranný nátěr betonu. </t>
  </si>
  <si>
    <t>23</t>
  </si>
  <si>
    <t>985323111</t>
  </si>
  <si>
    <t>Spojovací můstek reprofilovaného betonu na cementové bázi, tloušťky 1 mm</t>
  </si>
  <si>
    <t>1880986675</t>
  </si>
  <si>
    <t>24</t>
  </si>
  <si>
    <t>985323912</t>
  </si>
  <si>
    <t>Spojovací můstek reprofilovaného betonu Příplatek k cenám za plochu do 10 m2 jednotlivě</t>
  </si>
  <si>
    <t>-32400939</t>
  </si>
  <si>
    <t>25</t>
  </si>
  <si>
    <t>985324111</t>
  </si>
  <si>
    <t>Ochranný nátěr betonu na bázi silanu impregnační dvojnásobný (OS-A)</t>
  </si>
  <si>
    <t>1676875323</t>
  </si>
  <si>
    <t>26</t>
  </si>
  <si>
    <t>985324912</t>
  </si>
  <si>
    <t>Ochranný nátěr betonu Příplatek k cenám za plochu do 10 m2 jednotlivě</t>
  </si>
  <si>
    <t>-70517841</t>
  </si>
  <si>
    <t>27</t>
  </si>
  <si>
    <t>985441311</t>
  </si>
  <si>
    <t>Přídavná šroubovitá nerezová výztuž pro sanaci trhlin v drážce včetně vyfrézování a zalití kotevní maltou v železobetonových konstrukcích 1 táhlo průměru 4,5 mm</t>
  </si>
  <si>
    <t>-746298368</t>
  </si>
  <si>
    <t xml:space="preserve">Poznámka k souboru cen:
1. V cenách jsou započteny i náklady na vytvoření drážky nebo vrtu, jejich vyčištění, vložení táhla do drážky nebo kotvy do vrtu včetně dodávky materiálu, zalití drážky nebo vrtu zálivkovou maltou včetně dodávky materiálu a úpravy povrchu pod omítku (bez úpravy omítky). 2. V cenách nejsou započteny náklady na zatmelení vertikálních trhlin. </t>
  </si>
  <si>
    <t>"v místě stávajících sloupků; oboustranně (2*3 ks dl. 300 mm/sloupek)"</t>
  </si>
  <si>
    <t>90*((0,300*3)*2)</t>
  </si>
  <si>
    <t>997</t>
  </si>
  <si>
    <t>Přesun sutě</t>
  </si>
  <si>
    <t>28</t>
  </si>
  <si>
    <t>997013211</t>
  </si>
  <si>
    <t>Vnitrostaveništní doprava suti a vybouraných hmot vodorovně do 50 m svisle ručně (nošením po schodech) pro budovy a haly výšky do 6 m</t>
  </si>
  <si>
    <t>t</t>
  </si>
  <si>
    <t>-964031246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</si>
  <si>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</si>
  <si>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29</t>
  </si>
  <si>
    <t>997013219</t>
  </si>
  <si>
    <t>Vnitrostaveništní doprava suti a vybouraných hmot vodorovně do 50 m Příplatek k cenám -3111 až -3217 za zvětšenou vodorovnou dopravu přes vymezenou dopravní vzdálenost za každých dalších i započatých 10 m</t>
  </si>
  <si>
    <t>2124526643</t>
  </si>
  <si>
    <t>2,093*10 'Přepočtené koeficientem množství</t>
  </si>
  <si>
    <t>30</t>
  </si>
  <si>
    <t>997013501</t>
  </si>
  <si>
    <t>Odvoz suti a vybouraných hmot na skládku nebo meziskládku se složením, na vzdálenost do 1 km</t>
  </si>
  <si>
    <t>220845151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</si>
  <si>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</si>
  <si>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31</t>
  </si>
  <si>
    <t>997013509</t>
  </si>
  <si>
    <t>Odvoz suti a vybouraných hmot na skládku nebo meziskládku se složením, na vzdálenost Příplatek k ceně za každý další i započatý 1 km přes 1 km</t>
  </si>
  <si>
    <t>-1880176140</t>
  </si>
  <si>
    <t>2,093*9 'Přepočtené koeficientem množství</t>
  </si>
  <si>
    <t>32</t>
  </si>
  <si>
    <t>997013801</t>
  </si>
  <si>
    <t>Poplatek za uložení stavebního odpadu na skládce (skládkovné) betonového</t>
  </si>
  <si>
    <t>-594837786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</si>
  <si>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</si>
  <si>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0,924+0,093+0,594</t>
  </si>
  <si>
    <t>33</t>
  </si>
  <si>
    <t>997013844</t>
  </si>
  <si>
    <t>Výzisk z prodeje kovového šrotu - příjmová položka rozpočtu (bude poukázána na příjmový účet objednatele)</t>
  </si>
  <si>
    <t>1469794936</t>
  </si>
  <si>
    <t>0,056+0,006+0,420</t>
  </si>
  <si>
    <t>998</t>
  </si>
  <si>
    <t>Přesun hmot</t>
  </si>
  <si>
    <t>34</t>
  </si>
  <si>
    <t>998232110</t>
  </si>
  <si>
    <t>Přesun hmot pro oplocení se svislou nosnou konstrukcí zděnou z cihel, tvárnic, bloků, popř. kovovou nebo dřevěnou vodorovná dopravní vzdálenost do 50 m, pro oplocení výšky do 3 m</t>
  </si>
  <si>
    <t>1528063061</t>
  </si>
  <si>
    <t xml:space="preserve">Poznámka k souboru cen:
1. Cenu -2111 lze použít i pro oplocení ze sloupků a dílců prefabrikovaných dřevěných, kovových nebo železobetonových </t>
  </si>
  <si>
    <t>35</t>
  </si>
  <si>
    <t>998232121</t>
  </si>
  <si>
    <t>Přesun hmot pro oplocení se svislou nosnou konstrukcí zděnou z cihel, tvárnic, bloků, popř. kovovou nebo dřevěnou Příplatek k ceně za zvětšený přesun přes vymezenou největší dopravní vzdálenost do 1000 m</t>
  </si>
  <si>
    <t>768408407</t>
  </si>
  <si>
    <t>PSV</t>
  </si>
  <si>
    <t>Práce a dodávky PSV</t>
  </si>
  <si>
    <t>783</t>
  </si>
  <si>
    <t>Dokončovací práce - nátěry</t>
  </si>
  <si>
    <t>36</t>
  </si>
  <si>
    <t>783301303</t>
  </si>
  <si>
    <t>Příprava podkladu zámečnických konstrukcí před provedením nátěru odrezivění odrezovačem bezoplachovým</t>
  </si>
  <si>
    <t>1177306159</t>
  </si>
  <si>
    <t>"rámové oplocení z dílců - výška oplocení 1000 mm"</t>
  </si>
  <si>
    <t>"dle čl. 3542 oddílu A03 ceníku 783 - drátěné oplocení v rámu - 1x plocha"</t>
  </si>
  <si>
    <t>"01-a"</t>
  </si>
  <si>
    <t>(21,500+22,000)*1,000</t>
  </si>
  <si>
    <t>"01-b"</t>
  </si>
  <si>
    <t>51,000*1,000</t>
  </si>
  <si>
    <t>"03-a"</t>
  </si>
  <si>
    <t>(10,250+16,750+17,000+2,250)*1,000</t>
  </si>
  <si>
    <t>"lomy oplocení"</t>
  </si>
  <si>
    <t>9,000*1,000</t>
  </si>
  <si>
    <t>37</t>
  </si>
  <si>
    <t>783301313</t>
  </si>
  <si>
    <t>Příprava podkladu zámečnických konstrukcí před provedením nátěru odmaštění odmašťovačem ředidlovým</t>
  </si>
  <si>
    <t>-70970715</t>
  </si>
  <si>
    <t>38</t>
  </si>
  <si>
    <t>783301401</t>
  </si>
  <si>
    <t>Příprava podkladu zámečnických konstrukcí před provedením nátěru odmaštění ometení</t>
  </si>
  <si>
    <t>-1681995722</t>
  </si>
  <si>
    <t>39</t>
  </si>
  <si>
    <t>783306809</t>
  </si>
  <si>
    <t>Odstranění nátěrů ze zámečnických konstrukcí okartáčováním</t>
  </si>
  <si>
    <t>-808432080</t>
  </si>
  <si>
    <t>40</t>
  </si>
  <si>
    <t>783314201</t>
  </si>
  <si>
    <t>Základní antikorozní nátěr zámečnických konstrukcí jednonásobný syntetický standardní</t>
  </si>
  <si>
    <t>1471908934</t>
  </si>
  <si>
    <t>Mezisoučet - stávající oplocení</t>
  </si>
  <si>
    <t>"branka 2,0 x 1,5 m"</t>
  </si>
  <si>
    <t>(2,000*1,500)*2</t>
  </si>
  <si>
    <t>"brána 3,0 x 1,5 m"</t>
  </si>
  <si>
    <t>(3,000*1,500)*2</t>
  </si>
  <si>
    <t>Mezisoučet - branka + brána</t>
  </si>
  <si>
    <t>"rozebíratelné oplocení"</t>
  </si>
  <si>
    <t>4,000*1,500</t>
  </si>
  <si>
    <t>Mezisoučet - rozebíratelné oplocení</t>
  </si>
  <si>
    <t>41</t>
  </si>
  <si>
    <t>783315101</t>
  </si>
  <si>
    <t>Mezinátěr zámečnických konstrukcí jednonásobný syntetický standardní</t>
  </si>
  <si>
    <t>102399239</t>
  </si>
  <si>
    <t>42</t>
  </si>
  <si>
    <t>783317101</t>
  </si>
  <si>
    <t>Krycí nátěr (email) zámečnických konstrukcí jednonásobný syntetický standardní</t>
  </si>
  <si>
    <t>-1822329936</t>
  </si>
  <si>
    <t>43</t>
  </si>
  <si>
    <t>783601711</t>
  </si>
  <si>
    <t>Příprava podkladu armatur a kovových potrubí před provedením nátěru potrubí do DN 50 mm odrezivěním, odrezovačem bezoplachovým</t>
  </si>
  <si>
    <t>-248066829</t>
  </si>
  <si>
    <t>"C4 - Situace - koordinacni situace.pdf</t>
  </si>
  <si>
    <t>"rámové oplocení z dílců - počet sloupků = 90 ks"</t>
  </si>
  <si>
    <t>90*1,100</t>
  </si>
  <si>
    <t>44</t>
  </si>
  <si>
    <t>783601715</t>
  </si>
  <si>
    <t>Příprava podkladu armatur a kovových potrubí před provedením nátěru potrubí do DN 50 mm odmaštěním, odmašťovačem ředidlovým</t>
  </si>
  <si>
    <t>-1325094345</t>
  </si>
  <si>
    <t>45</t>
  </si>
  <si>
    <t>783606864</t>
  </si>
  <si>
    <t>Odstranění nátěrů z armatur a kovových potrubí potrubí do DN 50 mm okartáčováním</t>
  </si>
  <si>
    <t>-1649136225</t>
  </si>
  <si>
    <t>46</t>
  </si>
  <si>
    <t>783614651</t>
  </si>
  <si>
    <t>Základní antikorozní nátěr armatur a kovových potrubí jednonásobný potrubí do DN 50 mm syntetický standardní</t>
  </si>
  <si>
    <t>-412738822</t>
  </si>
  <si>
    <t>47</t>
  </si>
  <si>
    <t>783615551</t>
  </si>
  <si>
    <t>Mezinátěr armatur a kovových potrubí potrubí do DN 50 mm syntetický standardní</t>
  </si>
  <si>
    <t>1966932273</t>
  </si>
  <si>
    <t>48</t>
  </si>
  <si>
    <t>783617601</t>
  </si>
  <si>
    <t>Krycí nátěr (email) armatur a kovových potrubí potrubí do DN 50 mm jednonásobný syntetický standardní</t>
  </si>
  <si>
    <t>-274567672</t>
  </si>
  <si>
    <t>HZS</t>
  </si>
  <si>
    <t>Hodinové zúčtovací sazby</t>
  </si>
  <si>
    <t>49</t>
  </si>
  <si>
    <t>HZS2131</t>
  </si>
  <si>
    <t>Hodinové zúčtovací sazby profesí PSV provádění stavebních konstrukcí zámečník</t>
  </si>
  <si>
    <t>hod</t>
  </si>
  <si>
    <t>512</t>
  </si>
  <si>
    <t>1711539413</t>
  </si>
  <si>
    <t>"úpravy stávajících ocelových sloupků pro nová vrata, branku a rozebíratelné oplocení"</t>
  </si>
  <si>
    <t xml:space="preserve">"opatření a dílenská příprava materiálu" 12,000 </t>
  </si>
  <si>
    <t>"montáž na stavbě" 18,000</t>
  </si>
  <si>
    <t>02 - SO 100.02 - Nové oplocení z dílců</t>
  </si>
  <si>
    <t xml:space="preserve">    2 - Zakládání</t>
  </si>
  <si>
    <t>1919287690</t>
  </si>
  <si>
    <t>"pruh š. 1,0 m na každou stranu"</t>
  </si>
  <si>
    <t>(1,000+0,400+1,000)*(4,500+1,400+2,000*18+3,500)</t>
  </si>
  <si>
    <t>111301111</t>
  </si>
  <si>
    <t>Sejmutí drnu tl. do 100 mm, v jakékoliv ploše</t>
  </si>
  <si>
    <t>369768740</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</si>
  <si>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</si>
  <si>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"v pruhu š. 400 mmv místě rýhy podezdívky"</t>
  </si>
  <si>
    <t>0,400*(4,500+2,000*18+3,500+1,400)</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</si>
  <si>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</si>
  <si>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</si>
  <si>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436833373</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</si>
  <si>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</si>
  <si>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"1x STPL"</t>
  </si>
  <si>
    <t>0,400</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</si>
  <si>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</si>
  <si>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</si>
  <si>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-1888479511</t>
  </si>
  <si>
    <t>"1x NN"</t>
  </si>
  <si>
    <t>130001101</t>
  </si>
  <si>
    <t>Příplatek k cenám hloubených vykopávek za ztížení vykopávky v blízkosti podzemního vedení nebo výbušnin pro jakoukoliv třídu horniny</t>
  </si>
  <si>
    <t>324868230</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</si>
  <si>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</si>
  <si>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"1x NN + 1x STPL"</t>
  </si>
  <si>
    <t>2*(0,400*(0,500+0,500)*1,000)</t>
  </si>
  <si>
    <t>132212101</t>
  </si>
  <si>
    <t>Hloubení zapažených i nezapažených rýh šířky do 600 mm ručním nebo pneumatickým nářadím s urovnáním dna do předepsaného profilu a spádu v horninách tř. 3 soudržných</t>
  </si>
  <si>
    <t>959948729</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</si>
  <si>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</si>
  <si>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"rýha 400/1000 mm"</t>
  </si>
  <si>
    <t>(0,400*1,000)*(4,500+2,000*18+3,500+1,400)</t>
  </si>
  <si>
    <t>132212109</t>
  </si>
  <si>
    <t>Hloubení zapažených i nezapažených rýh šířky do 600 mm ručním nebo pneumatickým nářadím s urovnáním dna do předepsaného profilu a spádu v horninách tř. 3 Příplatek k cenám za lepivost horniny tř. 3</t>
  </si>
  <si>
    <t>2078658300</t>
  </si>
  <si>
    <t>162201211</t>
  </si>
  <si>
    <t>Vodorovné přemístění výkopku nebo sypaniny stavebním kolečkem s naložením a vyprázdněním kolečka na hromady nebo do dopravního prostředku na vzdálenost do 10 m z horniny tř. 1 až 4</t>
  </si>
  <si>
    <t>1934516739</t>
  </si>
  <si>
    <t>"výkopek rýhy na deponii/nebo místo nakládky u komunikace"</t>
  </si>
  <si>
    <t>18,160</t>
  </si>
  <si>
    <t>162201219</t>
  </si>
  <si>
    <t>Vodorovné přemístění výkopku nebo sypaniny stavebním kolečkem s naložením a vyprázdněním kolečka na hromady nebo do dopravního prostředku na vzdálenost do 10 m z horniny Příplatek k ceně za každých dalších 10 m</t>
  </si>
  <si>
    <t>-319816112</t>
  </si>
  <si>
    <t>18,16*4 'Přepočtené koeficientem množství</t>
  </si>
  <si>
    <t>162701105</t>
  </si>
  <si>
    <t>Vodorovné přemístění výkopku nebo sypaniny po suchu na obvyklém dopravním prostředku, bez naložení výkopku, avšak se složením bez rozhrnutí z horniny tř. 1 až 4 na vzdálenost přes 9 000 do 10 000 m</t>
  </si>
  <si>
    <t>880730991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</si>
  <si>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</si>
  <si>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"přebytečný výkopek na skládku (Celio)"</t>
  </si>
  <si>
    <t>18,160-4,540</t>
  </si>
  <si>
    <t>167101101</t>
  </si>
  <si>
    <t>Nakládání, skládání a překládání neulehlého výkopku nebo sypaniny nakládání, množství do 100 m3, z hornin tř. 1 až 4</t>
  </si>
  <si>
    <t>-549470345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</si>
  <si>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</si>
  <si>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"výkopek na deponii pro zpětné zásypy"</t>
  </si>
  <si>
    <t>4,540</t>
  </si>
  <si>
    <t>167102111</t>
  </si>
  <si>
    <t>Nakládání drnu ze skládky</t>
  </si>
  <si>
    <t>922833389</t>
  </si>
  <si>
    <t xml:space="preserve">Poznámka k souboru cen:
1. Ceny nelze použít při pokládce zakoupeného travního drnu. </t>
  </si>
  <si>
    <t>"na deponii pro zpětné využití"</t>
  </si>
  <si>
    <t>171201201</t>
  </si>
  <si>
    <t>Uložení sypaniny na skládky</t>
  </si>
  <si>
    <t>-451611215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</si>
  <si>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</si>
  <si>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"deponie u vjezdu pro zpětné použití"</t>
  </si>
  <si>
    <t>171201211</t>
  </si>
  <si>
    <t>Uložení sypaniny poplatek za uložení sypaniny na skládce (skládkovné)</t>
  </si>
  <si>
    <t>1381763263</t>
  </si>
  <si>
    <t>13,62*1,7 'Přepočtené koeficientem množství</t>
  </si>
  <si>
    <t>174101101</t>
  </si>
  <si>
    <t>Zásyp sypaninou z jakékoliv horniny s uložením výkopku ve vrstvách se zhutněním jam, šachet, rýh nebo kolem objektů v těchto vykopávkách</t>
  </si>
  <si>
    <t>-2042787231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</si>
  <si>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</si>
  <si>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"zpětné doplnění podél nové podezdívky v místě rýhy"</t>
  </si>
  <si>
    <t>((0,050*1,000)*(4,500+2,000*18+3,500+1,400))*2</t>
  </si>
  <si>
    <t>180501111</t>
  </si>
  <si>
    <t>Zpevnění ploch zatravněním předpěstovaným travním kobercem plošným v rovině nebo na svahu do 1:5</t>
  </si>
  <si>
    <t>769566344</t>
  </si>
  <si>
    <t xml:space="preserve">Poznámka k souboru cen:
1. V cenách jsou započteny i náklady na naložení odpadu s odvozem do 20 km a s jeho složením. 2. V cenách nejsou započteny náklady na: a) na přípravu půdy, b) dodávku drnu, c) zalití vodou, toto lze oceňovat cenami části C02 souboru cen 185 80-43 Zalití rostlin vodou, d) uložení odpadu na skládku. 3. Schematický nákres je v příloze č. 2 Všeobecných podmínek. </t>
  </si>
  <si>
    <t>(0,050*2)*(4,500+2,000*18+3,500+1,400)</t>
  </si>
  <si>
    <t>181111111</t>
  </si>
  <si>
    <t>Plošná úprava terénu v zemině tř. 1 až 4 s urovnáním povrchu bez doplnění ornice souvislé plochy do 500 m2 při nerovnostech terénu přes 50 do 100 mm v rovině nebo na svahu do 1:5</t>
  </si>
  <si>
    <t>-417931452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</si>
  <si>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</si>
  <si>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"po provedení zásypu podél nové podezdívky v místě rýhy"</t>
  </si>
  <si>
    <t>185851121</t>
  </si>
  <si>
    <t>Dovoz vody pro zálivku rostlin na vzdálenost do 1000 m</t>
  </si>
  <si>
    <t>-689495920</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</si>
  <si>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</si>
  <si>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"předpoklad 10 l/m2"</t>
  </si>
  <si>
    <t>4,540*10/1000</t>
  </si>
  <si>
    <t>Zakládání</t>
  </si>
  <si>
    <t>279113134</t>
  </si>
  <si>
    <t>Základové zdi z tvárnic ztraceného bednění včetně výplně z betonu bez zvláštních nároků na vliv prostředí třídy C 16/20, tloušťky zdiva přes 250 do 300 mm</t>
  </si>
  <si>
    <t>-655170181</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</si>
  <si>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</si>
  <si>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"podezdívka š.300 mm, výšky 1000 mm"</t>
  </si>
  <si>
    <t>1,000*(4,500+1,400+2,000*18+3,500)</t>
  </si>
  <si>
    <t>279361821</t>
  </si>
  <si>
    <t>Výztuž základových zdí nosných svislých nebo odkloněných od svislice, rovinných nebo oblých, deskových nebo žebrových, včetně výztuže jejich žeber z betonářské oceli 10 505 (R) nebo BSt 500</t>
  </si>
  <si>
    <t>-1581083651</t>
  </si>
  <si>
    <t>"ložná výztuž - 2x R8 v každé spáře"</t>
  </si>
  <si>
    <t>((2*5)*(4,500+1,400+36,000+3,500))*0,395*0,001</t>
  </si>
  <si>
    <t>"svislá výztuž 1xR8 do každého otvoru ZB"</t>
  </si>
  <si>
    <t>((1,000*2)*(9+3+72+7))*0,385*0,001</t>
  </si>
  <si>
    <t>311101211</t>
  </si>
  <si>
    <t>Vytvoření prostupů nebo suchých kanálků v betonových zdech nosných z monolitického betonu a železobetonu vodorovných, šikmých, obloukových, zalomených, svislých vložkami z trub, prefabrikovaných dílců, dutinových tvarovek, apod., bez jejich dodání do 0,02 m2 trvale osazenými na sraz, včetně polohového zajištění v bednění při betonáži, vnější průřezové plochy</t>
  </si>
  <si>
    <t>-1385003956</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</si>
  <si>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</si>
  <si>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(1,000+1,000)*0,300</t>
  </si>
  <si>
    <t>967578286</t>
  </si>
  <si>
    <t>plotový sloupek systémového oplocení dl. 2000 mm včetně trubkové vložky dl.1000 mm a čepice kulatého sloupku, barva imitace zlatý dub</t>
  </si>
  <si>
    <t>-1112087640</t>
  </si>
  <si>
    <t>348171530</t>
  </si>
  <si>
    <t>Osazení oplocení z dílců kovových z plechu vlnitého nebo profilového do 15 st. sklonu svahu, hmotnosti 1 m oplocení přes 50 do 70 kg</t>
  </si>
  <si>
    <t>396483417</t>
  </si>
  <si>
    <t>4,500+1,400+2,000*18+3,500</t>
  </si>
  <si>
    <t>dílec systémového oplocení výšky 2000 mm, barva imitace zlatý dub</t>
  </si>
  <si>
    <t>2066079620</t>
  </si>
  <si>
    <t>553OPL-3</t>
  </si>
  <si>
    <t>krytka široká systémového oplocení dl.2000 mm, barva imitace zlatý dub</t>
  </si>
  <si>
    <t>-1885769467</t>
  </si>
  <si>
    <t>1308599098</t>
  </si>
  <si>
    <t>"předpoklad vzdálenosti sloupků cca. 2500 mm"</t>
  </si>
  <si>
    <t>22,000</t>
  </si>
  <si>
    <t>966071822</t>
  </si>
  <si>
    <t>Rozebrání oplocení z pletiva drátěného se čtvercovými oky, výšky přes 1,6 do 2,0 m</t>
  </si>
  <si>
    <t>-413295686</t>
  </si>
  <si>
    <t>4,523+3,633+39,399</t>
  </si>
  <si>
    <t>-1711301652</t>
  </si>
  <si>
    <t>-1876851399</t>
  </si>
  <si>
    <t>1220210804</t>
  </si>
  <si>
    <t>0,25*9 'Přepočtené koeficientem množství</t>
  </si>
  <si>
    <t>Poplatek za uložení stavebního odpadu na skládce (skládkovné) vytryskaného materiálu se zbytky barev</t>
  </si>
  <si>
    <t>-945498886</t>
  </si>
  <si>
    <t>884524397</t>
  </si>
  <si>
    <t>HZS1291</t>
  </si>
  <si>
    <t>Hodinové zúčtovací sazby profesí HSV zemní a pomocné práce pomocný stavební dělník</t>
  </si>
  <si>
    <t>-132386562</t>
  </si>
  <si>
    <t>"vytýčení stavby, spoluúčast pro geodeta"</t>
  </si>
  <si>
    <t>3,000</t>
  </si>
  <si>
    <t>HZS4221</t>
  </si>
  <si>
    <t>Hodinové zúčtovací sazby ostatních profesí revizní a kontrolní činnost geodet</t>
  </si>
  <si>
    <t>1797324244</t>
  </si>
  <si>
    <t>"vytýčení stavby - směrové a výškové"</t>
  </si>
  <si>
    <t>"průběžné kontrolní měření během stavby"</t>
  </si>
  <si>
    <t>2*3,000</t>
  </si>
  <si>
    <t>"zaměření dokončené stavby"</t>
  </si>
  <si>
    <t>"vypracování geometrického plánu"</t>
  </si>
  <si>
    <t>03 - SO 100.03 - Zpevněné plochy</t>
  </si>
  <si>
    <t xml:space="preserve">    5 - Komunikace pozemní</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</si>
  <si>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</si>
  <si>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</si>
  <si>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-33245622</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</si>
  <si>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</si>
  <si>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44,500</t>
  </si>
  <si>
    <t>113107112</t>
  </si>
  <si>
    <t>Odstranění podkladů nebo krytů s přemístěním hmot na skládku na vzdálenost do 3 m nebo s naložením na dopravní prostředek v ploše jednotlivě do 50 m2 z kameniva těženého, o tl. vrstvy přes 100 do 200 mm</t>
  </si>
  <si>
    <t>2027161917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</si>
  <si>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</si>
  <si>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113202111</t>
  </si>
  <si>
    <t>Vytrhání obrub s vybouráním lože, s přemístěním hmot na skládku na vzdálenost do 3 m nebo s naložením na dopravní prostředek z krajníků nebo obrubníků stojatých</t>
  </si>
  <si>
    <t>-434233627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</si>
  <si>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</si>
  <si>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3,938+0,891+2,250+0,864+9,712+1,411+3,533+1,048+0,889+3,305+2,535+5,006+0,638+0,631+0,445+1,134</t>
  </si>
  <si>
    <t>119003131</t>
  </si>
  <si>
    <t>Pomocné konstrukce při zabezpečení výkopu svislé výstražná páska zřízení</t>
  </si>
  <si>
    <t>712879492</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</si>
  <si>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</si>
  <si>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(5,207+2,204+9,469+5,133)+(3,610+5,040+4,597+7,646+0,917+4,902)</t>
  </si>
  <si>
    <t>119003132</t>
  </si>
  <si>
    <t>Pomocné konstrukce při zabezpečení výkopu svislé výstražná páska odstranění</t>
  </si>
  <si>
    <t>-380200049</t>
  </si>
  <si>
    <t>122202201</t>
  </si>
  <si>
    <t>Odkopávky a prokopávky nezapažené pro silnice s přemístěním výkopku v příčných profilech na vzdálenost do 15 m nebo s naložením na dopravní prostředek v hornině tř. 3 do 100 m3</t>
  </si>
  <si>
    <t>-1331293640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</si>
  <si>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</si>
  <si>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"C4 - Situace - koordinacni situace.pdf + TZ str. 6-7"</t>
  </si>
  <si>
    <t>"vjezdová část"</t>
  </si>
  <si>
    <t>76,260*0,450</t>
  </si>
  <si>
    <t>"odpočet původní odstraňované ZP"</t>
  </si>
  <si>
    <t>-44,500*0,240</t>
  </si>
  <si>
    <t>Mezisoučet - vjezd</t>
  </si>
  <si>
    <t>"stání na kontejner"</t>
  </si>
  <si>
    <t>4,500*0,240</t>
  </si>
  <si>
    <t>Mezisoučet - kontejner</t>
  </si>
  <si>
    <t>122202209</t>
  </si>
  <si>
    <t>Odkopávky a prokopávky nezapažené pro silnice s přemístěním výkopku v příčných profilech na vzdálenost do 15 m nebo s naložením na dopravní prostředek v hornině tř. 3 Příplatek k cenám za lepivost horniny tř. 3</t>
  </si>
  <si>
    <t>-1060989176</t>
  </si>
  <si>
    <t>-647057674</t>
  </si>
  <si>
    <t>-246342716</t>
  </si>
  <si>
    <t>24,717*1,7 'Přepočtené koeficientem množství</t>
  </si>
  <si>
    <t>181102302</t>
  </si>
  <si>
    <t>Úprava pláně na stavbách dálnic v zářezech mimo skalních se zhutněním</t>
  </si>
  <si>
    <t>-1982199662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</si>
  <si>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</si>
  <si>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76,260</t>
  </si>
  <si>
    <t>4,500</t>
  </si>
  <si>
    <t>181951102</t>
  </si>
  <si>
    <t>Úprava pláně vyrovnáním výškových rozdílů v hornině tř. 1 až 4 se zhutněním</t>
  </si>
  <si>
    <t>281018401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</si>
  <si>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</si>
  <si>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215901101</t>
  </si>
  <si>
    <t>Zhutnění podloží pod násypy z rostlé horniny tř. 1 až 4 z hornin soudružných do 92 % PS a nesoudržných sypkých relativní ulehlosti I(d) do 0,8</t>
  </si>
  <si>
    <t>-1693399032</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</si>
  <si>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</si>
  <si>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Komunikace pozemní</t>
  </si>
  <si>
    <t>564231111</t>
  </si>
  <si>
    <t>Podklad nebo podsyp ze štěrkopísku ŠP s rozprostřením, vlhčením a zhutněním, po zhutnění tl. 100 mm</t>
  </si>
  <si>
    <t>-1610088754</t>
  </si>
  <si>
    <t>564851111</t>
  </si>
  <si>
    <t>Podklad ze štěrkodrti ŠD s rozprostřením a zhutněním, po zhutnění tl. 150 mm</t>
  </si>
  <si>
    <t>6430338</t>
  </si>
  <si>
    <t>"1x tl. 50 mm (fr. 8-16) + 1x tl. 100 mm (fr. 0-63)"</t>
  </si>
  <si>
    <t>564871112</t>
  </si>
  <si>
    <t>Podklad ze štěrkodrti ŠD s rozprostřením a zhutněním, po zhutnění tl. 260 mm</t>
  </si>
  <si>
    <t>1924670648</t>
  </si>
  <si>
    <t>"1x tl. 50 mm (fr. 8-16) + 1x tl. 210 mm (fr. 0-63)"</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</si>
  <si>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</si>
  <si>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</si>
  <si>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598330793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</si>
  <si>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</si>
  <si>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592453080.1</t>
  </si>
  <si>
    <t>dlažba zámková dle původní dlažby tl. 6 cm přírodní</t>
  </si>
  <si>
    <t>-1724150048</t>
  </si>
  <si>
    <t>"doplnění novou dlažbou po využití původně demontované dlažby"</t>
  </si>
  <si>
    <t>80,760-44,500</t>
  </si>
  <si>
    <t>"přípočet za znehodnocenou/nepoužitelnou původní dlažbu"</t>
  </si>
  <si>
    <t>38,26*1,03 'Přepočtené koeficientem množství</t>
  </si>
  <si>
    <t>916231213</t>
  </si>
  <si>
    <t>Osazení chodníkového obrubníku betonového se zřízením lože, s vyplněním a zatřením spár cementovou maltou stojatého s boční opěrou z betonu prostého tř. C 12/15, do lože z betonu prostého téže značky</t>
  </si>
  <si>
    <t>1060250847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</si>
  <si>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</si>
  <si>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"použití původních obrubníků s doplněním nových jako náhrada za nepoužitélné původní obrubníky"</t>
  </si>
  <si>
    <t>3,328+1,016+0,622+0,949+5,175+2,440+3,315+0,971+1,127+3,194+4,298</t>
  </si>
  <si>
    <t>592174680</t>
  </si>
  <si>
    <t>obrubník betonový silniční nájezdový vibrolisovaný 100x15x15 cm</t>
  </si>
  <si>
    <t>2035345507</t>
  </si>
  <si>
    <t>3*1,01 'Přepočtené koeficientem množství</t>
  </si>
  <si>
    <t>592174690</t>
  </si>
  <si>
    <t>obrubník betonový silniční přechodový L + P vibrolisovaný 100x15x15-25 cm</t>
  </si>
  <si>
    <t>211433987</t>
  </si>
  <si>
    <t>2*1,01 'Přepočtené koeficientem množství</t>
  </si>
  <si>
    <t>592174650</t>
  </si>
  <si>
    <t>obrubník betonový silniční vibrolisovaný 100x15x25 cm</t>
  </si>
  <si>
    <t>452294400</t>
  </si>
  <si>
    <t>10*1,01 'Přepočtené koeficientem množství</t>
  </si>
  <si>
    <t>916331112</t>
  </si>
  <si>
    <t>Osazení zahradního obrubníku betonového s ložem tl. od 50 do 100 mm z betonu prostého tř. C 12/15 s boční opěrou z betonu prostého tř. C 12/15</t>
  </si>
  <si>
    <t>-1154315173</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</si>
  <si>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</si>
  <si>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3,000*2+1,500*2</t>
  </si>
  <si>
    <t>592175090</t>
  </si>
  <si>
    <t>obrubník betonový univerzální přírodní 50x8x25 cm</t>
  </si>
  <si>
    <t>1281640277</t>
  </si>
  <si>
    <t>9*2,02 'Přepočtené koeficientem množství</t>
  </si>
  <si>
    <t>919726123</t>
  </si>
  <si>
    <t>Geotextilie netkaná pro ochranu, separaci nebo filtraci měrná hmotnost přes 300 do 500 g/m2</t>
  </si>
  <si>
    <t>644626653</t>
  </si>
  <si>
    <t xml:space="preserve">Poznámka k souboru cen:
1. V cenách jsou započteny i náklady na položení a dodání geotextilie včetně přesahů. </t>
  </si>
  <si>
    <t>919731122</t>
  </si>
  <si>
    <t>Zarovnání styčné plochy podkladu nebo krytu podél vybourané části komunikace nebo zpevněné plochy živičné tl. přes 50 do 100 mm</t>
  </si>
  <si>
    <t>2055577821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</si>
  <si>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</si>
  <si>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"napojení nového obrubníku na stávajícíc komunikaci"</t>
  </si>
  <si>
    <t>"vjezd"</t>
  </si>
  <si>
    <t>3,500</t>
  </si>
  <si>
    <t>"stání pro kontejner"</t>
  </si>
  <si>
    <t>919732211</t>
  </si>
  <si>
    <t>Styčná pracovní spára při napojení nového živičného povrchu na stávající se zalitím za tepla modifikovanou asfaltovou hmotou s posypem vápenným hydrátem šířky do 15 mm, hloubky do 25 mm včetně prořezání spáry</t>
  </si>
  <si>
    <t>-346320708</t>
  </si>
  <si>
    <t xml:space="preserve">Poznámka k souboru cen:
1. V cenách jsou započteny i náklady na vyčištění spár, na impregnaci a zalití spár včetně dodání hmot. </t>
  </si>
  <si>
    <t>938908411</t>
  </si>
  <si>
    <t>Čištění vozovek splachováním vodou povrchu podkladu nebo krytu živičného, betonového nebo dlážděného</t>
  </si>
  <si>
    <t>-1108072878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</si>
  <si>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</si>
  <si>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</si>
  <si>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</si>
  <si>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-326801515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</si>
  <si>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</si>
  <si>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979054451</t>
  </si>
  <si>
    <t>Očištění vybouraných prvků komunikací od spojovacího materiálu s odklizením a uložením očištěných hmot a spojovacího materiálu na skládku na vzdálenost do 10 m zámkových dlaždic s vyplněním spár kamenivem</t>
  </si>
  <si>
    <t>1725619734</t>
  </si>
  <si>
    <t>997221151</t>
  </si>
  <si>
    <t>Vodorovná doprava suti stavebním kolečkem s naložením a se složením z kusových materiálů, na vzdálenost do 50 m</t>
  </si>
  <si>
    <t>2004423683</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</si>
  <si>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</si>
  <si>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"zámková dlažba a obrubníky pro zpětné použití"</t>
  </si>
  <si>
    <t>"ZDL" 11,570</t>
  </si>
  <si>
    <t>"OBR" 7,837</t>
  </si>
  <si>
    <t>997221551</t>
  </si>
  <si>
    <t>Vodorovná doprava suti bez naložení, ale se složením a s hrubým urovnáním ze sypkých materiálů, na vzdálenost do 1 km</t>
  </si>
  <si>
    <t>1061221441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</si>
  <si>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</si>
  <si>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"původní podsyp ZP"</t>
  </si>
  <si>
    <t>13,350</t>
  </si>
  <si>
    <t>997221559</t>
  </si>
  <si>
    <t>Vodorovná doprava suti bez naložení, ale se složením a s hrubým urovnáním Příplatek k ceně za každý další i započatý 1 km přes 1 km</t>
  </si>
  <si>
    <t>-1640797960</t>
  </si>
  <si>
    <t>13,35*9 'Přepočtené koeficientem množství</t>
  </si>
  <si>
    <t>997221611</t>
  </si>
  <si>
    <t>Nakládání na dopravní prostředky pro vodorovnou dopravu suti</t>
  </si>
  <si>
    <t>1213798595</t>
  </si>
  <si>
    <t xml:space="preserve">Poznámka k souboru cen:
1. Ceny lze použít i pro překládání při lomené dopravě. 2. Ceny nelze použít při dopravě po železnici, po vodě nebo neobvyklými dopravními prostředky. </t>
  </si>
  <si>
    <t>997221612</t>
  </si>
  <si>
    <t>Nakládání na dopravní prostředky pro vodorovnou dopravu vybouraných hmot</t>
  </si>
  <si>
    <t>-1184239643</t>
  </si>
  <si>
    <t>997221855</t>
  </si>
  <si>
    <t>Poplatek za uložení stavebního odpadu na skládce (skládkovné) z kameniva</t>
  </si>
  <si>
    <t>944790483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</si>
  <si>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</si>
  <si>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998223011</t>
  </si>
  <si>
    <t>Přesun hmot pro pozemní komunikace s krytem dlážděným dopravní vzdálenost do 200 m jakékoliv délky objektu</t>
  </si>
  <si>
    <t>-1389246757</t>
  </si>
  <si>
    <t>436730929</t>
  </si>
  <si>
    <t>"spoluúčast při geodetickém vytýčení stavby"</t>
  </si>
  <si>
    <t>HZS1421</t>
  </si>
  <si>
    <t>Hodinové zúčtovací sazby profesí HSV provádění konstrukcí inženýrských a dopravních staveb dělník výstavby silnic</t>
  </si>
  <si>
    <t>1791528738</t>
  </si>
  <si>
    <t>"nespecifikované či jinak nepopsané práce"</t>
  </si>
  <si>
    <t>"např. úprava terénu za obrubníkem apod."</t>
  </si>
  <si>
    <t>20,000</t>
  </si>
  <si>
    <t>866969585</t>
  </si>
  <si>
    <t>3*3,000</t>
  </si>
  <si>
    <t>"zaměření stavby po dokončení"</t>
  </si>
  <si>
    <t>"vypracování geodetického plánu"</t>
  </si>
  <si>
    <t>2 - VRN</t>
  </si>
  <si>
    <t>VRN - Vedlejší rozpočtové náklady</t>
  </si>
  <si>
    <t xml:space="preserve">    VRN1 - Průzkumné, geodetické a projektové práce</t>
  </si>
  <si>
    <t xml:space="preserve">    VRN3 - Zařízení staveniště</t>
  </si>
  <si>
    <t xml:space="preserve">    VRN5 - Finanční náklady</t>
  </si>
  <si>
    <t xml:space="preserve">    VRN7 - Provozní vlivy</t>
  </si>
  <si>
    <t>Vedlejší rozpočtové náklady</t>
  </si>
  <si>
    <t>VRN1</t>
  </si>
  <si>
    <t>Průzkumné, geodetické a projektové práce</t>
  </si>
  <si>
    <t>012002000</t>
  </si>
  <si>
    <t xml:space="preserve">Hlavní tituly průvodních činností a nákladů průzkumné, geodetické a projektové práce geodetické práce - geometrický plán v tištěné podobě (4x) + elektronické podobě (1x) ve formátu např. .pdf; dwg; apod. </t>
  </si>
  <si>
    <t>1024</t>
  </si>
  <si>
    <t>-2092913433</t>
  </si>
  <si>
    <t>VRN3</t>
  </si>
  <si>
    <t>Zařízení staveniště</t>
  </si>
  <si>
    <t>032002000</t>
  </si>
  <si>
    <t>Hlavní tituly průvodních činností a nákladů zařízení staveniště vybavení staveniště - po celou dobu provádění prací - např. mobilní chemická toaleta, skladovací a šatní buňka, oplocení stavby apod. - 4% ze ZRN SO 100.01 až 100.03</t>
  </si>
  <si>
    <t>4%</t>
  </si>
  <si>
    <t>-1635368256</t>
  </si>
  <si>
    <t>P</t>
  </si>
  <si>
    <t>Poznámka k položce:
Jako jednotkovou cenu dosadit součet ZRN stavebních objektů SO 100.01 + SO 100.02 + SO 100.03</t>
  </si>
  <si>
    <t>VRN5</t>
  </si>
  <si>
    <t>Finanční náklady</t>
  </si>
  <si>
    <t>052002000</t>
  </si>
  <si>
    <t>Hlavní tituly průvodních činností a nákladů finanční náklady finanční rezerva - ve výši 10% z ZRN SO 100.01 až 100.03</t>
  </si>
  <si>
    <t>10%</t>
  </si>
  <si>
    <t>-1260693317</t>
  </si>
  <si>
    <t>VRN7</t>
  </si>
  <si>
    <t>Provozní vlivy</t>
  </si>
  <si>
    <t>071002000</t>
  </si>
  <si>
    <t>Hlavní tituly průvodních činností a nákladů provozní vlivy provoz investora, třetích osob - 2% z ZRN SO 100.01 až 100.03</t>
  </si>
  <si>
    <t>2%</t>
  </si>
  <si>
    <t>127583548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</si>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</sst>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2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0"/>
      <c r="AS2" s="410"/>
      <c r="AT2" s="410"/>
      <c r="AU2" s="410"/>
      <c r="AV2" s="410"/>
      <c r="AW2" s="410"/>
      <c r="AX2" s="410"/>
      <c r="AY2" s="410"/>
      <c r="AZ2" s="410"/>
      <c r="BA2" s="410"/>
      <c r="BB2" s="410"/>
      <c r="BC2" s="410"/>
      <c r="BD2" s="410"/>
      <c r="BE2" s="410"/>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10</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5" customHeight="1">
      <c r="B5" s="29"/>
      <c r="C5" s="30"/>
      <c r="D5" s="35" t="s">
        <v>16</v>
      </c>
      <c r="E5" s="30"/>
      <c r="F5" s="30"/>
      <c r="G5" s="30"/>
      <c r="H5" s="30"/>
      <c r="I5" s="30"/>
      <c r="J5" s="30"/>
      <c r="K5" s="371" t="s">
        <v>17</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0"/>
      <c r="AQ5" s="32"/>
      <c r="BE5" s="369" t="s">
        <v>18</v>
      </c>
      <c r="BS5" s="25" t="s">
        <v>8</v>
      </c>
    </row>
    <row r="6" spans="2:71" ht="36.95" customHeight="1">
      <c r="B6" s="29"/>
      <c r="C6" s="30"/>
      <c r="D6" s="37" t="s">
        <v>19</v>
      </c>
      <c r="E6" s="30"/>
      <c r="F6" s="30"/>
      <c r="G6" s="30"/>
      <c r="H6" s="30"/>
      <c r="I6" s="30"/>
      <c r="J6" s="30"/>
      <c r="K6" s="373" t="s">
        <v>20</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0"/>
      <c r="AQ6" s="32"/>
      <c r="BE6" s="370"/>
      <c r="BS6" s="25" t="s">
        <v>8</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370"/>
      <c r="BS7" s="25" t="s">
        <v>8</v>
      </c>
    </row>
    <row r="8" spans="2:71" ht="14.45"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70"/>
      <c r="BS8" s="25" t="s">
        <v>8</v>
      </c>
    </row>
    <row r="9" spans="2:71" ht="29.25" customHeight="1">
      <c r="B9" s="29"/>
      <c r="C9" s="30"/>
      <c r="D9" s="35" t="s">
        <v>29</v>
      </c>
      <c r="E9" s="30"/>
      <c r="F9" s="30"/>
      <c r="G9" s="30"/>
      <c r="H9" s="30"/>
      <c r="I9" s="30"/>
      <c r="J9" s="30"/>
      <c r="K9" s="40" t="s">
        <v>30</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31</v>
      </c>
      <c r="AL9" s="30"/>
      <c r="AM9" s="30"/>
      <c r="AN9" s="40" t="s">
        <v>32</v>
      </c>
      <c r="AO9" s="30"/>
      <c r="AP9" s="30"/>
      <c r="AQ9" s="32"/>
      <c r="BE9" s="370"/>
      <c r="BS9" s="25" t="s">
        <v>8</v>
      </c>
    </row>
    <row r="10" spans="2:71" ht="14.45" customHeight="1">
      <c r="B10" s="29"/>
      <c r="C10" s="30"/>
      <c r="D10" s="38" t="s">
        <v>33</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34</v>
      </c>
      <c r="AL10" s="30"/>
      <c r="AM10" s="30"/>
      <c r="AN10" s="36" t="s">
        <v>35</v>
      </c>
      <c r="AO10" s="30"/>
      <c r="AP10" s="30"/>
      <c r="AQ10" s="32"/>
      <c r="BE10" s="370"/>
      <c r="BS10" s="25" t="s">
        <v>8</v>
      </c>
    </row>
    <row r="11" spans="2:71" ht="18.4" customHeight="1">
      <c r="B11" s="29"/>
      <c r="C11" s="30"/>
      <c r="D11" s="30"/>
      <c r="E11" s="36" t="s">
        <v>36</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37</v>
      </c>
      <c r="AL11" s="30"/>
      <c r="AM11" s="30"/>
      <c r="AN11" s="36" t="s">
        <v>35</v>
      </c>
      <c r="AO11" s="30"/>
      <c r="AP11" s="30"/>
      <c r="AQ11" s="32"/>
      <c r="BE11" s="37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0"/>
      <c r="BS12" s="25" t="s">
        <v>8</v>
      </c>
    </row>
    <row r="13" spans="2:71" ht="14.45" customHeight="1">
      <c r="B13" s="29"/>
      <c r="C13" s="30"/>
      <c r="D13" s="38" t="s">
        <v>38</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34</v>
      </c>
      <c r="AL13" s="30"/>
      <c r="AM13" s="30"/>
      <c r="AN13" s="41" t="s">
        <v>39</v>
      </c>
      <c r="AO13" s="30"/>
      <c r="AP13" s="30"/>
      <c r="AQ13" s="32"/>
      <c r="BE13" s="370"/>
      <c r="BS13" s="25" t="s">
        <v>8</v>
      </c>
    </row>
    <row r="14" spans="2:71" ht="13.5">
      <c r="B14" s="29"/>
      <c r="C14" s="30"/>
      <c r="D14" s="30"/>
      <c r="E14" s="374" t="s">
        <v>39</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8" t="s">
        <v>37</v>
      </c>
      <c r="AL14" s="30"/>
      <c r="AM14" s="30"/>
      <c r="AN14" s="41" t="s">
        <v>39</v>
      </c>
      <c r="AO14" s="30"/>
      <c r="AP14" s="30"/>
      <c r="AQ14" s="32"/>
      <c r="BE14" s="37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0"/>
      <c r="BS15" s="25" t="s">
        <v>6</v>
      </c>
    </row>
    <row r="16" spans="2:71" ht="14.45" customHeight="1">
      <c r="B16" s="29"/>
      <c r="C16" s="30"/>
      <c r="D16" s="38" t="s">
        <v>40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34</v>
      </c>
      <c r="AL16" s="30"/>
      <c r="AM16" s="30"/>
      <c r="AN16" s="36" t="s">
        <v>35</v>
      </c>
      <c r="AO16" s="30"/>
      <c r="AP16" s="30"/>
      <c r="AQ16" s="32"/>
      <c r="BE16" s="370"/>
      <c r="BS16" s="25" t="s">
        <v>41</v>
      </c>
    </row>
    <row r="17" spans="2:71" ht="18.4" customHeight="1">
      <c r="B17" s="29"/>
      <c r="C17" s="30"/>
      <c r="D17" s="30"/>
      <c r="E17" s="36" t="s">
        <v>42</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37</v>
      </c>
      <c r="AL17" s="30"/>
      <c r="AM17" s="30"/>
      <c r="AN17" s="36" t="s">
        <v>35</v>
      </c>
      <c r="AO17" s="30"/>
      <c r="AP17" s="30"/>
      <c r="AQ17" s="32"/>
      <c r="BE17" s="370"/>
      <c r="BS17" s="25" t="s">
        <v>41</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0"/>
      <c r="BS18" s="25" t="s">
        <v>10</v>
      </c>
    </row>
    <row r="19" spans="2:71" ht="14.45" customHeight="1">
      <c r="B19" s="29"/>
      <c r="C19" s="30"/>
      <c r="D19" s="38" t="s">
        <v>43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0"/>
      <c r="BS19" s="25" t="s">
        <v>44</v>
      </c>
    </row>
    <row r="20" spans="2:71" ht="48.75" customHeight="1">
      <c r="B20" s="29"/>
      <c r="C20" s="30"/>
      <c r="D20" s="30"/>
      <c r="E20" s="376" t="s">
        <v>45</v>
      </c>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0"/>
      <c r="AP20" s="30"/>
      <c r="AQ20" s="32"/>
      <c r="BE20" s="37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0"/>
    </row>
    <row r="22" spans="2:57" ht="6.95" customHeight="1">
      <c r="B22" s="29"/>
      <c r="C22" s="30"/>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0"/>
      <c r="AQ22" s="32"/>
      <c r="BE22" s="370"/>
    </row>
    <row r="23" spans="2:57" s="1" customFormat="1" ht="25.9" customHeight="1">
      <c r="B23" s="43"/>
      <c r="C23" s="44"/>
      <c r="D23" s="45" t="s">
        <v>46</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77">
        <f>ROUND(AG51,0)</f>
        <v>0</v>
      </c>
      <c r="AL23" s="378"/>
      <c r="AM23" s="378"/>
      <c r="AN23" s="378"/>
      <c r="AO23" s="378"/>
      <c r="AP23" s="44"/>
      <c r="AQ23" s="47"/>
      <c r="BE23" s="370"/>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70"/>
    </row>
    <row r="25" spans="2:57" s="1" customFormat="1" ht="13.5">
      <c r="B25" s="43"/>
      <c r="C25" s="44"/>
      <c r="D25" s="44"/>
      <c r="E25" s="44"/>
      <c r="F25" s="44"/>
      <c r="G25" s="44"/>
      <c r="H25" s="44"/>
      <c r="I25" s="44"/>
      <c r="J25" s="44"/>
      <c r="K25" s="44"/>
      <c r="L25" s="379" t="s">
        <v>47</v>
      </c>
      <c r="M25" s="379"/>
      <c r="N25" s="379"/>
      <c r="O25" s="379"/>
      <c r="P25" s="44"/>
      <c r="Q25" s="44"/>
      <c r="R25" s="44"/>
      <c r="S25" s="44"/>
      <c r="T25" s="44"/>
      <c r="U25" s="44"/>
      <c r="V25" s="44"/>
      <c r="W25" s="379" t="s">
        <v>48</v>
      </c>
      <c r="X25" s="379"/>
      <c r="Y25" s="379"/>
      <c r="Z25" s="379"/>
      <c r="AA25" s="379"/>
      <c r="AB25" s="379"/>
      <c r="AC25" s="379"/>
      <c r="AD25" s="379"/>
      <c r="AE25" s="379"/>
      <c r="AF25" s="44"/>
      <c r="AG25" s="44"/>
      <c r="AH25" s="44"/>
      <c r="AI25" s="44"/>
      <c r="AJ25" s="44"/>
      <c r="AK25" s="379" t="s">
        <v>49</v>
      </c>
      <c r="AL25" s="379"/>
      <c r="AM25" s="379"/>
      <c r="AN25" s="379"/>
      <c r="AO25" s="379"/>
      <c r="AP25" s="44"/>
      <c r="AQ25" s="47"/>
      <c r="BE25" s="370"/>
    </row>
    <row r="26" spans="2:57" s="2" customFormat="1" ht="14.45" customHeight="1">
      <c r="B26" s="49"/>
      <c r="C26" s="50"/>
      <c r="D26" s="51" t="s">
        <v>50</v>
      </c>
      <c r="E26" s="50"/>
      <c r="F26" s="51" t="s">
        <v>51</v>
      </c>
      <c r="G26" s="50"/>
      <c r="H26" s="50"/>
      <c r="I26" s="50"/>
      <c r="J26" s="50"/>
      <c r="K26" s="50"/>
      <c r="L26" s="380">
        <v>0.21</v>
      </c>
      <c r="M26" s="381"/>
      <c r="N26" s="381"/>
      <c r="O26" s="381"/>
      <c r="P26" s="50"/>
      <c r="Q26" s="50"/>
      <c r="R26" s="50"/>
      <c r="S26" s="50"/>
      <c r="T26" s="50"/>
      <c r="U26" s="50"/>
      <c r="V26" s="50"/>
      <c r="W26" s="382">
        <f>ROUND(AZ51,0)</f>
        <v>0</v>
      </c>
      <c r="X26" s="381"/>
      <c r="Y26" s="381"/>
      <c r="Z26" s="381"/>
      <c r="AA26" s="381"/>
      <c r="AB26" s="381"/>
      <c r="AC26" s="381"/>
      <c r="AD26" s="381"/>
      <c r="AE26" s="381"/>
      <c r="AF26" s="50"/>
      <c r="AG26" s="50"/>
      <c r="AH26" s="50"/>
      <c r="AI26" s="50"/>
      <c r="AJ26" s="50"/>
      <c r="AK26" s="382">
        <f>ROUND(AV51,1)</f>
        <v>0</v>
      </c>
      <c r="AL26" s="381"/>
      <c r="AM26" s="381"/>
      <c r="AN26" s="381"/>
      <c r="AO26" s="381"/>
      <c r="AP26" s="50"/>
      <c r="AQ26" s="52"/>
      <c r="BE26" s="370"/>
    </row>
    <row r="27" spans="2:57" s="2" customFormat="1" ht="14.45" customHeight="1">
      <c r="B27" s="49"/>
      <c r="C27" s="50"/>
      <c r="D27" s="50"/>
      <c r="E27" s="50"/>
      <c r="F27" s="51" t="s">
        <v>52</v>
      </c>
      <c r="G27" s="50"/>
      <c r="H27" s="50"/>
      <c r="I27" s="50"/>
      <c r="J27" s="50"/>
      <c r="K27" s="50"/>
      <c r="L27" s="380">
        <v>0.15</v>
      </c>
      <c r="M27" s="381"/>
      <c r="N27" s="381"/>
      <c r="O27" s="381"/>
      <c r="P27" s="50"/>
      <c r="Q27" s="50"/>
      <c r="R27" s="50"/>
      <c r="S27" s="50"/>
      <c r="T27" s="50"/>
      <c r="U27" s="50"/>
      <c r="V27" s="50"/>
      <c r="W27" s="382">
        <f>ROUND(BA51,0)</f>
        <v>0</v>
      </c>
      <c r="X27" s="381"/>
      <c r="Y27" s="381"/>
      <c r="Z27" s="381"/>
      <c r="AA27" s="381"/>
      <c r="AB27" s="381"/>
      <c r="AC27" s="381"/>
      <c r="AD27" s="381"/>
      <c r="AE27" s="381"/>
      <c r="AF27" s="50"/>
      <c r="AG27" s="50"/>
      <c r="AH27" s="50"/>
      <c r="AI27" s="50"/>
      <c r="AJ27" s="50"/>
      <c r="AK27" s="382">
        <f>ROUND(AW51,1)</f>
        <v>0</v>
      </c>
      <c r="AL27" s="381"/>
      <c r="AM27" s="381"/>
      <c r="AN27" s="381"/>
      <c r="AO27" s="381"/>
      <c r="AP27" s="50"/>
      <c r="AQ27" s="52"/>
      <c r="BE27" s="370"/>
    </row>
    <row r="28" spans="2:57" s="2" customFormat="1" ht="14.45" customHeight="1" hidden="1">
      <c r="B28" s="49"/>
      <c r="C28" s="50"/>
      <c r="D28" s="50"/>
      <c r="E28" s="50"/>
      <c r="F28" s="51" t="s">
        <v>53</v>
      </c>
      <c r="G28" s="50"/>
      <c r="H28" s="50"/>
      <c r="I28" s="50"/>
      <c r="J28" s="50"/>
      <c r="K28" s="50"/>
      <c r="L28" s="380">
        <v>0.21</v>
      </c>
      <c r="M28" s="381"/>
      <c r="N28" s="381"/>
      <c r="O28" s="381"/>
      <c r="P28" s="50"/>
      <c r="Q28" s="50"/>
      <c r="R28" s="50"/>
      <c r="S28" s="50"/>
      <c r="T28" s="50"/>
      <c r="U28" s="50"/>
      <c r="V28" s="50"/>
      <c r="W28" s="382">
        <f>ROUND(BB51,0)</f>
        <v>0</v>
      </c>
      <c r="X28" s="381"/>
      <c r="Y28" s="381"/>
      <c r="Z28" s="381"/>
      <c r="AA28" s="381"/>
      <c r="AB28" s="381"/>
      <c r="AC28" s="381"/>
      <c r="AD28" s="381"/>
      <c r="AE28" s="381"/>
      <c r="AF28" s="50"/>
      <c r="AG28" s="50"/>
      <c r="AH28" s="50"/>
      <c r="AI28" s="50"/>
      <c r="AJ28" s="50"/>
      <c r="AK28" s="382">
        <v>0</v>
      </c>
      <c r="AL28" s="381"/>
      <c r="AM28" s="381"/>
      <c r="AN28" s="381"/>
      <c r="AO28" s="381"/>
      <c r="AP28" s="50"/>
      <c r="AQ28" s="52"/>
      <c r="BE28" s="370"/>
    </row>
    <row r="29" spans="2:57" s="2" customFormat="1" ht="14.45" customHeight="1" hidden="1">
      <c r="B29" s="49"/>
      <c r="C29" s="50"/>
      <c r="D29" s="50"/>
      <c r="E29" s="50"/>
      <c r="F29" s="51" t="s">
        <v>54</v>
      </c>
      <c r="G29" s="50"/>
      <c r="H29" s="50"/>
      <c r="I29" s="50"/>
      <c r="J29" s="50"/>
      <c r="K29" s="50"/>
      <c r="L29" s="380">
        <v>0.15</v>
      </c>
      <c r="M29" s="381"/>
      <c r="N29" s="381"/>
      <c r="O29" s="381"/>
      <c r="P29" s="50"/>
      <c r="Q29" s="50"/>
      <c r="R29" s="50"/>
      <c r="S29" s="50"/>
      <c r="T29" s="50"/>
      <c r="U29" s="50"/>
      <c r="V29" s="50"/>
      <c r="W29" s="382">
        <f>ROUND(BC51,0)</f>
        <v>0</v>
      </c>
      <c r="X29" s="381"/>
      <c r="Y29" s="381"/>
      <c r="Z29" s="381"/>
      <c r="AA29" s="381"/>
      <c r="AB29" s="381"/>
      <c r="AC29" s="381"/>
      <c r="AD29" s="381"/>
      <c r="AE29" s="381"/>
      <c r="AF29" s="50"/>
      <c r="AG29" s="50"/>
      <c r="AH29" s="50"/>
      <c r="AI29" s="50"/>
      <c r="AJ29" s="50"/>
      <c r="AK29" s="382">
        <v>0</v>
      </c>
      <c r="AL29" s="381"/>
      <c r="AM29" s="381"/>
      <c r="AN29" s="381"/>
      <c r="AO29" s="381"/>
      <c r="AP29" s="50"/>
      <c r="AQ29" s="52"/>
      <c r="BE29" s="370"/>
    </row>
    <row r="30" spans="2:57" s="2" customFormat="1" ht="14.45" customHeight="1" hidden="1">
      <c r="B30" s="49"/>
      <c r="C30" s="50"/>
      <c r="D30" s="50"/>
      <c r="E30" s="50"/>
      <c r="F30" s="51" t="s">
        <v>55</v>
      </c>
      <c r="G30" s="50"/>
      <c r="H30" s="50"/>
      <c r="I30" s="50"/>
      <c r="J30" s="50"/>
      <c r="K30" s="50"/>
      <c r="L30" s="380">
        <v>0</v>
      </c>
      <c r="M30" s="381"/>
      <c r="N30" s="381"/>
      <c r="O30" s="381"/>
      <c r="P30" s="50"/>
      <c r="Q30" s="50"/>
      <c r="R30" s="50"/>
      <c r="S30" s="50"/>
      <c r="T30" s="50"/>
      <c r="U30" s="50"/>
      <c r="V30" s="50"/>
      <c r="W30" s="382">
        <f>ROUND(BD51,0)</f>
        <v>0</v>
      </c>
      <c r="X30" s="381"/>
      <c r="Y30" s="381"/>
      <c r="Z30" s="381"/>
      <c r="AA30" s="381"/>
      <c r="AB30" s="381"/>
      <c r="AC30" s="381"/>
      <c r="AD30" s="381"/>
      <c r="AE30" s="381"/>
      <c r="AF30" s="50"/>
      <c r="AG30" s="50"/>
      <c r="AH30" s="50"/>
      <c r="AI30" s="50"/>
      <c r="AJ30" s="50"/>
      <c r="AK30" s="382">
        <v>0</v>
      </c>
      <c r="AL30" s="381"/>
      <c r="AM30" s="381"/>
      <c r="AN30" s="381"/>
      <c r="AO30" s="381"/>
      <c r="AP30" s="50"/>
      <c r="AQ30" s="52"/>
      <c r="BE30" s="370"/>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70"/>
    </row>
    <row r="32" spans="2:57" s="1" customFormat="1" ht="25.9" customHeight="1">
      <c r="B32" s="43"/>
      <c r="C32" s="53"/>
      <c r="D32" s="54" t="s">
        <v>56</v>
      </c>
      <c r="E32" s="55"/>
      <c r="F32" s="55"/>
      <c r="G32" s="55"/>
      <c r="H32" s="55"/>
      <c r="I32" s="55"/>
      <c r="J32" s="55"/>
      <c r="K32" s="55"/>
      <c r="L32" s="55"/>
      <c r="M32" s="55"/>
      <c r="N32" s="55"/>
      <c r="O32" s="55"/>
      <c r="P32" s="55"/>
      <c r="Q32" s="55"/>
      <c r="R32" s="55"/>
      <c r="S32" s="55"/>
      <c r="T32" s="56" t="s">
        <v>57</v>
      </c>
      <c r="U32" s="55"/>
      <c r="V32" s="55"/>
      <c r="W32" s="55"/>
      <c r="X32" s="383" t="s">
        <v>58</v>
      </c>
      <c r="Y32" s="384"/>
      <c r="Z32" s="384"/>
      <c r="AA32" s="384"/>
      <c r="AB32" s="384"/>
      <c r="AC32" s="55"/>
      <c r="AD32" s="55"/>
      <c r="AE32" s="55"/>
      <c r="AF32" s="55"/>
      <c r="AG32" s="55"/>
      <c r="AH32" s="55"/>
      <c r="AI32" s="55"/>
      <c r="AJ32" s="55"/>
      <c r="AK32" s="385">
        <f>SUM(AK23:AK30)</f>
        <v>0</v>
      </c>
      <c r="AL32" s="384"/>
      <c r="AM32" s="384"/>
      <c r="AN32" s="384"/>
      <c r="AO32" s="386"/>
      <c r="AP32" s="53"/>
      <c r="AQ32" s="57"/>
      <c r="BE32" s="370"/>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59</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16</v>
      </c>
      <c r="D41" s="68"/>
      <c r="E41" s="68"/>
      <c r="F41" s="68"/>
      <c r="G41" s="68"/>
      <c r="H41" s="68"/>
      <c r="I41" s="68"/>
      <c r="J41" s="68"/>
      <c r="K41" s="68"/>
      <c r="L41" s="68" t="str">
        <f>K5</f>
        <v>R17-034</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19</v>
      </c>
      <c r="D42" s="72"/>
      <c r="E42" s="72"/>
      <c r="F42" s="72"/>
      <c r="G42" s="72"/>
      <c r="H42" s="72"/>
      <c r="I42" s="72"/>
      <c r="J42" s="72"/>
      <c r="K42" s="72"/>
      <c r="L42" s="387" t="str">
        <f>K6</f>
        <v>Stavba plotu, výměna brány a branky, terenní úpravya oprava stáv. oplocení areálu MŠ Čapkova, Litvínov</v>
      </c>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3.5">
      <c r="B44" s="43"/>
      <c r="C44" s="67" t="s">
        <v>25</v>
      </c>
      <c r="D44" s="65"/>
      <c r="E44" s="65"/>
      <c r="F44" s="65"/>
      <c r="G44" s="65"/>
      <c r="H44" s="65"/>
      <c r="I44" s="65"/>
      <c r="J44" s="65"/>
      <c r="K44" s="65"/>
      <c r="L44" s="74" t="str">
        <f>IF(K8="","",K8)</f>
        <v>Litvínov</v>
      </c>
      <c r="M44" s="65"/>
      <c r="N44" s="65"/>
      <c r="O44" s="65"/>
      <c r="P44" s="65"/>
      <c r="Q44" s="65"/>
      <c r="R44" s="65"/>
      <c r="S44" s="65"/>
      <c r="T44" s="65"/>
      <c r="U44" s="65"/>
      <c r="V44" s="65"/>
      <c r="W44" s="65"/>
      <c r="X44" s="65"/>
      <c r="Y44" s="65"/>
      <c r="Z44" s="65"/>
      <c r="AA44" s="65"/>
      <c r="AB44" s="65"/>
      <c r="AC44" s="65"/>
      <c r="AD44" s="65"/>
      <c r="AE44" s="65"/>
      <c r="AF44" s="65"/>
      <c r="AG44" s="65"/>
      <c r="AH44" s="65"/>
      <c r="AI44" s="67" t="s">
        <v>27</v>
      </c>
      <c r="AJ44" s="65"/>
      <c r="AK44" s="65"/>
      <c r="AL44" s="65"/>
      <c r="AM44" s="389" t="str">
        <f>IF(AN8="","",AN8)</f>
        <v>26.05.2017</v>
      </c>
      <c r="AN44" s="389"/>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3.5">
      <c r="B46" s="43"/>
      <c r="C46" s="67" t="s">
        <v>33</v>
      </c>
      <c r="D46" s="65"/>
      <c r="E46" s="65"/>
      <c r="F46" s="65"/>
      <c r="G46" s="65"/>
      <c r="H46" s="65"/>
      <c r="I46" s="65"/>
      <c r="J46" s="65"/>
      <c r="K46" s="65"/>
      <c r="L46" s="68" t="str">
        <f>IF(E11="","",E11)</f>
        <v>Město Litvínov</v>
      </c>
      <c r="M46" s="65"/>
      <c r="N46" s="65"/>
      <c r="O46" s="65"/>
      <c r="P46" s="65"/>
      <c r="Q46" s="65"/>
      <c r="R46" s="65"/>
      <c r="S46" s="65"/>
      <c r="T46" s="65"/>
      <c r="U46" s="65"/>
      <c r="V46" s="65"/>
      <c r="W46" s="65"/>
      <c r="X46" s="65"/>
      <c r="Y46" s="65"/>
      <c r="Z46" s="65"/>
      <c r="AA46" s="65"/>
      <c r="AB46" s="65"/>
      <c r="AC46" s="65"/>
      <c r="AD46" s="65"/>
      <c r="AE46" s="65"/>
      <c r="AF46" s="65"/>
      <c r="AG46" s="65"/>
      <c r="AH46" s="65"/>
      <c r="AI46" s="67" t="s">
        <v>40</v>
      </c>
      <c r="AJ46" s="65"/>
      <c r="AK46" s="65"/>
      <c r="AL46" s="65"/>
      <c r="AM46" s="390" t="str">
        <f>IF(E17="","",E17)</f>
        <v>Můjbim s.r.o.</v>
      </c>
      <c r="AN46" s="390"/>
      <c r="AO46" s="390"/>
      <c r="AP46" s="390"/>
      <c r="AQ46" s="65"/>
      <c r="AR46" s="63"/>
      <c r="AS46" s="391" t="s">
        <v>60</v>
      </c>
      <c r="AT46" s="392"/>
      <c r="AU46" s="76"/>
      <c r="AV46" s="76"/>
      <c r="AW46" s="76"/>
      <c r="AX46" s="76"/>
      <c r="AY46" s="76"/>
      <c r="AZ46" s="76"/>
      <c r="BA46" s="76"/>
      <c r="BB46" s="76"/>
      <c r="BC46" s="76"/>
      <c r="BD46" s="77"/>
    </row>
    <row r="47" spans="2:56" s="1" customFormat="1" ht="13.5">
      <c r="B47" s="43"/>
      <c r="C47" s="67" t="s">
        <v>38</v>
      </c>
      <c r="D47" s="65"/>
      <c r="E47" s="65"/>
      <c r="F47" s="65"/>
      <c r="G47" s="65"/>
      <c r="H47" s="65"/>
      <c r="I47" s="65"/>
      <c r="J47" s="65"/>
      <c r="K47" s="65"/>
      <c r="L47" s="68" t="str">
        <f>IF(E14="Vyplň údaj","",E14)</f>
        <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393"/>
      <c r="AT47" s="394"/>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395"/>
      <c r="AT48" s="396"/>
      <c r="AU48" s="44"/>
      <c r="AV48" s="44"/>
      <c r="AW48" s="44"/>
      <c r="AX48" s="44"/>
      <c r="AY48" s="44"/>
      <c r="AZ48" s="44"/>
      <c r="BA48" s="44"/>
      <c r="BB48" s="44"/>
      <c r="BC48" s="44"/>
      <c r="BD48" s="80"/>
    </row>
    <row r="49" spans="2:56" s="1" customFormat="1" ht="29.25" customHeight="1">
      <c r="B49" s="43"/>
      <c r="C49" s="397" t="s">
        <v>61</v>
      </c>
      <c r="D49" s="398"/>
      <c r="E49" s="398"/>
      <c r="F49" s="398"/>
      <c r="G49" s="398"/>
      <c r="H49" s="81"/>
      <c r="I49" s="399" t="s">
        <v>62</v>
      </c>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400" t="s">
        <v>63</v>
      </c>
      <c r="AH49" s="398"/>
      <c r="AI49" s="398"/>
      <c r="AJ49" s="398"/>
      <c r="AK49" s="398"/>
      <c r="AL49" s="398"/>
      <c r="AM49" s="398"/>
      <c r="AN49" s="399" t="s">
        <v>64</v>
      </c>
      <c r="AO49" s="398"/>
      <c r="AP49" s="398"/>
      <c r="AQ49" s="82" t="s">
        <v>65</v>
      </c>
      <c r="AR49" s="63"/>
      <c r="AS49" s="83" t="s">
        <v>66</v>
      </c>
      <c r="AT49" s="84" t="s">
        <v>67</v>
      </c>
      <c r="AU49" s="84" t="s">
        <v>68</v>
      </c>
      <c r="AV49" s="84" t="s">
        <v>69</v>
      </c>
      <c r="AW49" s="84" t="s">
        <v>70</v>
      </c>
      <c r="AX49" s="84" t="s">
        <v>71</v>
      </c>
      <c r="AY49" s="84" t="s">
        <v>72</v>
      </c>
      <c r="AZ49" s="84" t="s">
        <v>73</v>
      </c>
      <c r="BA49" s="84" t="s">
        <v>74</v>
      </c>
      <c r="BB49" s="84" t="s">
        <v>75</v>
      </c>
      <c r="BC49" s="84" t="s">
        <v>76</v>
      </c>
      <c r="BD49" s="85" t="s">
        <v>77</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78</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408">
        <f>ROUND(AG52+AG56,0)</f>
        <v>0</v>
      </c>
      <c r="AH51" s="408"/>
      <c r="AI51" s="408"/>
      <c r="AJ51" s="408"/>
      <c r="AK51" s="408"/>
      <c r="AL51" s="408"/>
      <c r="AM51" s="408"/>
      <c r="AN51" s="409">
        <f aca="true" t="shared" si="0" ref="AN51:AN56">SUM(AG51,AT51)</f>
        <v>0</v>
      </c>
      <c r="AO51" s="409"/>
      <c r="AP51" s="409"/>
      <c r="AQ51" s="91" t="s">
        <v>35</v>
      </c>
      <c r="AR51" s="73"/>
      <c r="AS51" s="92">
        <f>ROUND(AS52+AS56,0)</f>
        <v>0</v>
      </c>
      <c r="AT51" s="93">
        <f aca="true" t="shared" si="1" ref="AT51:AT56">ROUND(SUM(AV51:AW51),1)</f>
        <v>0</v>
      </c>
      <c r="AU51" s="94">
        <f>ROUND(AU52+AU56,5)</f>
        <v>0</v>
      </c>
      <c r="AV51" s="93">
        <f>ROUND(AZ51*L26,1)</f>
        <v>0</v>
      </c>
      <c r="AW51" s="93">
        <f>ROUND(BA51*L27,1)</f>
        <v>0</v>
      </c>
      <c r="AX51" s="93">
        <f>ROUND(BB51*L26,1)</f>
        <v>0</v>
      </c>
      <c r="AY51" s="93">
        <f>ROUND(BC51*L27,1)</f>
        <v>0</v>
      </c>
      <c r="AZ51" s="93">
        <f>ROUND(AZ52+AZ56,0)</f>
        <v>0</v>
      </c>
      <c r="BA51" s="93">
        <f>ROUND(BA52+BA56,0)</f>
        <v>0</v>
      </c>
      <c r="BB51" s="93">
        <f>ROUND(BB52+BB56,0)</f>
        <v>0</v>
      </c>
      <c r="BC51" s="93">
        <f>ROUND(BC52+BC56,0)</f>
        <v>0</v>
      </c>
      <c r="BD51" s="95">
        <f>ROUND(BD52+BD56,0)</f>
        <v>0</v>
      </c>
      <c r="BS51" s="96" t="s">
        <v>79</v>
      </c>
      <c r="BT51" s="96" t="s">
        <v>80</v>
      </c>
      <c r="BU51" s="97" t="s">
        <v>81</v>
      </c>
      <c r="BV51" s="96" t="s">
        <v>82</v>
      </c>
      <c r="BW51" s="96" t="s">
        <v>7</v>
      </c>
      <c r="BX51" s="96" t="s">
        <v>83</v>
      </c>
      <c r="CL51" s="96" t="s">
        <v>22</v>
      </c>
    </row>
    <row r="52" spans="2:91" s="5" customFormat="1" ht="37.5" customHeight="1">
      <c r="B52" s="98"/>
      <c r="C52" s="99"/>
      <c r="D52" s="404" t="s">
        <v>10</v>
      </c>
      <c r="E52" s="404"/>
      <c r="F52" s="404"/>
      <c r="G52" s="404"/>
      <c r="H52" s="404"/>
      <c r="I52" s="100"/>
      <c r="J52" s="404" t="s">
        <v>84</v>
      </c>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3">
        <f>ROUND(SUM(AG53:AG55),0)</f>
        <v>0</v>
      </c>
      <c r="AH52" s="402"/>
      <c r="AI52" s="402"/>
      <c r="AJ52" s="402"/>
      <c r="AK52" s="402"/>
      <c r="AL52" s="402"/>
      <c r="AM52" s="402"/>
      <c r="AN52" s="401">
        <f t="shared" si="0"/>
        <v>0</v>
      </c>
      <c r="AO52" s="402"/>
      <c r="AP52" s="402"/>
      <c r="AQ52" s="101" t="s">
        <v>85</v>
      </c>
      <c r="AR52" s="102"/>
      <c r="AS52" s="103">
        <f>ROUND(SUM(AS53:AS55),0)</f>
        <v>0</v>
      </c>
      <c r="AT52" s="104">
        <f t="shared" si="1"/>
        <v>0</v>
      </c>
      <c r="AU52" s="105">
        <f>ROUND(SUM(AU53:AU55),5)</f>
        <v>0</v>
      </c>
      <c r="AV52" s="104">
        <f>ROUND(AZ52*L26,1)</f>
        <v>0</v>
      </c>
      <c r="AW52" s="104">
        <f>ROUND(BA52*L27,1)</f>
        <v>0</v>
      </c>
      <c r="AX52" s="104">
        <f>ROUND(BB52*L26,1)</f>
        <v>0</v>
      </c>
      <c r="AY52" s="104">
        <f>ROUND(BC52*L27,1)</f>
        <v>0</v>
      </c>
      <c r="AZ52" s="104">
        <f>ROUND(SUM(AZ53:AZ55),0)</f>
        <v>0</v>
      </c>
      <c r="BA52" s="104">
        <f>ROUND(SUM(BA53:BA55),0)</f>
        <v>0</v>
      </c>
      <c r="BB52" s="104">
        <f>ROUND(SUM(BB53:BB55),0)</f>
        <v>0</v>
      </c>
      <c r="BC52" s="104">
        <f>ROUND(SUM(BC53:BC55),0)</f>
        <v>0</v>
      </c>
      <c r="BD52" s="106">
        <f>ROUND(SUM(BD53:BD55),0)</f>
        <v>0</v>
      </c>
      <c r="BS52" s="107" t="s">
        <v>79</v>
      </c>
      <c r="BT52" s="107" t="s">
        <v>10</v>
      </c>
      <c r="BU52" s="107" t="s">
        <v>81</v>
      </c>
      <c r="BV52" s="107" t="s">
        <v>82</v>
      </c>
      <c r="BW52" s="107" t="s">
        <v>86</v>
      </c>
      <c r="BX52" s="107" t="s">
        <v>7</v>
      </c>
      <c r="CL52" s="107" t="s">
        <v>22</v>
      </c>
      <c r="CM52" s="107" t="s">
        <v>87</v>
      </c>
    </row>
    <row r="53" spans="1:90" s="6" customFormat="1" ht="22.5" customHeight="1">
      <c r="A53" s="108" t="s">
        <v>88</v>
      </c>
      <c r="B53" s="109"/>
      <c r="C53" s="110"/>
      <c r="D53" s="110"/>
      <c r="E53" s="407" t="s">
        <v>89</v>
      </c>
      <c r="F53" s="407"/>
      <c r="G53" s="407"/>
      <c r="H53" s="407"/>
      <c r="I53" s="407"/>
      <c r="J53" s="110"/>
      <c r="K53" s="407" t="s">
        <v>90</v>
      </c>
      <c r="L53" s="407"/>
      <c r="M53" s="407"/>
      <c r="N53" s="407"/>
      <c r="O53" s="407"/>
      <c r="P53" s="407"/>
      <c r="Q53" s="407"/>
      <c r="R53" s="407"/>
      <c r="S53" s="407"/>
      <c r="T53" s="407"/>
      <c r="U53" s="407"/>
      <c r="V53" s="407"/>
      <c r="W53" s="407"/>
      <c r="X53" s="407"/>
      <c r="Y53" s="407"/>
      <c r="Z53" s="407"/>
      <c r="AA53" s="407"/>
      <c r="AB53" s="407"/>
      <c r="AC53" s="407"/>
      <c r="AD53" s="407"/>
      <c r="AE53" s="407"/>
      <c r="AF53" s="407"/>
      <c r="AG53" s="405">
        <f>'01 - SO 100.01 - Oprava s...'!J29</f>
        <v>0</v>
      </c>
      <c r="AH53" s="406"/>
      <c r="AI53" s="406"/>
      <c r="AJ53" s="406"/>
      <c r="AK53" s="406"/>
      <c r="AL53" s="406"/>
      <c r="AM53" s="406"/>
      <c r="AN53" s="405">
        <f t="shared" si="0"/>
        <v>0</v>
      </c>
      <c r="AO53" s="406"/>
      <c r="AP53" s="406"/>
      <c r="AQ53" s="111" t="s">
        <v>91</v>
      </c>
      <c r="AR53" s="112"/>
      <c r="AS53" s="113">
        <v>0</v>
      </c>
      <c r="AT53" s="114">
        <f t="shared" si="1"/>
        <v>0</v>
      </c>
      <c r="AU53" s="115">
        <f>'01 - SO 100.01 - Oprava s...'!P91</f>
        <v>0</v>
      </c>
      <c r="AV53" s="114">
        <f>'01 - SO 100.01 - Oprava s...'!J32</f>
        <v>0</v>
      </c>
      <c r="AW53" s="114">
        <f>'01 - SO 100.01 - Oprava s...'!J33</f>
        <v>0</v>
      </c>
      <c r="AX53" s="114">
        <f>'01 - SO 100.01 - Oprava s...'!J34</f>
        <v>0</v>
      </c>
      <c r="AY53" s="114">
        <f>'01 - SO 100.01 - Oprava s...'!J35</f>
        <v>0</v>
      </c>
      <c r="AZ53" s="114">
        <f>'01 - SO 100.01 - Oprava s...'!F32</f>
        <v>0</v>
      </c>
      <c r="BA53" s="114">
        <f>'01 - SO 100.01 - Oprava s...'!F33</f>
        <v>0</v>
      </c>
      <c r="BB53" s="114">
        <f>'01 - SO 100.01 - Oprava s...'!F34</f>
        <v>0</v>
      </c>
      <c r="BC53" s="114">
        <f>'01 - SO 100.01 - Oprava s...'!F35</f>
        <v>0</v>
      </c>
      <c r="BD53" s="116">
        <f>'01 - SO 100.01 - Oprava s...'!F36</f>
        <v>0</v>
      </c>
      <c r="BT53" s="117" t="s">
        <v>87</v>
      </c>
      <c r="BV53" s="117" t="s">
        <v>82</v>
      </c>
      <c r="BW53" s="117" t="s">
        <v>92</v>
      </c>
      <c r="BX53" s="117" t="s">
        <v>86</v>
      </c>
      <c r="CL53" s="117" t="s">
        <v>22</v>
      </c>
    </row>
    <row r="54" spans="1:90" s="6" customFormat="1" ht="22.5" customHeight="1">
      <c r="A54" s="108" t="s">
        <v>88</v>
      </c>
      <c r="B54" s="109"/>
      <c r="C54" s="110"/>
      <c r="D54" s="110"/>
      <c r="E54" s="407" t="s">
        <v>93</v>
      </c>
      <c r="F54" s="407"/>
      <c r="G54" s="407"/>
      <c r="H54" s="407"/>
      <c r="I54" s="407"/>
      <c r="J54" s="110"/>
      <c r="K54" s="407" t="s">
        <v>94</v>
      </c>
      <c r="L54" s="407"/>
      <c r="M54" s="407"/>
      <c r="N54" s="407"/>
      <c r="O54" s="407"/>
      <c r="P54" s="407"/>
      <c r="Q54" s="407"/>
      <c r="R54" s="407"/>
      <c r="S54" s="407"/>
      <c r="T54" s="407"/>
      <c r="U54" s="407"/>
      <c r="V54" s="407"/>
      <c r="W54" s="407"/>
      <c r="X54" s="407"/>
      <c r="Y54" s="407"/>
      <c r="Z54" s="407"/>
      <c r="AA54" s="407"/>
      <c r="AB54" s="407"/>
      <c r="AC54" s="407"/>
      <c r="AD54" s="407"/>
      <c r="AE54" s="407"/>
      <c r="AF54" s="407"/>
      <c r="AG54" s="405">
        <f>'02 - SO 100.02 - Nové opl...'!J29</f>
        <v>0</v>
      </c>
      <c r="AH54" s="406"/>
      <c r="AI54" s="406"/>
      <c r="AJ54" s="406"/>
      <c r="AK54" s="406"/>
      <c r="AL54" s="406"/>
      <c r="AM54" s="406"/>
      <c r="AN54" s="405">
        <f t="shared" si="0"/>
        <v>0</v>
      </c>
      <c r="AO54" s="406"/>
      <c r="AP54" s="406"/>
      <c r="AQ54" s="111" t="s">
        <v>91</v>
      </c>
      <c r="AR54" s="112"/>
      <c r="AS54" s="113">
        <v>0</v>
      </c>
      <c r="AT54" s="114">
        <f t="shared" si="1"/>
        <v>0</v>
      </c>
      <c r="AU54" s="115">
        <f>'02 - SO 100.02 - Nové opl...'!P90</f>
        <v>0</v>
      </c>
      <c r="AV54" s="114">
        <f>'02 - SO 100.02 - Nové opl...'!J32</f>
        <v>0</v>
      </c>
      <c r="AW54" s="114">
        <f>'02 - SO 100.02 - Nové opl...'!J33</f>
        <v>0</v>
      </c>
      <c r="AX54" s="114">
        <f>'02 - SO 100.02 - Nové opl...'!J34</f>
        <v>0</v>
      </c>
      <c r="AY54" s="114">
        <f>'02 - SO 100.02 - Nové opl...'!J35</f>
        <v>0</v>
      </c>
      <c r="AZ54" s="114">
        <f>'02 - SO 100.02 - Nové opl...'!F32</f>
        <v>0</v>
      </c>
      <c r="BA54" s="114">
        <f>'02 - SO 100.02 - Nové opl...'!F33</f>
        <v>0</v>
      </c>
      <c r="BB54" s="114">
        <f>'02 - SO 100.02 - Nové opl...'!F34</f>
        <v>0</v>
      </c>
      <c r="BC54" s="114">
        <f>'02 - SO 100.02 - Nové opl...'!F35</f>
        <v>0</v>
      </c>
      <c r="BD54" s="116">
        <f>'02 - SO 100.02 - Nové opl...'!F36</f>
        <v>0</v>
      </c>
      <c r="BT54" s="117" t="s">
        <v>87</v>
      </c>
      <c r="BV54" s="117" t="s">
        <v>82</v>
      </c>
      <c r="BW54" s="117" t="s">
        <v>95</v>
      </c>
      <c r="BX54" s="117" t="s">
        <v>86</v>
      </c>
      <c r="CL54" s="117" t="s">
        <v>22</v>
      </c>
    </row>
    <row r="55" spans="1:90" s="6" customFormat="1" ht="22.5" customHeight="1">
      <c r="A55" s="108" t="s">
        <v>88</v>
      </c>
      <c r="B55" s="109"/>
      <c r="C55" s="110"/>
      <c r="D55" s="110"/>
      <c r="E55" s="407" t="s">
        <v>96</v>
      </c>
      <c r="F55" s="407"/>
      <c r="G55" s="407"/>
      <c r="H55" s="407"/>
      <c r="I55" s="407"/>
      <c r="J55" s="110"/>
      <c r="K55" s="407" t="s">
        <v>97</v>
      </c>
      <c r="L55" s="407"/>
      <c r="M55" s="407"/>
      <c r="N55" s="407"/>
      <c r="O55" s="407"/>
      <c r="P55" s="407"/>
      <c r="Q55" s="407"/>
      <c r="R55" s="407"/>
      <c r="S55" s="407"/>
      <c r="T55" s="407"/>
      <c r="U55" s="407"/>
      <c r="V55" s="407"/>
      <c r="W55" s="407"/>
      <c r="X55" s="407"/>
      <c r="Y55" s="407"/>
      <c r="Z55" s="407"/>
      <c r="AA55" s="407"/>
      <c r="AB55" s="407"/>
      <c r="AC55" s="407"/>
      <c r="AD55" s="407"/>
      <c r="AE55" s="407"/>
      <c r="AF55" s="407"/>
      <c r="AG55" s="405">
        <f>'03 - SO 100.03 - Zpevněné...'!J29</f>
        <v>0</v>
      </c>
      <c r="AH55" s="406"/>
      <c r="AI55" s="406"/>
      <c r="AJ55" s="406"/>
      <c r="AK55" s="406"/>
      <c r="AL55" s="406"/>
      <c r="AM55" s="406"/>
      <c r="AN55" s="405">
        <f t="shared" si="0"/>
        <v>0</v>
      </c>
      <c r="AO55" s="406"/>
      <c r="AP55" s="406"/>
      <c r="AQ55" s="111" t="s">
        <v>91</v>
      </c>
      <c r="AR55" s="112"/>
      <c r="AS55" s="113">
        <v>0</v>
      </c>
      <c r="AT55" s="114">
        <f t="shared" si="1"/>
        <v>0</v>
      </c>
      <c r="AU55" s="115">
        <f>'03 - SO 100.03 - Zpevněné...'!P90</f>
        <v>0</v>
      </c>
      <c r="AV55" s="114">
        <f>'03 - SO 100.03 - Zpevněné...'!J32</f>
        <v>0</v>
      </c>
      <c r="AW55" s="114">
        <f>'03 - SO 100.03 - Zpevněné...'!J33</f>
        <v>0</v>
      </c>
      <c r="AX55" s="114">
        <f>'03 - SO 100.03 - Zpevněné...'!J34</f>
        <v>0</v>
      </c>
      <c r="AY55" s="114">
        <f>'03 - SO 100.03 - Zpevněné...'!J35</f>
        <v>0</v>
      </c>
      <c r="AZ55" s="114">
        <f>'03 - SO 100.03 - Zpevněné...'!F32</f>
        <v>0</v>
      </c>
      <c r="BA55" s="114">
        <f>'03 - SO 100.03 - Zpevněné...'!F33</f>
        <v>0</v>
      </c>
      <c r="BB55" s="114">
        <f>'03 - SO 100.03 - Zpevněné...'!F34</f>
        <v>0</v>
      </c>
      <c r="BC55" s="114">
        <f>'03 - SO 100.03 - Zpevněné...'!F35</f>
        <v>0</v>
      </c>
      <c r="BD55" s="116">
        <f>'03 - SO 100.03 - Zpevněné...'!F36</f>
        <v>0</v>
      </c>
      <c r="BT55" s="117" t="s">
        <v>87</v>
      </c>
      <c r="BV55" s="117" t="s">
        <v>82</v>
      </c>
      <c r="BW55" s="117" t="s">
        <v>98</v>
      </c>
      <c r="BX55" s="117" t="s">
        <v>86</v>
      </c>
      <c r="CL55" s="117" t="s">
        <v>22</v>
      </c>
    </row>
    <row r="56" spans="1:91" s="5" customFormat="1" ht="22.5" customHeight="1">
      <c r="A56" s="108" t="s">
        <v>88</v>
      </c>
      <c r="B56" s="98"/>
      <c r="C56" s="99"/>
      <c r="D56" s="404" t="s">
        <v>87</v>
      </c>
      <c r="E56" s="404"/>
      <c r="F56" s="404"/>
      <c r="G56" s="404"/>
      <c r="H56" s="404"/>
      <c r="I56" s="100"/>
      <c r="J56" s="404" t="s">
        <v>99</v>
      </c>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1">
        <f>'2 - VRN'!J27</f>
        <v>0</v>
      </c>
      <c r="AH56" s="402"/>
      <c r="AI56" s="402"/>
      <c r="AJ56" s="402"/>
      <c r="AK56" s="402"/>
      <c r="AL56" s="402"/>
      <c r="AM56" s="402"/>
      <c r="AN56" s="401">
        <f t="shared" si="0"/>
        <v>0</v>
      </c>
      <c r="AO56" s="402"/>
      <c r="AP56" s="402"/>
      <c r="AQ56" s="101" t="s">
        <v>100</v>
      </c>
      <c r="AR56" s="102"/>
      <c r="AS56" s="118">
        <v>0</v>
      </c>
      <c r="AT56" s="119">
        <f t="shared" si="1"/>
        <v>0</v>
      </c>
      <c r="AU56" s="120">
        <f>'2 - VRN'!P81</f>
        <v>0</v>
      </c>
      <c r="AV56" s="119">
        <f>'2 - VRN'!J30</f>
        <v>0</v>
      </c>
      <c r="AW56" s="119">
        <f>'2 - VRN'!J31</f>
        <v>0</v>
      </c>
      <c r="AX56" s="119">
        <f>'2 - VRN'!J32</f>
        <v>0</v>
      </c>
      <c r="AY56" s="119">
        <f>'2 - VRN'!J33</f>
        <v>0</v>
      </c>
      <c r="AZ56" s="119">
        <f>'2 - VRN'!F30</f>
        <v>0</v>
      </c>
      <c r="BA56" s="119">
        <f>'2 - VRN'!F31</f>
        <v>0</v>
      </c>
      <c r="BB56" s="119">
        <f>'2 - VRN'!F32</f>
        <v>0</v>
      </c>
      <c r="BC56" s="119">
        <f>'2 - VRN'!F33</f>
        <v>0</v>
      </c>
      <c r="BD56" s="121">
        <f>'2 - VRN'!F34</f>
        <v>0</v>
      </c>
      <c r="BT56" s="107" t="s">
        <v>10</v>
      </c>
      <c r="BV56" s="107" t="s">
        <v>82</v>
      </c>
      <c r="BW56" s="107" t="s">
        <v>101</v>
      </c>
      <c r="BX56" s="107" t="s">
        <v>7</v>
      </c>
      <c r="CL56" s="107" t="s">
        <v>22</v>
      </c>
      <c r="CM56" s="107" t="s">
        <v>87</v>
      </c>
    </row>
    <row r="57" spans="2:44" s="1" customFormat="1" ht="30" customHeight="1">
      <c r="B57" s="4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3"/>
    </row>
    <row r="58" spans="2:44" s="1" customFormat="1" ht="6.95" customHeigh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63"/>
    </row>
  </sheetData>
  <sheetProtection password="CC35" sheet="1" objects="1" scenarios="1" formatCells="0" formatColumns="0" formatRows="0" sort="0" autoFilter="0"/>
  <mergeCells count="57">
    <mergeCell ref="AR2:BE2"/>
    <mergeCell ref="AN56:AP56"/>
    <mergeCell ref="AG56:AM56"/>
    <mergeCell ref="D56:H56"/>
    <mergeCell ref="J56:AF56"/>
    <mergeCell ref="AG51:AM51"/>
    <mergeCell ref="AN51:AP51"/>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SO 100.01 - Oprava s...'!C2" display="/"/>
    <hyperlink ref="A54" location="'02 - SO 100.02 - Nové opl...'!C2" display="/"/>
    <hyperlink ref="A55" location="'03 - SO 100.03 - Zpevněné...'!C2" display="/"/>
    <hyperlink ref="A56" location="'2 - VR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8" t="s">
        <v>103</v>
      </c>
      <c r="H1" s="418"/>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92</v>
      </c>
    </row>
    <row r="3" spans="2:46" ht="6.95" customHeight="1">
      <c r="B3" s="26"/>
      <c r="C3" s="27"/>
      <c r="D3" s="27"/>
      <c r="E3" s="27"/>
      <c r="F3" s="27"/>
      <c r="G3" s="27"/>
      <c r="H3" s="27"/>
      <c r="I3" s="127"/>
      <c r="J3" s="27"/>
      <c r="K3" s="28"/>
      <c r="AT3" s="25" t="s">
        <v>87</v>
      </c>
    </row>
    <row r="4" spans="2:46" ht="36.95" customHeight="1">
      <c r="B4" s="29"/>
      <c r="C4" s="30"/>
      <c r="D4" s="31" t="s">
        <v>107</v>
      </c>
      <c r="E4" s="30"/>
      <c r="F4" s="30"/>
      <c r="G4" s="30"/>
      <c r="H4" s="30"/>
      <c r="I4" s="128"/>
      <c r="J4" s="30"/>
      <c r="K4" s="32"/>
      <c r="M4" s="33" t="s">
        <v>13</v>
      </c>
      <c r="AT4" s="25" t="s">
        <v>6</v>
      </c>
    </row>
    <row r="5" spans="2:11" ht="6.95" customHeight="1">
      <c r="B5" s="29"/>
      <c r="C5" s="30"/>
      <c r="D5" s="30"/>
      <c r="E5" s="30"/>
      <c r="F5" s="30"/>
      <c r="G5" s="30"/>
      <c r="H5" s="30"/>
      <c r="I5" s="128"/>
      <c r="J5" s="30"/>
      <c r="K5" s="32"/>
    </row>
    <row r="6" spans="2:11" ht="13.5">
      <c r="B6" s="29"/>
      <c r="C6" s="30"/>
      <c r="D6" s="38" t="s">
        <v>19</v>
      </c>
      <c r="E6" s="30"/>
      <c r="F6" s="30"/>
      <c r="G6" s="30"/>
      <c r="H6" s="30"/>
      <c r="I6" s="128"/>
      <c r="J6" s="30"/>
      <c r="K6" s="32"/>
    </row>
    <row r="7" spans="2:11" ht="22.5" customHeight="1">
      <c r="B7" s="29"/>
      <c r="C7" s="30"/>
      <c r="D7" s="30"/>
      <c r="E7" s="411" t="str">
        <f>'Rekapitulace stavby'!K6</f>
        <v>Stavba plotu, výměna brány a branky, terenní úpravya oprava stáv. oplocení areálu MŠ Čapkova, Litvínov</v>
      </c>
      <c r="F7" s="412"/>
      <c r="G7" s="412"/>
      <c r="H7" s="412"/>
      <c r="I7" s="128"/>
      <c r="J7" s="30"/>
      <c r="K7" s="32"/>
    </row>
    <row r="8" spans="2:11" ht="13.5">
      <c r="B8" s="29"/>
      <c r="C8" s="30"/>
      <c r="D8" s="38" t="s">
        <v>108</v>
      </c>
      <c r="E8" s="30"/>
      <c r="F8" s="30"/>
      <c r="G8" s="30"/>
      <c r="H8" s="30"/>
      <c r="I8" s="128"/>
      <c r="J8" s="30"/>
      <c r="K8" s="32"/>
    </row>
    <row r="9" spans="2:11" s="1" customFormat="1" ht="22.5" customHeight="1">
      <c r="B9" s="43"/>
      <c r="C9" s="44"/>
      <c r="D9" s="44"/>
      <c r="E9" s="411" t="s">
        <v>109</v>
      </c>
      <c r="F9" s="413"/>
      <c r="G9" s="413"/>
      <c r="H9" s="413"/>
      <c r="I9" s="129"/>
      <c r="J9" s="44"/>
      <c r="K9" s="47"/>
    </row>
    <row r="10" spans="2:11" s="1" customFormat="1" ht="13.5">
      <c r="B10" s="43"/>
      <c r="C10" s="44"/>
      <c r="D10" s="38" t="s">
        <v>110</v>
      </c>
      <c r="E10" s="44"/>
      <c r="F10" s="44"/>
      <c r="G10" s="44"/>
      <c r="H10" s="44"/>
      <c r="I10" s="129"/>
      <c r="J10" s="44"/>
      <c r="K10" s="47"/>
    </row>
    <row r="11" spans="2:11" s="1" customFormat="1" ht="36.95" customHeight="1">
      <c r="B11" s="43"/>
      <c r="C11" s="44"/>
      <c r="D11" s="44"/>
      <c r="E11" s="414" t="s">
        <v>111</v>
      </c>
      <c r="F11" s="413"/>
      <c r="G11" s="413"/>
      <c r="H11" s="413"/>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35</v>
      </c>
      <c r="K13" s="47"/>
    </row>
    <row r="14" spans="2:11" s="1" customFormat="1" ht="14.45" customHeight="1">
      <c r="B14" s="43"/>
      <c r="C14" s="44"/>
      <c r="D14" s="38" t="s">
        <v>25</v>
      </c>
      <c r="E14" s="44"/>
      <c r="F14" s="36" t="s">
        <v>26</v>
      </c>
      <c r="G14" s="44"/>
      <c r="H14" s="44"/>
      <c r="I14" s="130" t="s">
        <v>27</v>
      </c>
      <c r="J14" s="131" t="str">
        <f>'Rekapitulace stavby'!AN8</f>
        <v>26.05.2017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33</v>
      </c>
      <c r="E16" s="44"/>
      <c r="F16" s="44"/>
      <c r="G16" s="44"/>
      <c r="H16" s="44"/>
      <c r="I16" s="130" t="s">
        <v>34</v>
      </c>
      <c r="J16" s="36" t="s">
        <v>35</v>
      </c>
      <c r="K16" s="47"/>
    </row>
    <row r="17" spans="2:11" s="1" customFormat="1" ht="18" customHeight="1">
      <c r="B17" s="43"/>
      <c r="C17" s="44"/>
      <c r="D17" s="44"/>
      <c r="E17" s="36" t="s">
        <v>36</v>
      </c>
      <c r="F17" s="44"/>
      <c r="G17" s="44"/>
      <c r="H17" s="44"/>
      <c r="I17" s="130" t="s">
        <v>37</v>
      </c>
      <c r="J17" s="36" t="s">
        <v>35</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38</v>
      </c>
      <c r="E19" s="44"/>
      <c r="F19" s="44"/>
      <c r="G19" s="44"/>
      <c r="H19" s="44"/>
      <c r="I19" s="130" t="s">
        <v>34</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37</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40</v>
      </c>
      <c r="E22" s="44"/>
      <c r="F22" s="44"/>
      <c r="G22" s="44"/>
      <c r="H22" s="44"/>
      <c r="I22" s="130" t="s">
        <v>34</v>
      </c>
      <c r="J22" s="36" t="s">
        <v>35</v>
      </c>
      <c r="K22" s="47"/>
    </row>
    <row r="23" spans="2:11" s="1" customFormat="1" ht="18" customHeight="1">
      <c r="B23" s="43"/>
      <c r="C23" s="44"/>
      <c r="D23" s="44"/>
      <c r="E23" s="36" t="s">
        <v>42</v>
      </c>
      <c r="F23" s="44"/>
      <c r="G23" s="44"/>
      <c r="H23" s="44"/>
      <c r="I23" s="130" t="s">
        <v>37</v>
      </c>
      <c r="J23" s="36" t="s">
        <v>35</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43</v>
      </c>
      <c r="E25" s="44"/>
      <c r="F25" s="44"/>
      <c r="G25" s="44"/>
      <c r="H25" s="44"/>
      <c r="I25" s="129"/>
      <c r="J25" s="44"/>
      <c r="K25" s="47"/>
    </row>
    <row r="26" spans="2:11" s="7" customFormat="1" ht="63" customHeight="1">
      <c r="B26" s="132"/>
      <c r="C26" s="133"/>
      <c r="D26" s="133"/>
      <c r="E26" s="376" t="s">
        <v>45</v>
      </c>
      <c r="F26" s="376"/>
      <c r="G26" s="376"/>
      <c r="H26" s="376"/>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46</v>
      </c>
      <c r="E29" s="44"/>
      <c r="F29" s="44"/>
      <c r="G29" s="44"/>
      <c r="H29" s="44"/>
      <c r="I29" s="129"/>
      <c r="J29" s="139">
        <f>ROUND(J91,0)</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48</v>
      </c>
      <c r="G31" s="44"/>
      <c r="H31" s="44"/>
      <c r="I31" s="140" t="s">
        <v>47</v>
      </c>
      <c r="J31" s="48" t="s">
        <v>49</v>
      </c>
      <c r="K31" s="47"/>
    </row>
    <row r="32" spans="2:11" s="1" customFormat="1" ht="14.45" customHeight="1">
      <c r="B32" s="43"/>
      <c r="C32" s="44"/>
      <c r="D32" s="51" t="s">
        <v>50</v>
      </c>
      <c r="E32" s="51" t="s">
        <v>51</v>
      </c>
      <c r="F32" s="141">
        <f>ROUND(SUM(BE91:BE288),0)</f>
        <v>0</v>
      </c>
      <c r="G32" s="44"/>
      <c r="H32" s="44"/>
      <c r="I32" s="142">
        <v>0.21</v>
      </c>
      <c r="J32" s="141">
        <f>ROUND(ROUND((SUM(BE91:BE288)),0)*I32,1)</f>
        <v>0</v>
      </c>
      <c r="K32" s="47"/>
    </row>
    <row r="33" spans="2:11" s="1" customFormat="1" ht="14.45" customHeight="1">
      <c r="B33" s="43"/>
      <c r="C33" s="44"/>
      <c r="D33" s="44"/>
      <c r="E33" s="51" t="s">
        <v>52</v>
      </c>
      <c r="F33" s="141">
        <f>ROUND(SUM(BF91:BF288),0)</f>
        <v>0</v>
      </c>
      <c r="G33" s="44"/>
      <c r="H33" s="44"/>
      <c r="I33" s="142">
        <v>0.15</v>
      </c>
      <c r="J33" s="141">
        <f>ROUND(ROUND((SUM(BF91:BF288)),0)*I33,1)</f>
        <v>0</v>
      </c>
      <c r="K33" s="47"/>
    </row>
    <row r="34" spans="2:11" s="1" customFormat="1" ht="14.45" customHeight="1" hidden="1">
      <c r="B34" s="43"/>
      <c r="C34" s="44"/>
      <c r="D34" s="44"/>
      <c r="E34" s="51" t="s">
        <v>53</v>
      </c>
      <c r="F34" s="141">
        <f>ROUND(SUM(BG91:BG288),0)</f>
        <v>0</v>
      </c>
      <c r="G34" s="44"/>
      <c r="H34" s="44"/>
      <c r="I34" s="142">
        <v>0.21</v>
      </c>
      <c r="J34" s="141">
        <v>0</v>
      </c>
      <c r="K34" s="47"/>
    </row>
    <row r="35" spans="2:11" s="1" customFormat="1" ht="14.45" customHeight="1" hidden="1">
      <c r="B35" s="43"/>
      <c r="C35" s="44"/>
      <c r="D35" s="44"/>
      <c r="E35" s="51" t="s">
        <v>54</v>
      </c>
      <c r="F35" s="141">
        <f>ROUND(SUM(BH91:BH288),0)</f>
        <v>0</v>
      </c>
      <c r="G35" s="44"/>
      <c r="H35" s="44"/>
      <c r="I35" s="142">
        <v>0.15</v>
      </c>
      <c r="J35" s="141">
        <v>0</v>
      </c>
      <c r="K35" s="47"/>
    </row>
    <row r="36" spans="2:11" s="1" customFormat="1" ht="14.45" customHeight="1" hidden="1">
      <c r="B36" s="43"/>
      <c r="C36" s="44"/>
      <c r="D36" s="44"/>
      <c r="E36" s="51" t="s">
        <v>55</v>
      </c>
      <c r="F36" s="141">
        <f>ROUND(SUM(BI91:BI288),0)</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56</v>
      </c>
      <c r="E38" s="81"/>
      <c r="F38" s="81"/>
      <c r="G38" s="145" t="s">
        <v>57</v>
      </c>
      <c r="H38" s="146" t="s">
        <v>58</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112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19</v>
      </c>
      <c r="D46" s="44"/>
      <c r="E46" s="44"/>
      <c r="F46" s="44"/>
      <c r="G46" s="44"/>
      <c r="H46" s="44"/>
      <c r="I46" s="129"/>
      <c r="J46" s="44"/>
      <c r="K46" s="47"/>
    </row>
    <row r="47" spans="2:11" s="1" customFormat="1" ht="22.5" customHeight="1">
      <c r="B47" s="43"/>
      <c r="C47" s="44"/>
      <c r="D47" s="44"/>
      <c r="E47" s="411" t="str">
        <f>E7</f>
        <v>Stavba plotu, výměna brány a branky, terenní úpravya oprava stáv. oplocení areálu MŠ Čapkova, Litvínov</v>
      </c>
      <c r="F47" s="412"/>
      <c r="G47" s="412"/>
      <c r="H47" s="412"/>
      <c r="I47" s="129"/>
      <c r="J47" s="44"/>
      <c r="K47" s="47"/>
    </row>
    <row r="48" spans="2:11" ht="13.5">
      <c r="B48" s="29"/>
      <c r="C48" s="38" t="s">
        <v>108</v>
      </c>
      <c r="D48" s="30"/>
      <c r="E48" s="30"/>
      <c r="F48" s="30"/>
      <c r="G48" s="30"/>
      <c r="H48" s="30"/>
      <c r="I48" s="128"/>
      <c r="J48" s="30"/>
      <c r="K48" s="32"/>
    </row>
    <row r="49" spans="2:11" s="1" customFormat="1" ht="22.5" customHeight="1">
      <c r="B49" s="43"/>
      <c r="C49" s="44"/>
      <c r="D49" s="44"/>
      <c r="E49" s="411" t="s">
        <v>109</v>
      </c>
      <c r="F49" s="413"/>
      <c r="G49" s="413"/>
      <c r="H49" s="413"/>
      <c r="I49" s="129"/>
      <c r="J49" s="44"/>
      <c r="K49" s="47"/>
    </row>
    <row r="50" spans="2:11" s="1" customFormat="1" ht="14.45" customHeight="1">
      <c r="B50" s="43"/>
      <c r="C50" s="38" t="s">
        <v>110</v>
      </c>
      <c r="D50" s="44"/>
      <c r="E50" s="44"/>
      <c r="F50" s="44"/>
      <c r="G50" s="44"/>
      <c r="H50" s="44"/>
      <c r="I50" s="129"/>
      <c r="J50" s="44"/>
      <c r="K50" s="47"/>
    </row>
    <row r="51" spans="2:11" s="1" customFormat="1" ht="23.25" customHeight="1">
      <c r="B51" s="43"/>
      <c r="C51" s="44"/>
      <c r="D51" s="44"/>
      <c r="E51" s="414" t="str">
        <f>E11</f>
        <v>01 - SO 100.01 - Oprava stávajícího oplocení</v>
      </c>
      <c r="F51" s="413"/>
      <c r="G51" s="413"/>
      <c r="H51" s="413"/>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25</v>
      </c>
      <c r="D53" s="44"/>
      <c r="E53" s="44"/>
      <c r="F53" s="36" t="str">
        <f>F14</f>
        <v>Litvínov</v>
      </c>
      <c r="G53" s="44"/>
      <c r="H53" s="44"/>
      <c r="I53" s="130" t="s">
        <v>27</v>
      </c>
      <c r="J53" s="131" t="str">
        <f>IF(J14="","",J14)</f>
        <v>26.05.2017</v>
      </c>
      <c r="K53" s="47"/>
    </row>
    <row r="54" spans="2:11" s="1" customFormat="1" ht="6.95" customHeight="1">
      <c r="B54" s="43"/>
      <c r="C54" s="44"/>
      <c r="D54" s="44"/>
      <c r="E54" s="44"/>
      <c r="F54" s="44"/>
      <c r="G54" s="44"/>
      <c r="H54" s="44"/>
      <c r="I54" s="129"/>
      <c r="J54" s="44"/>
      <c r="K54" s="47"/>
    </row>
    <row r="55" spans="2:11" s="1" customFormat="1" ht="13.5">
      <c r="B55" s="43"/>
      <c r="C55" s="38" t="s">
        <v>33</v>
      </c>
      <c r="D55" s="44"/>
      <c r="E55" s="44"/>
      <c r="F55" s="36" t="str">
        <f>E17</f>
        <v>Město Litvínov</v>
      </c>
      <c r="G55" s="44"/>
      <c r="H55" s="44"/>
      <c r="I55" s="130" t="s">
        <v>40</v>
      </c>
      <c r="J55" s="36" t="str">
        <f>E23</f>
        <v>Můjbim s.r.o.</v>
      </c>
      <c r="K55" s="47"/>
    </row>
    <row r="56" spans="2:11" s="1" customFormat="1" ht="14.45" customHeight="1">
      <c r="B56" s="43"/>
      <c r="C56" s="38" t="s">
        <v>38</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10.3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J91</f>
        <v>0</v>
      </c>
      <c r="K60" s="47"/>
      <c r="AU60" s="25" t="s">
        <v>116</v>
      </c>
    </row>
    <row r="61" spans="2:11" s="8" customFormat="1" ht="24.95" customHeight="1">
      <c r="B61" s="160"/>
      <c r="C61" s="161"/>
      <c r="D61" s="162" t="s">
        <v>117</v>
      </c>
      <c r="E61" s="163"/>
      <c r="F61" s="163"/>
      <c r="G61" s="163"/>
      <c r="H61" s="163"/>
      <c r="I61" s="164"/>
      <c r="J61" s="165">
        <f>J92</f>
        <v>0</v>
      </c>
      <c r="K61" s="166"/>
    </row>
    <row r="62" spans="2:11" s="9" customFormat="1" ht="19.9" customHeight="1">
      <c r="B62" s="167"/>
      <c r="C62" s="168"/>
      <c r="D62" s="169" t="s">
        <v>118</v>
      </c>
      <c r="E62" s="170"/>
      <c r="F62" s="170"/>
      <c r="G62" s="170"/>
      <c r="H62" s="170"/>
      <c r="I62" s="171"/>
      <c r="J62" s="172">
        <f>J93</f>
        <v>0</v>
      </c>
      <c r="K62" s="173"/>
    </row>
    <row r="63" spans="2:11" s="9" customFormat="1" ht="19.9" customHeight="1">
      <c r="B63" s="167"/>
      <c r="C63" s="168"/>
      <c r="D63" s="169" t="s">
        <v>119</v>
      </c>
      <c r="E63" s="170"/>
      <c r="F63" s="170"/>
      <c r="G63" s="170"/>
      <c r="H63" s="170"/>
      <c r="I63" s="171"/>
      <c r="J63" s="172">
        <f>J100</f>
        <v>0</v>
      </c>
      <c r="K63" s="173"/>
    </row>
    <row r="64" spans="2:11" s="9" customFormat="1" ht="19.9" customHeight="1">
      <c r="B64" s="167"/>
      <c r="C64" s="168"/>
      <c r="D64" s="169" t="s">
        <v>120</v>
      </c>
      <c r="E64" s="170"/>
      <c r="F64" s="170"/>
      <c r="G64" s="170"/>
      <c r="H64" s="170"/>
      <c r="I64" s="171"/>
      <c r="J64" s="172">
        <f>J127</f>
        <v>0</v>
      </c>
      <c r="K64" s="173"/>
    </row>
    <row r="65" spans="2:11" s="9" customFormat="1" ht="19.9" customHeight="1">
      <c r="B65" s="167"/>
      <c r="C65" s="168"/>
      <c r="D65" s="169" t="s">
        <v>121</v>
      </c>
      <c r="E65" s="170"/>
      <c r="F65" s="170"/>
      <c r="G65" s="170"/>
      <c r="H65" s="170"/>
      <c r="I65" s="171"/>
      <c r="J65" s="172">
        <f>J205</f>
        <v>0</v>
      </c>
      <c r="K65" s="173"/>
    </row>
    <row r="66" spans="2:11" s="9" customFormat="1" ht="19.9" customHeight="1">
      <c r="B66" s="167"/>
      <c r="C66" s="168"/>
      <c r="D66" s="169" t="s">
        <v>122</v>
      </c>
      <c r="E66" s="170"/>
      <c r="F66" s="170"/>
      <c r="G66" s="170"/>
      <c r="H66" s="170"/>
      <c r="I66" s="171"/>
      <c r="J66" s="172">
        <f>J221</f>
        <v>0</v>
      </c>
      <c r="K66" s="173"/>
    </row>
    <row r="67" spans="2:11" s="8" customFormat="1" ht="24.95" customHeight="1">
      <c r="B67" s="160"/>
      <c r="C67" s="161"/>
      <c r="D67" s="162" t="s">
        <v>123</v>
      </c>
      <c r="E67" s="163"/>
      <c r="F67" s="163"/>
      <c r="G67" s="163"/>
      <c r="H67" s="163"/>
      <c r="I67" s="164"/>
      <c r="J67" s="165">
        <f>J226</f>
        <v>0</v>
      </c>
      <c r="K67" s="166"/>
    </row>
    <row r="68" spans="2:11" s="9" customFormat="1" ht="19.9" customHeight="1">
      <c r="B68" s="167"/>
      <c r="C68" s="168"/>
      <c r="D68" s="169" t="s">
        <v>124</v>
      </c>
      <c r="E68" s="170"/>
      <c r="F68" s="170"/>
      <c r="G68" s="170"/>
      <c r="H68" s="170"/>
      <c r="I68" s="171"/>
      <c r="J68" s="172">
        <f>J227</f>
        <v>0</v>
      </c>
      <c r="K68" s="173"/>
    </row>
    <row r="69" spans="2:11" s="8" customFormat="1" ht="24.95" customHeight="1">
      <c r="B69" s="160"/>
      <c r="C69" s="161"/>
      <c r="D69" s="162" t="s">
        <v>125</v>
      </c>
      <c r="E69" s="163"/>
      <c r="F69" s="163"/>
      <c r="G69" s="163"/>
      <c r="H69" s="163"/>
      <c r="I69" s="164"/>
      <c r="J69" s="165">
        <f>J283</f>
        <v>0</v>
      </c>
      <c r="K69" s="166"/>
    </row>
    <row r="70" spans="2:11" s="1" customFormat="1" ht="21.75" customHeight="1">
      <c r="B70" s="43"/>
      <c r="C70" s="44"/>
      <c r="D70" s="44"/>
      <c r="E70" s="44"/>
      <c r="F70" s="44"/>
      <c r="G70" s="44"/>
      <c r="H70" s="44"/>
      <c r="I70" s="129"/>
      <c r="J70" s="44"/>
      <c r="K70" s="47"/>
    </row>
    <row r="71" spans="2:11" s="1" customFormat="1" ht="6.95" customHeight="1">
      <c r="B71" s="58"/>
      <c r="C71" s="59"/>
      <c r="D71" s="59"/>
      <c r="E71" s="59"/>
      <c r="F71" s="59"/>
      <c r="G71" s="59"/>
      <c r="H71" s="59"/>
      <c r="I71" s="150"/>
      <c r="J71" s="59"/>
      <c r="K71" s="60"/>
    </row>
    <row r="75" spans="2:12" s="1" customFormat="1" ht="6.95" customHeight="1">
      <c r="B75" s="61"/>
      <c r="C75" s="62"/>
      <c r="D75" s="62"/>
      <c r="E75" s="62"/>
      <c r="F75" s="62"/>
      <c r="G75" s="62"/>
      <c r="H75" s="62"/>
      <c r="I75" s="153"/>
      <c r="J75" s="62"/>
      <c r="K75" s="62"/>
      <c r="L75" s="63"/>
    </row>
    <row r="76" spans="2:12" s="1" customFormat="1" ht="36.95" customHeight="1">
      <c r="B76" s="43"/>
      <c r="C76" s="64" t="s">
        <v>126</v>
      </c>
      <c r="D76" s="65"/>
      <c r="E76" s="65"/>
      <c r="F76" s="65"/>
      <c r="G76" s="65"/>
      <c r="H76" s="65"/>
      <c r="I76" s="174"/>
      <c r="J76" s="65"/>
      <c r="K76" s="65"/>
      <c r="L76" s="63"/>
    </row>
    <row r="77" spans="2:12" s="1" customFormat="1" ht="6.95" customHeight="1">
      <c r="B77" s="43"/>
      <c r="C77" s="65"/>
      <c r="D77" s="65"/>
      <c r="E77" s="65"/>
      <c r="F77" s="65"/>
      <c r="G77" s="65"/>
      <c r="H77" s="65"/>
      <c r="I77" s="174"/>
      <c r="J77" s="65"/>
      <c r="K77" s="65"/>
      <c r="L77" s="63"/>
    </row>
    <row r="78" spans="2:12" s="1" customFormat="1" ht="14.45" customHeight="1">
      <c r="B78" s="43"/>
      <c r="C78" s="67" t="s">
        <v>19</v>
      </c>
      <c r="D78" s="65"/>
      <c r="E78" s="65"/>
      <c r="F78" s="65"/>
      <c r="G78" s="65"/>
      <c r="H78" s="65"/>
      <c r="I78" s="174"/>
      <c r="J78" s="65"/>
      <c r="K78" s="65"/>
      <c r="L78" s="63"/>
    </row>
    <row r="79" spans="2:12" s="1" customFormat="1" ht="22.5" customHeight="1">
      <c r="B79" s="43"/>
      <c r="C79" s="65"/>
      <c r="D79" s="65"/>
      <c r="E79" s="415" t="str">
        <f>E7</f>
        <v>Stavba plotu, výměna brány a branky, terenní úpravya oprava stáv. oplocení areálu MŠ Čapkova, Litvínov</v>
      </c>
      <c r="F79" s="416"/>
      <c r="G79" s="416"/>
      <c r="H79" s="416"/>
      <c r="I79" s="174"/>
      <c r="J79" s="65"/>
      <c r="K79" s="65"/>
      <c r="L79" s="63"/>
    </row>
    <row r="80" spans="2:12" ht="13.5">
      <c r="B80" s="29"/>
      <c r="C80" s="67" t="s">
        <v>108</v>
      </c>
      <c r="D80" s="175"/>
      <c r="E80" s="175"/>
      <c r="F80" s="175"/>
      <c r="G80" s="175"/>
      <c r="H80" s="175"/>
      <c r="J80" s="175"/>
      <c r="K80" s="175"/>
      <c r="L80" s="176"/>
    </row>
    <row r="81" spans="2:12" s="1" customFormat="1" ht="22.5" customHeight="1">
      <c r="B81" s="43"/>
      <c r="C81" s="65"/>
      <c r="D81" s="65"/>
      <c r="E81" s="415" t="s">
        <v>109</v>
      </c>
      <c r="F81" s="417"/>
      <c r="G81" s="417"/>
      <c r="H81" s="417"/>
      <c r="I81" s="174"/>
      <c r="J81" s="65"/>
      <c r="K81" s="65"/>
      <c r="L81" s="63"/>
    </row>
    <row r="82" spans="2:12" s="1" customFormat="1" ht="14.45" customHeight="1">
      <c r="B82" s="43"/>
      <c r="C82" s="67" t="s">
        <v>110</v>
      </c>
      <c r="D82" s="65"/>
      <c r="E82" s="65"/>
      <c r="F82" s="65"/>
      <c r="G82" s="65"/>
      <c r="H82" s="65"/>
      <c r="I82" s="174"/>
      <c r="J82" s="65"/>
      <c r="K82" s="65"/>
      <c r="L82" s="63"/>
    </row>
    <row r="83" spans="2:12" s="1" customFormat="1" ht="23.25" customHeight="1">
      <c r="B83" s="43"/>
      <c r="C83" s="65"/>
      <c r="D83" s="65"/>
      <c r="E83" s="387" t="str">
        <f>E11</f>
        <v>01 - SO 100.01 - Oprava stávajícího oplocení</v>
      </c>
      <c r="F83" s="417"/>
      <c r="G83" s="417"/>
      <c r="H83" s="417"/>
      <c r="I83" s="174"/>
      <c r="J83" s="65"/>
      <c r="K83" s="65"/>
      <c r="L83" s="63"/>
    </row>
    <row r="84" spans="2:12" s="1" customFormat="1" ht="6.95" customHeight="1">
      <c r="B84" s="43"/>
      <c r="C84" s="65"/>
      <c r="D84" s="65"/>
      <c r="E84" s="65"/>
      <c r="F84" s="65"/>
      <c r="G84" s="65"/>
      <c r="H84" s="65"/>
      <c r="I84" s="174"/>
      <c r="J84" s="65"/>
      <c r="K84" s="65"/>
      <c r="L84" s="63"/>
    </row>
    <row r="85" spans="2:12" s="1" customFormat="1" ht="18" customHeight="1">
      <c r="B85" s="43"/>
      <c r="C85" s="67" t="s">
        <v>25</v>
      </c>
      <c r="D85" s="65"/>
      <c r="E85" s="65"/>
      <c r="F85" s="177" t="str">
        <f>F14</f>
        <v>Litvínov</v>
      </c>
      <c r="G85" s="65"/>
      <c r="H85" s="65"/>
      <c r="I85" s="178" t="s">
        <v>27</v>
      </c>
      <c r="J85" s="75" t="str">
        <f>IF(J14="","",J14)</f>
        <v>26.05.2017</v>
      </c>
      <c r="K85" s="65"/>
      <c r="L85" s="63"/>
    </row>
    <row r="86" spans="2:12" s="1" customFormat="1" ht="6.95" customHeight="1">
      <c r="B86" s="43"/>
      <c r="C86" s="65"/>
      <c r="D86" s="65"/>
      <c r="E86" s="65"/>
      <c r="F86" s="65"/>
      <c r="G86" s="65"/>
      <c r="H86" s="65"/>
      <c r="I86" s="174"/>
      <c r="J86" s="65"/>
      <c r="K86" s="65"/>
      <c r="L86" s="63"/>
    </row>
    <row r="87" spans="2:12" s="1" customFormat="1" ht="13.5">
      <c r="B87" s="43"/>
      <c r="C87" s="67" t="s">
        <v>33</v>
      </c>
      <c r="D87" s="65"/>
      <c r="E87" s="65"/>
      <c r="F87" s="177" t="str">
        <f>E17</f>
        <v>Město Litvínov</v>
      </c>
      <c r="G87" s="65"/>
      <c r="H87" s="65"/>
      <c r="I87" s="178" t="s">
        <v>40</v>
      </c>
      <c r="J87" s="177" t="str">
        <f>E23</f>
        <v>Můjbim s.r.o.</v>
      </c>
      <c r="K87" s="65"/>
      <c r="L87" s="63"/>
    </row>
    <row r="88" spans="2:12" s="1" customFormat="1" ht="14.45" customHeight="1">
      <c r="B88" s="43"/>
      <c r="C88" s="67" t="s">
        <v>38</v>
      </c>
      <c r="D88" s="65"/>
      <c r="E88" s="65"/>
      <c r="F88" s="177" t="str">
        <f>IF(E20="","",E20)</f>
        <v/>
      </c>
      <c r="G88" s="65"/>
      <c r="H88" s="65"/>
      <c r="I88" s="174"/>
      <c r="J88" s="65"/>
      <c r="K88" s="65"/>
      <c r="L88" s="63"/>
    </row>
    <row r="89" spans="2:12" s="1" customFormat="1" ht="10.35" customHeight="1">
      <c r="B89" s="43"/>
      <c r="C89" s="65"/>
      <c r="D89" s="65"/>
      <c r="E89" s="65"/>
      <c r="F89" s="65"/>
      <c r="G89" s="65"/>
      <c r="H89" s="65"/>
      <c r="I89" s="174"/>
      <c r="J89" s="65"/>
      <c r="K89" s="65"/>
      <c r="L89" s="63"/>
    </row>
    <row r="90" spans="2:20" s="10" customFormat="1" ht="29.25" customHeight="1">
      <c r="B90" s="179"/>
      <c r="C90" s="180" t="s">
        <v>127</v>
      </c>
      <c r="D90" s="181" t="s">
        <v>65</v>
      </c>
      <c r="E90" s="181" t="s">
        <v>61</v>
      </c>
      <c r="F90" s="181" t="s">
        <v>128</v>
      </c>
      <c r="G90" s="181" t="s">
        <v>129</v>
      </c>
      <c r="H90" s="181" t="s">
        <v>130</v>
      </c>
      <c r="I90" s="182" t="s">
        <v>131</v>
      </c>
      <c r="J90" s="181" t="s">
        <v>114</v>
      </c>
      <c r="K90" s="183" t="s">
        <v>132</v>
      </c>
      <c r="L90" s="184"/>
      <c r="M90" s="83" t="s">
        <v>133</v>
      </c>
      <c r="N90" s="84" t="s">
        <v>50</v>
      </c>
      <c r="O90" s="84" t="s">
        <v>134</v>
      </c>
      <c r="P90" s="84" t="s">
        <v>135</v>
      </c>
      <c r="Q90" s="84" t="s">
        <v>136</v>
      </c>
      <c r="R90" s="84" t="s">
        <v>137</v>
      </c>
      <c r="S90" s="84" t="s">
        <v>138</v>
      </c>
      <c r="T90" s="85" t="s">
        <v>139</v>
      </c>
    </row>
    <row r="91" spans="2:63" s="1" customFormat="1" ht="29.25" customHeight="1">
      <c r="B91" s="43"/>
      <c r="C91" s="89" t="s">
        <v>115</v>
      </c>
      <c r="D91" s="65"/>
      <c r="E91" s="65"/>
      <c r="F91" s="65"/>
      <c r="G91" s="65"/>
      <c r="H91" s="65"/>
      <c r="I91" s="174"/>
      <c r="J91" s="185">
        <f>BK91</f>
        <v>0</v>
      </c>
      <c r="K91" s="65"/>
      <c r="L91" s="63"/>
      <c r="M91" s="86"/>
      <c r="N91" s="87"/>
      <c r="O91" s="87"/>
      <c r="P91" s="186">
        <f>P92+P226+P283</f>
        <v>0</v>
      </c>
      <c r="Q91" s="87"/>
      <c r="R91" s="186">
        <f>R92+R226+R283</f>
        <v>1.1180132</v>
      </c>
      <c r="S91" s="87"/>
      <c r="T91" s="187">
        <f>T92+T226+T283</f>
        <v>2.0925599999999998</v>
      </c>
      <c r="AT91" s="25" t="s">
        <v>79</v>
      </c>
      <c r="AU91" s="25" t="s">
        <v>116</v>
      </c>
      <c r="BK91" s="188">
        <f>BK92+BK226+BK283</f>
        <v>0</v>
      </c>
    </row>
    <row r="92" spans="2:63" s="11" customFormat="1" ht="37.35" customHeight="1">
      <c r="B92" s="189"/>
      <c r="C92" s="190"/>
      <c r="D92" s="191" t="s">
        <v>79</v>
      </c>
      <c r="E92" s="192" t="s">
        <v>140</v>
      </c>
      <c r="F92" s="192" t="s">
        <v>141</v>
      </c>
      <c r="G92" s="190"/>
      <c r="H92" s="190"/>
      <c r="I92" s="193"/>
      <c r="J92" s="194">
        <f>BK92</f>
        <v>0</v>
      </c>
      <c r="K92" s="190"/>
      <c r="L92" s="195"/>
      <c r="M92" s="196"/>
      <c r="N92" s="197"/>
      <c r="O92" s="197"/>
      <c r="P92" s="198">
        <f>P93+P100+P127+P205+P221</f>
        <v>0</v>
      </c>
      <c r="Q92" s="197"/>
      <c r="R92" s="198">
        <f>R93+R100+R127+R205+R221</f>
        <v>1.0151607</v>
      </c>
      <c r="S92" s="197"/>
      <c r="T92" s="199">
        <f>T93+T100+T127+T205+T221</f>
        <v>2.0925599999999998</v>
      </c>
      <c r="AR92" s="200" t="s">
        <v>10</v>
      </c>
      <c r="AT92" s="201" t="s">
        <v>79</v>
      </c>
      <c r="AU92" s="201" t="s">
        <v>80</v>
      </c>
      <c r="AY92" s="200" t="s">
        <v>142</v>
      </c>
      <c r="BK92" s="202">
        <f>BK93+BK100+BK127+BK205+BK221</f>
        <v>0</v>
      </c>
    </row>
    <row r="93" spans="2:63" s="11" customFormat="1" ht="19.9" customHeight="1">
      <c r="B93" s="189"/>
      <c r="C93" s="190"/>
      <c r="D93" s="203" t="s">
        <v>79</v>
      </c>
      <c r="E93" s="204" t="s">
        <v>10</v>
      </c>
      <c r="F93" s="204" t="s">
        <v>143</v>
      </c>
      <c r="G93" s="190"/>
      <c r="H93" s="190"/>
      <c r="I93" s="193"/>
      <c r="J93" s="205">
        <f>BK93</f>
        <v>0</v>
      </c>
      <c r="K93" s="190"/>
      <c r="L93" s="195"/>
      <c r="M93" s="196"/>
      <c r="N93" s="197"/>
      <c r="O93" s="197"/>
      <c r="P93" s="198">
        <f>SUM(P94:P99)</f>
        <v>0</v>
      </c>
      <c r="Q93" s="197"/>
      <c r="R93" s="198">
        <f>SUM(R94:R99)</f>
        <v>0</v>
      </c>
      <c r="S93" s="197"/>
      <c r="T93" s="199">
        <f>SUM(T94:T99)</f>
        <v>0</v>
      </c>
      <c r="AR93" s="200" t="s">
        <v>10</v>
      </c>
      <c r="AT93" s="201" t="s">
        <v>79</v>
      </c>
      <c r="AU93" s="201" t="s">
        <v>10</v>
      </c>
      <c r="AY93" s="200" t="s">
        <v>142</v>
      </c>
      <c r="BK93" s="202">
        <f>SUM(BK94:BK99)</f>
        <v>0</v>
      </c>
    </row>
    <row r="94" spans="2:65" s="1" customFormat="1" ht="22.5" customHeight="1">
      <c r="B94" s="43"/>
      <c r="C94" s="206" t="s">
        <v>10</v>
      </c>
      <c r="D94" s="206" t="s">
        <v>144</v>
      </c>
      <c r="E94" s="207" t="s">
        <v>145</v>
      </c>
      <c r="F94" s="208" t="s">
        <v>146</v>
      </c>
      <c r="G94" s="209" t="s">
        <v>147</v>
      </c>
      <c r="H94" s="210">
        <v>297.528</v>
      </c>
      <c r="I94" s="211"/>
      <c r="J94" s="212">
        <f>ROUND(I94*H94,0)</f>
        <v>0</v>
      </c>
      <c r="K94" s="208" t="s">
        <v>148</v>
      </c>
      <c r="L94" s="63"/>
      <c r="M94" s="213" t="s">
        <v>35</v>
      </c>
      <c r="N94" s="214" t="s">
        <v>51</v>
      </c>
      <c r="O94" s="44"/>
      <c r="P94" s="215">
        <f>O94*H94</f>
        <v>0</v>
      </c>
      <c r="Q94" s="215">
        <v>0</v>
      </c>
      <c r="R94" s="215">
        <f>Q94*H94</f>
        <v>0</v>
      </c>
      <c r="S94" s="215">
        <v>0</v>
      </c>
      <c r="T94" s="216">
        <f>S94*H94</f>
        <v>0</v>
      </c>
      <c r="AR94" s="25" t="s">
        <v>149</v>
      </c>
      <c r="AT94" s="25" t="s">
        <v>144</v>
      </c>
      <c r="AU94" s="25" t="s">
        <v>87</v>
      </c>
      <c r="AY94" s="25" t="s">
        <v>142</v>
      </c>
      <c r="BE94" s="217">
        <f>IF(N94="základní",J94,0)</f>
        <v>0</v>
      </c>
      <c r="BF94" s="217">
        <f>IF(N94="snížená",J94,0)</f>
        <v>0</v>
      </c>
      <c r="BG94" s="217">
        <f>IF(N94="zákl. přenesená",J94,0)</f>
        <v>0</v>
      </c>
      <c r="BH94" s="217">
        <f>IF(N94="sníž. přenesená",J94,0)</f>
        <v>0</v>
      </c>
      <c r="BI94" s="217">
        <f>IF(N94="nulová",J94,0)</f>
        <v>0</v>
      </c>
      <c r="BJ94" s="25" t="s">
        <v>10</v>
      </c>
      <c r="BK94" s="217">
        <f>ROUND(I94*H94,0)</f>
        <v>0</v>
      </c>
      <c r="BL94" s="25" t="s">
        <v>149</v>
      </c>
      <c r="BM94" s="25" t="s">
        <v>150</v>
      </c>
    </row>
    <row r="95" spans="2:47" s="1" customFormat="1" ht="94.5">
      <c r="B95" s="43"/>
      <c r="C95" s="65"/>
      <c r="D95" s="218" t="s">
        <v>151</v>
      </c>
      <c r="E95" s="65"/>
      <c r="F95" s="219" t="s">
        <v>152</v>
      </c>
      <c r="G95" s="65"/>
      <c r="H95" s="65"/>
      <c r="I95" s="174"/>
      <c r="J95" s="65"/>
      <c r="K95" s="65"/>
      <c r="L95" s="63"/>
      <c r="M95" s="220"/>
      <c r="N95" s="44"/>
      <c r="O95" s="44"/>
      <c r="P95" s="44"/>
      <c r="Q95" s="44"/>
      <c r="R95" s="44"/>
      <c r="S95" s="44"/>
      <c r="T95" s="80"/>
      <c r="AT95" s="25" t="s">
        <v>151</v>
      </c>
      <c r="AU95" s="25" t="s">
        <v>87</v>
      </c>
    </row>
    <row r="96" spans="2:51" s="12" customFormat="1" ht="13.5">
      <c r="B96" s="221"/>
      <c r="C96" s="222"/>
      <c r="D96" s="218" t="s">
        <v>153</v>
      </c>
      <c r="E96" s="223" t="s">
        <v>35</v>
      </c>
      <c r="F96" s="224" t="s">
        <v>154</v>
      </c>
      <c r="G96" s="222"/>
      <c r="H96" s="225" t="s">
        <v>35</v>
      </c>
      <c r="I96" s="226"/>
      <c r="J96" s="222"/>
      <c r="K96" s="222"/>
      <c r="L96" s="227"/>
      <c r="M96" s="228"/>
      <c r="N96" s="229"/>
      <c r="O96" s="229"/>
      <c r="P96" s="229"/>
      <c r="Q96" s="229"/>
      <c r="R96" s="229"/>
      <c r="S96" s="229"/>
      <c r="T96" s="230"/>
      <c r="AT96" s="231" t="s">
        <v>153</v>
      </c>
      <c r="AU96" s="231" t="s">
        <v>87</v>
      </c>
      <c r="AV96" s="12" t="s">
        <v>10</v>
      </c>
      <c r="AW96" s="12" t="s">
        <v>41</v>
      </c>
      <c r="AX96" s="12" t="s">
        <v>80</v>
      </c>
      <c r="AY96" s="231" t="s">
        <v>142</v>
      </c>
    </row>
    <row r="97" spans="2:51" s="12" customFormat="1" ht="13.5">
      <c r="B97" s="221"/>
      <c r="C97" s="222"/>
      <c r="D97" s="218" t="s">
        <v>153</v>
      </c>
      <c r="E97" s="223" t="s">
        <v>35</v>
      </c>
      <c r="F97" s="224" t="s">
        <v>155</v>
      </c>
      <c r="G97" s="222"/>
      <c r="H97" s="225" t="s">
        <v>35</v>
      </c>
      <c r="I97" s="226"/>
      <c r="J97" s="222"/>
      <c r="K97" s="222"/>
      <c r="L97" s="227"/>
      <c r="M97" s="228"/>
      <c r="N97" s="229"/>
      <c r="O97" s="229"/>
      <c r="P97" s="229"/>
      <c r="Q97" s="229"/>
      <c r="R97" s="229"/>
      <c r="S97" s="229"/>
      <c r="T97" s="230"/>
      <c r="AT97" s="231" t="s">
        <v>153</v>
      </c>
      <c r="AU97" s="231" t="s">
        <v>87</v>
      </c>
      <c r="AV97" s="12" t="s">
        <v>10</v>
      </c>
      <c r="AW97" s="12" t="s">
        <v>41</v>
      </c>
      <c r="AX97" s="12" t="s">
        <v>80</v>
      </c>
      <c r="AY97" s="231" t="s">
        <v>142</v>
      </c>
    </row>
    <row r="98" spans="2:51" s="13" customFormat="1" ht="27">
      <c r="B98" s="232"/>
      <c r="C98" s="233"/>
      <c r="D98" s="218" t="s">
        <v>153</v>
      </c>
      <c r="E98" s="234" t="s">
        <v>35</v>
      </c>
      <c r="F98" s="235" t="s">
        <v>156</v>
      </c>
      <c r="G98" s="233"/>
      <c r="H98" s="236">
        <v>297.528</v>
      </c>
      <c r="I98" s="237"/>
      <c r="J98" s="233"/>
      <c r="K98" s="233"/>
      <c r="L98" s="238"/>
      <c r="M98" s="239"/>
      <c r="N98" s="240"/>
      <c r="O98" s="240"/>
      <c r="P98" s="240"/>
      <c r="Q98" s="240"/>
      <c r="R98" s="240"/>
      <c r="S98" s="240"/>
      <c r="T98" s="241"/>
      <c r="AT98" s="242" t="s">
        <v>153</v>
      </c>
      <c r="AU98" s="242" t="s">
        <v>87</v>
      </c>
      <c r="AV98" s="13" t="s">
        <v>87</v>
      </c>
      <c r="AW98" s="13" t="s">
        <v>41</v>
      </c>
      <c r="AX98" s="13" t="s">
        <v>80</v>
      </c>
      <c r="AY98" s="242" t="s">
        <v>142</v>
      </c>
    </row>
    <row r="99" spans="2:51" s="14" customFormat="1" ht="13.5">
      <c r="B99" s="243"/>
      <c r="C99" s="244"/>
      <c r="D99" s="218" t="s">
        <v>153</v>
      </c>
      <c r="E99" s="245" t="s">
        <v>35</v>
      </c>
      <c r="F99" s="246" t="s">
        <v>157</v>
      </c>
      <c r="G99" s="244"/>
      <c r="H99" s="247">
        <v>297.528</v>
      </c>
      <c r="I99" s="248"/>
      <c r="J99" s="244"/>
      <c r="K99" s="244"/>
      <c r="L99" s="249"/>
      <c r="M99" s="250"/>
      <c r="N99" s="251"/>
      <c r="O99" s="251"/>
      <c r="P99" s="251"/>
      <c r="Q99" s="251"/>
      <c r="R99" s="251"/>
      <c r="S99" s="251"/>
      <c r="T99" s="252"/>
      <c r="AT99" s="253" t="s">
        <v>153</v>
      </c>
      <c r="AU99" s="253" t="s">
        <v>87</v>
      </c>
      <c r="AV99" s="14" t="s">
        <v>149</v>
      </c>
      <c r="AW99" s="14" t="s">
        <v>41</v>
      </c>
      <c r="AX99" s="14" t="s">
        <v>10</v>
      </c>
      <c r="AY99" s="253" t="s">
        <v>142</v>
      </c>
    </row>
    <row r="100" spans="2:63" s="11" customFormat="1" ht="29.85" customHeight="1">
      <c r="B100" s="189"/>
      <c r="C100" s="190"/>
      <c r="D100" s="203" t="s">
        <v>79</v>
      </c>
      <c r="E100" s="204" t="s">
        <v>158</v>
      </c>
      <c r="F100" s="204" t="s">
        <v>159</v>
      </c>
      <c r="G100" s="190"/>
      <c r="H100" s="190"/>
      <c r="I100" s="193"/>
      <c r="J100" s="205">
        <f>BK100</f>
        <v>0</v>
      </c>
      <c r="K100" s="190"/>
      <c r="L100" s="195"/>
      <c r="M100" s="196"/>
      <c r="N100" s="197"/>
      <c r="O100" s="197"/>
      <c r="P100" s="198">
        <f>SUM(P101:P126)</f>
        <v>0</v>
      </c>
      <c r="Q100" s="197"/>
      <c r="R100" s="198">
        <f>SUM(R101:R126)</f>
        <v>0.25843</v>
      </c>
      <c r="S100" s="197"/>
      <c r="T100" s="199">
        <f>SUM(T101:T126)</f>
        <v>0</v>
      </c>
      <c r="AR100" s="200" t="s">
        <v>10</v>
      </c>
      <c r="AT100" s="201" t="s">
        <v>79</v>
      </c>
      <c r="AU100" s="201" t="s">
        <v>10</v>
      </c>
      <c r="AY100" s="200" t="s">
        <v>142</v>
      </c>
      <c r="BK100" s="202">
        <f>SUM(BK101:BK126)</f>
        <v>0</v>
      </c>
    </row>
    <row r="101" spans="2:65" s="1" customFormat="1" ht="31.5" customHeight="1">
      <c r="B101" s="43"/>
      <c r="C101" s="206" t="s">
        <v>87</v>
      </c>
      <c r="D101" s="206" t="s">
        <v>144</v>
      </c>
      <c r="E101" s="207" t="s">
        <v>160</v>
      </c>
      <c r="F101" s="208" t="s">
        <v>161</v>
      </c>
      <c r="G101" s="209" t="s">
        <v>162</v>
      </c>
      <c r="H101" s="210">
        <v>1</v>
      </c>
      <c r="I101" s="211"/>
      <c r="J101" s="212">
        <f>ROUND(I101*H101,0)</f>
        <v>0</v>
      </c>
      <c r="K101" s="208" t="s">
        <v>148</v>
      </c>
      <c r="L101" s="63"/>
      <c r="M101" s="213" t="s">
        <v>35</v>
      </c>
      <c r="N101" s="214" t="s">
        <v>51</v>
      </c>
      <c r="O101" s="44"/>
      <c r="P101" s="215">
        <f>O101*H101</f>
        <v>0</v>
      </c>
      <c r="Q101" s="215">
        <v>0.00468</v>
      </c>
      <c r="R101" s="215">
        <f>Q101*H101</f>
        <v>0.00468</v>
      </c>
      <c r="S101" s="215">
        <v>0</v>
      </c>
      <c r="T101" s="216">
        <f>S101*H101</f>
        <v>0</v>
      </c>
      <c r="AR101" s="25" t="s">
        <v>149</v>
      </c>
      <c r="AT101" s="25" t="s">
        <v>144</v>
      </c>
      <c r="AU101" s="25" t="s">
        <v>87</v>
      </c>
      <c r="AY101" s="25" t="s">
        <v>142</v>
      </c>
      <c r="BE101" s="217">
        <f>IF(N101="základní",J101,0)</f>
        <v>0</v>
      </c>
      <c r="BF101" s="217">
        <f>IF(N101="snížená",J101,0)</f>
        <v>0</v>
      </c>
      <c r="BG101" s="217">
        <f>IF(N101="zákl. přenesená",J101,0)</f>
        <v>0</v>
      </c>
      <c r="BH101" s="217">
        <f>IF(N101="sníž. přenesená",J101,0)</f>
        <v>0</v>
      </c>
      <c r="BI101" s="217">
        <f>IF(N101="nulová",J101,0)</f>
        <v>0</v>
      </c>
      <c r="BJ101" s="25" t="s">
        <v>10</v>
      </c>
      <c r="BK101" s="217">
        <f>ROUND(I101*H101,0)</f>
        <v>0</v>
      </c>
      <c r="BL101" s="25" t="s">
        <v>149</v>
      </c>
      <c r="BM101" s="25" t="s">
        <v>163</v>
      </c>
    </row>
    <row r="102" spans="2:47" s="1" customFormat="1" ht="67.5">
      <c r="B102" s="43"/>
      <c r="C102" s="65"/>
      <c r="D102" s="218" t="s">
        <v>151</v>
      </c>
      <c r="E102" s="65"/>
      <c r="F102" s="219" t="s">
        <v>164</v>
      </c>
      <c r="G102" s="65"/>
      <c r="H102" s="65"/>
      <c r="I102" s="174"/>
      <c r="J102" s="65"/>
      <c r="K102" s="65"/>
      <c r="L102" s="63"/>
      <c r="M102" s="220"/>
      <c r="N102" s="44"/>
      <c r="O102" s="44"/>
      <c r="P102" s="44"/>
      <c r="Q102" s="44"/>
      <c r="R102" s="44"/>
      <c r="S102" s="44"/>
      <c r="T102" s="80"/>
      <c r="AT102" s="25" t="s">
        <v>151</v>
      </c>
      <c r="AU102" s="25" t="s">
        <v>87</v>
      </c>
    </row>
    <row r="103" spans="2:51" s="12" customFormat="1" ht="13.5">
      <c r="B103" s="221"/>
      <c r="C103" s="222"/>
      <c r="D103" s="218" t="s">
        <v>153</v>
      </c>
      <c r="E103" s="223" t="s">
        <v>35</v>
      </c>
      <c r="F103" s="224" t="s">
        <v>165</v>
      </c>
      <c r="G103" s="222"/>
      <c r="H103" s="225" t="s">
        <v>35</v>
      </c>
      <c r="I103" s="226"/>
      <c r="J103" s="222"/>
      <c r="K103" s="222"/>
      <c r="L103" s="227"/>
      <c r="M103" s="228"/>
      <c r="N103" s="229"/>
      <c r="O103" s="229"/>
      <c r="P103" s="229"/>
      <c r="Q103" s="229"/>
      <c r="R103" s="229"/>
      <c r="S103" s="229"/>
      <c r="T103" s="230"/>
      <c r="AT103" s="231" t="s">
        <v>153</v>
      </c>
      <c r="AU103" s="231" t="s">
        <v>87</v>
      </c>
      <c r="AV103" s="12" t="s">
        <v>10</v>
      </c>
      <c r="AW103" s="12" t="s">
        <v>41</v>
      </c>
      <c r="AX103" s="12" t="s">
        <v>80</v>
      </c>
      <c r="AY103" s="231" t="s">
        <v>142</v>
      </c>
    </row>
    <row r="104" spans="2:51" s="12" customFormat="1" ht="13.5">
      <c r="B104" s="221"/>
      <c r="C104" s="222"/>
      <c r="D104" s="218" t="s">
        <v>153</v>
      </c>
      <c r="E104" s="223" t="s">
        <v>35</v>
      </c>
      <c r="F104" s="224" t="s">
        <v>166</v>
      </c>
      <c r="G104" s="222"/>
      <c r="H104" s="225" t="s">
        <v>35</v>
      </c>
      <c r="I104" s="226"/>
      <c r="J104" s="222"/>
      <c r="K104" s="222"/>
      <c r="L104" s="227"/>
      <c r="M104" s="228"/>
      <c r="N104" s="229"/>
      <c r="O104" s="229"/>
      <c r="P104" s="229"/>
      <c r="Q104" s="229"/>
      <c r="R104" s="229"/>
      <c r="S104" s="229"/>
      <c r="T104" s="230"/>
      <c r="AT104" s="231" t="s">
        <v>153</v>
      </c>
      <c r="AU104" s="231" t="s">
        <v>87</v>
      </c>
      <c r="AV104" s="12" t="s">
        <v>10</v>
      </c>
      <c r="AW104" s="12" t="s">
        <v>41</v>
      </c>
      <c r="AX104" s="12" t="s">
        <v>80</v>
      </c>
      <c r="AY104" s="231" t="s">
        <v>142</v>
      </c>
    </row>
    <row r="105" spans="2:51" s="13" customFormat="1" ht="13.5">
      <c r="B105" s="232"/>
      <c r="C105" s="233"/>
      <c r="D105" s="218" t="s">
        <v>153</v>
      </c>
      <c r="E105" s="234" t="s">
        <v>35</v>
      </c>
      <c r="F105" s="235" t="s">
        <v>167</v>
      </c>
      <c r="G105" s="233"/>
      <c r="H105" s="236">
        <v>1</v>
      </c>
      <c r="I105" s="237"/>
      <c r="J105" s="233"/>
      <c r="K105" s="233"/>
      <c r="L105" s="238"/>
      <c r="M105" s="239"/>
      <c r="N105" s="240"/>
      <c r="O105" s="240"/>
      <c r="P105" s="240"/>
      <c r="Q105" s="240"/>
      <c r="R105" s="240"/>
      <c r="S105" s="240"/>
      <c r="T105" s="241"/>
      <c r="AT105" s="242" t="s">
        <v>153</v>
      </c>
      <c r="AU105" s="242" t="s">
        <v>87</v>
      </c>
      <c r="AV105" s="13" t="s">
        <v>87</v>
      </c>
      <c r="AW105" s="13" t="s">
        <v>41</v>
      </c>
      <c r="AX105" s="13" t="s">
        <v>80</v>
      </c>
      <c r="AY105" s="242" t="s">
        <v>142</v>
      </c>
    </row>
    <row r="106" spans="2:51" s="14" customFormat="1" ht="13.5">
      <c r="B106" s="243"/>
      <c r="C106" s="244"/>
      <c r="D106" s="254" t="s">
        <v>153</v>
      </c>
      <c r="E106" s="255" t="s">
        <v>35</v>
      </c>
      <c r="F106" s="256" t="s">
        <v>157</v>
      </c>
      <c r="G106" s="244"/>
      <c r="H106" s="257">
        <v>1</v>
      </c>
      <c r="I106" s="248"/>
      <c r="J106" s="244"/>
      <c r="K106" s="244"/>
      <c r="L106" s="249"/>
      <c r="M106" s="250"/>
      <c r="N106" s="251"/>
      <c r="O106" s="251"/>
      <c r="P106" s="251"/>
      <c r="Q106" s="251"/>
      <c r="R106" s="251"/>
      <c r="S106" s="251"/>
      <c r="T106" s="252"/>
      <c r="AT106" s="253" t="s">
        <v>153</v>
      </c>
      <c r="AU106" s="253" t="s">
        <v>87</v>
      </c>
      <c r="AV106" s="14" t="s">
        <v>149</v>
      </c>
      <c r="AW106" s="14" t="s">
        <v>41</v>
      </c>
      <c r="AX106" s="14" t="s">
        <v>10</v>
      </c>
      <c r="AY106" s="253" t="s">
        <v>142</v>
      </c>
    </row>
    <row r="107" spans="2:65" s="1" customFormat="1" ht="22.5" customHeight="1">
      <c r="B107" s="43"/>
      <c r="C107" s="258" t="s">
        <v>158</v>
      </c>
      <c r="D107" s="258" t="s">
        <v>168</v>
      </c>
      <c r="E107" s="259" t="s">
        <v>169</v>
      </c>
      <c r="F107" s="260" t="s">
        <v>170</v>
      </c>
      <c r="G107" s="261" t="s">
        <v>162</v>
      </c>
      <c r="H107" s="262">
        <v>1</v>
      </c>
      <c r="I107" s="263"/>
      <c r="J107" s="264">
        <f>ROUND(I107*H107,0)</f>
        <v>0</v>
      </c>
      <c r="K107" s="260" t="s">
        <v>35</v>
      </c>
      <c r="L107" s="265"/>
      <c r="M107" s="266" t="s">
        <v>35</v>
      </c>
      <c r="N107" s="267" t="s">
        <v>51</v>
      </c>
      <c r="O107" s="44"/>
      <c r="P107" s="215">
        <f>O107*H107</f>
        <v>0</v>
      </c>
      <c r="Q107" s="215">
        <v>0.0075</v>
      </c>
      <c r="R107" s="215">
        <f>Q107*H107</f>
        <v>0.0075</v>
      </c>
      <c r="S107" s="215">
        <v>0</v>
      </c>
      <c r="T107" s="216">
        <f>S107*H107</f>
        <v>0</v>
      </c>
      <c r="AR107" s="25" t="s">
        <v>171</v>
      </c>
      <c r="AT107" s="25" t="s">
        <v>168</v>
      </c>
      <c r="AU107" s="25" t="s">
        <v>87</v>
      </c>
      <c r="AY107" s="25" t="s">
        <v>142</v>
      </c>
      <c r="BE107" s="217">
        <f>IF(N107="základní",J107,0)</f>
        <v>0</v>
      </c>
      <c r="BF107" s="217">
        <f>IF(N107="snížená",J107,0)</f>
        <v>0</v>
      </c>
      <c r="BG107" s="217">
        <f>IF(N107="zákl. přenesená",J107,0)</f>
        <v>0</v>
      </c>
      <c r="BH107" s="217">
        <f>IF(N107="sníž. přenesená",J107,0)</f>
        <v>0</v>
      </c>
      <c r="BI107" s="217">
        <f>IF(N107="nulová",J107,0)</f>
        <v>0</v>
      </c>
      <c r="BJ107" s="25" t="s">
        <v>10</v>
      </c>
      <c r="BK107" s="217">
        <f>ROUND(I107*H107,0)</f>
        <v>0</v>
      </c>
      <c r="BL107" s="25" t="s">
        <v>149</v>
      </c>
      <c r="BM107" s="25" t="s">
        <v>172</v>
      </c>
    </row>
    <row r="108" spans="2:65" s="1" customFormat="1" ht="22.5" customHeight="1">
      <c r="B108" s="43"/>
      <c r="C108" s="206" t="s">
        <v>149</v>
      </c>
      <c r="D108" s="206" t="s">
        <v>144</v>
      </c>
      <c r="E108" s="207" t="s">
        <v>173</v>
      </c>
      <c r="F108" s="208" t="s">
        <v>174</v>
      </c>
      <c r="G108" s="209" t="s">
        <v>162</v>
      </c>
      <c r="H108" s="210">
        <v>1</v>
      </c>
      <c r="I108" s="211"/>
      <c r="J108" s="212">
        <f>ROUND(I108*H108,0)</f>
        <v>0</v>
      </c>
      <c r="K108" s="208" t="s">
        <v>148</v>
      </c>
      <c r="L108" s="63"/>
      <c r="M108" s="213" t="s">
        <v>35</v>
      </c>
      <c r="N108" s="214" t="s">
        <v>51</v>
      </c>
      <c r="O108" s="44"/>
      <c r="P108" s="215">
        <f>O108*H108</f>
        <v>0</v>
      </c>
      <c r="Q108" s="215">
        <v>0</v>
      </c>
      <c r="R108" s="215">
        <f>Q108*H108</f>
        <v>0</v>
      </c>
      <c r="S108" s="215">
        <v>0</v>
      </c>
      <c r="T108" s="216">
        <f>S108*H108</f>
        <v>0</v>
      </c>
      <c r="AR108" s="25" t="s">
        <v>149</v>
      </c>
      <c r="AT108" s="25" t="s">
        <v>144</v>
      </c>
      <c r="AU108" s="25" t="s">
        <v>87</v>
      </c>
      <c r="AY108" s="25" t="s">
        <v>142</v>
      </c>
      <c r="BE108" s="217">
        <f>IF(N108="základní",J108,0)</f>
        <v>0</v>
      </c>
      <c r="BF108" s="217">
        <f>IF(N108="snížená",J108,0)</f>
        <v>0</v>
      </c>
      <c r="BG108" s="217">
        <f>IF(N108="zákl. přenesená",J108,0)</f>
        <v>0</v>
      </c>
      <c r="BH108" s="217">
        <f>IF(N108="sníž. přenesená",J108,0)</f>
        <v>0</v>
      </c>
      <c r="BI108" s="217">
        <f>IF(N108="nulová",J108,0)</f>
        <v>0</v>
      </c>
      <c r="BJ108" s="25" t="s">
        <v>10</v>
      </c>
      <c r="BK108" s="217">
        <f>ROUND(I108*H108,0)</f>
        <v>0</v>
      </c>
      <c r="BL108" s="25" t="s">
        <v>149</v>
      </c>
      <c r="BM108" s="25" t="s">
        <v>175</v>
      </c>
    </row>
    <row r="109" spans="2:47" s="1" customFormat="1" ht="27">
      <c r="B109" s="43"/>
      <c r="C109" s="65"/>
      <c r="D109" s="218" t="s">
        <v>151</v>
      </c>
      <c r="E109" s="65"/>
      <c r="F109" s="219" t="s">
        <v>176</v>
      </c>
      <c r="G109" s="65"/>
      <c r="H109" s="65"/>
      <c r="I109" s="174"/>
      <c r="J109" s="65"/>
      <c r="K109" s="65"/>
      <c r="L109" s="63"/>
      <c r="M109" s="220"/>
      <c r="N109" s="44"/>
      <c r="O109" s="44"/>
      <c r="P109" s="44"/>
      <c r="Q109" s="44"/>
      <c r="R109" s="44"/>
      <c r="S109" s="44"/>
      <c r="T109" s="80"/>
      <c r="AT109" s="25" t="s">
        <v>151</v>
      </c>
      <c r="AU109" s="25" t="s">
        <v>87</v>
      </c>
    </row>
    <row r="110" spans="2:51" s="12" customFormat="1" ht="13.5">
      <c r="B110" s="221"/>
      <c r="C110" s="222"/>
      <c r="D110" s="218" t="s">
        <v>153</v>
      </c>
      <c r="E110" s="223" t="s">
        <v>35</v>
      </c>
      <c r="F110" s="224" t="s">
        <v>177</v>
      </c>
      <c r="G110" s="222"/>
      <c r="H110" s="225" t="s">
        <v>35</v>
      </c>
      <c r="I110" s="226"/>
      <c r="J110" s="222"/>
      <c r="K110" s="222"/>
      <c r="L110" s="227"/>
      <c r="M110" s="228"/>
      <c r="N110" s="229"/>
      <c r="O110" s="229"/>
      <c r="P110" s="229"/>
      <c r="Q110" s="229"/>
      <c r="R110" s="229"/>
      <c r="S110" s="229"/>
      <c r="T110" s="230"/>
      <c r="AT110" s="231" t="s">
        <v>153</v>
      </c>
      <c r="AU110" s="231" t="s">
        <v>87</v>
      </c>
      <c r="AV110" s="12" t="s">
        <v>10</v>
      </c>
      <c r="AW110" s="12" t="s">
        <v>41</v>
      </c>
      <c r="AX110" s="12" t="s">
        <v>80</v>
      </c>
      <c r="AY110" s="231" t="s">
        <v>142</v>
      </c>
    </row>
    <row r="111" spans="2:51" s="13" customFormat="1" ht="13.5">
      <c r="B111" s="232"/>
      <c r="C111" s="233"/>
      <c r="D111" s="218" t="s">
        <v>153</v>
      </c>
      <c r="E111" s="234" t="s">
        <v>35</v>
      </c>
      <c r="F111" s="235" t="s">
        <v>167</v>
      </c>
      <c r="G111" s="233"/>
      <c r="H111" s="236">
        <v>1</v>
      </c>
      <c r="I111" s="237"/>
      <c r="J111" s="233"/>
      <c r="K111" s="233"/>
      <c r="L111" s="238"/>
      <c r="M111" s="239"/>
      <c r="N111" s="240"/>
      <c r="O111" s="240"/>
      <c r="P111" s="240"/>
      <c r="Q111" s="240"/>
      <c r="R111" s="240"/>
      <c r="S111" s="240"/>
      <c r="T111" s="241"/>
      <c r="AT111" s="242" t="s">
        <v>153</v>
      </c>
      <c r="AU111" s="242" t="s">
        <v>87</v>
      </c>
      <c r="AV111" s="13" t="s">
        <v>87</v>
      </c>
      <c r="AW111" s="13" t="s">
        <v>41</v>
      </c>
      <c r="AX111" s="13" t="s">
        <v>80</v>
      </c>
      <c r="AY111" s="242" t="s">
        <v>142</v>
      </c>
    </row>
    <row r="112" spans="2:51" s="14" customFormat="1" ht="13.5">
      <c r="B112" s="243"/>
      <c r="C112" s="244"/>
      <c r="D112" s="254" t="s">
        <v>153</v>
      </c>
      <c r="E112" s="255" t="s">
        <v>35</v>
      </c>
      <c r="F112" s="256" t="s">
        <v>157</v>
      </c>
      <c r="G112" s="244"/>
      <c r="H112" s="257">
        <v>1</v>
      </c>
      <c r="I112" s="248"/>
      <c r="J112" s="244"/>
      <c r="K112" s="244"/>
      <c r="L112" s="249"/>
      <c r="M112" s="250"/>
      <c r="N112" s="251"/>
      <c r="O112" s="251"/>
      <c r="P112" s="251"/>
      <c r="Q112" s="251"/>
      <c r="R112" s="251"/>
      <c r="S112" s="251"/>
      <c r="T112" s="252"/>
      <c r="AT112" s="253" t="s">
        <v>153</v>
      </c>
      <c r="AU112" s="253" t="s">
        <v>87</v>
      </c>
      <c r="AV112" s="14" t="s">
        <v>149</v>
      </c>
      <c r="AW112" s="14" t="s">
        <v>41</v>
      </c>
      <c r="AX112" s="14" t="s">
        <v>10</v>
      </c>
      <c r="AY112" s="253" t="s">
        <v>142</v>
      </c>
    </row>
    <row r="113" spans="2:65" s="1" customFormat="1" ht="22.5" customHeight="1">
      <c r="B113" s="43"/>
      <c r="C113" s="258" t="s">
        <v>178</v>
      </c>
      <c r="D113" s="258" t="s">
        <v>168</v>
      </c>
      <c r="E113" s="259" t="s">
        <v>179</v>
      </c>
      <c r="F113" s="260" t="s">
        <v>180</v>
      </c>
      <c r="G113" s="261" t="s">
        <v>162</v>
      </c>
      <c r="H113" s="262">
        <v>1</v>
      </c>
      <c r="I113" s="263"/>
      <c r="J113" s="264">
        <f>ROUND(I113*H113,0)</f>
        <v>0</v>
      </c>
      <c r="K113" s="260" t="s">
        <v>35</v>
      </c>
      <c r="L113" s="265"/>
      <c r="M113" s="266" t="s">
        <v>35</v>
      </c>
      <c r="N113" s="267" t="s">
        <v>51</v>
      </c>
      <c r="O113" s="44"/>
      <c r="P113" s="215">
        <f>O113*H113</f>
        <v>0</v>
      </c>
      <c r="Q113" s="215">
        <v>0.0705</v>
      </c>
      <c r="R113" s="215">
        <f>Q113*H113</f>
        <v>0.0705</v>
      </c>
      <c r="S113" s="215">
        <v>0</v>
      </c>
      <c r="T113" s="216">
        <f>S113*H113</f>
        <v>0</v>
      </c>
      <c r="AR113" s="25" t="s">
        <v>171</v>
      </c>
      <c r="AT113" s="25" t="s">
        <v>168</v>
      </c>
      <c r="AU113" s="25" t="s">
        <v>87</v>
      </c>
      <c r="AY113" s="25" t="s">
        <v>142</v>
      </c>
      <c r="BE113" s="217">
        <f>IF(N113="základní",J113,0)</f>
        <v>0</v>
      </c>
      <c r="BF113" s="217">
        <f>IF(N113="snížená",J113,0)</f>
        <v>0</v>
      </c>
      <c r="BG113" s="217">
        <f>IF(N113="zákl. přenesená",J113,0)</f>
        <v>0</v>
      </c>
      <c r="BH113" s="217">
        <f>IF(N113="sníž. přenesená",J113,0)</f>
        <v>0</v>
      </c>
      <c r="BI113" s="217">
        <f>IF(N113="nulová",J113,0)</f>
        <v>0</v>
      </c>
      <c r="BJ113" s="25" t="s">
        <v>10</v>
      </c>
      <c r="BK113" s="217">
        <f>ROUND(I113*H113,0)</f>
        <v>0</v>
      </c>
      <c r="BL113" s="25" t="s">
        <v>149</v>
      </c>
      <c r="BM113" s="25" t="s">
        <v>181</v>
      </c>
    </row>
    <row r="114" spans="2:65" s="1" customFormat="1" ht="31.5" customHeight="1">
      <c r="B114" s="43"/>
      <c r="C114" s="206" t="s">
        <v>182</v>
      </c>
      <c r="D114" s="206" t="s">
        <v>144</v>
      </c>
      <c r="E114" s="207" t="s">
        <v>183</v>
      </c>
      <c r="F114" s="208" t="s">
        <v>184</v>
      </c>
      <c r="G114" s="209" t="s">
        <v>185</v>
      </c>
      <c r="H114" s="210">
        <v>4</v>
      </c>
      <c r="I114" s="211"/>
      <c r="J114" s="212">
        <f>ROUND(I114*H114,0)</f>
        <v>0</v>
      </c>
      <c r="K114" s="208" t="s">
        <v>148</v>
      </c>
      <c r="L114" s="63"/>
      <c r="M114" s="213" t="s">
        <v>35</v>
      </c>
      <c r="N114" s="214" t="s">
        <v>51</v>
      </c>
      <c r="O114" s="44"/>
      <c r="P114" s="215">
        <f>O114*H114</f>
        <v>0</v>
      </c>
      <c r="Q114" s="215">
        <v>0</v>
      </c>
      <c r="R114" s="215">
        <f>Q114*H114</f>
        <v>0</v>
      </c>
      <c r="S114" s="215">
        <v>0</v>
      </c>
      <c r="T114" s="216">
        <f>S114*H114</f>
        <v>0</v>
      </c>
      <c r="AR114" s="25" t="s">
        <v>149</v>
      </c>
      <c r="AT114" s="25" t="s">
        <v>144</v>
      </c>
      <c r="AU114" s="25" t="s">
        <v>87</v>
      </c>
      <c r="AY114" s="25" t="s">
        <v>142</v>
      </c>
      <c r="BE114" s="217">
        <f>IF(N114="základní",J114,0)</f>
        <v>0</v>
      </c>
      <c r="BF114" s="217">
        <f>IF(N114="snížená",J114,0)</f>
        <v>0</v>
      </c>
      <c r="BG114" s="217">
        <f>IF(N114="zákl. přenesená",J114,0)</f>
        <v>0</v>
      </c>
      <c r="BH114" s="217">
        <f>IF(N114="sníž. přenesená",J114,0)</f>
        <v>0</v>
      </c>
      <c r="BI114" s="217">
        <f>IF(N114="nulová",J114,0)</f>
        <v>0</v>
      </c>
      <c r="BJ114" s="25" t="s">
        <v>10</v>
      </c>
      <c r="BK114" s="217">
        <f>ROUND(I114*H114,0)</f>
        <v>0</v>
      </c>
      <c r="BL114" s="25" t="s">
        <v>149</v>
      </c>
      <c r="BM114" s="25" t="s">
        <v>186</v>
      </c>
    </row>
    <row r="115" spans="2:47" s="1" customFormat="1" ht="27">
      <c r="B115" s="43"/>
      <c r="C115" s="65"/>
      <c r="D115" s="218" t="s">
        <v>151</v>
      </c>
      <c r="E115" s="65"/>
      <c r="F115" s="219" t="s">
        <v>187</v>
      </c>
      <c r="G115" s="65"/>
      <c r="H115" s="65"/>
      <c r="I115" s="174"/>
      <c r="J115" s="65"/>
      <c r="K115" s="65"/>
      <c r="L115" s="63"/>
      <c r="M115" s="220"/>
      <c r="N115" s="44"/>
      <c r="O115" s="44"/>
      <c r="P115" s="44"/>
      <c r="Q115" s="44"/>
      <c r="R115" s="44"/>
      <c r="S115" s="44"/>
      <c r="T115" s="80"/>
      <c r="AT115" s="25" t="s">
        <v>151</v>
      </c>
      <c r="AU115" s="25" t="s">
        <v>87</v>
      </c>
    </row>
    <row r="116" spans="2:51" s="12" customFormat="1" ht="13.5">
      <c r="B116" s="221"/>
      <c r="C116" s="222"/>
      <c r="D116" s="218" t="s">
        <v>153</v>
      </c>
      <c r="E116" s="223" t="s">
        <v>35</v>
      </c>
      <c r="F116" s="224" t="s">
        <v>177</v>
      </c>
      <c r="G116" s="222"/>
      <c r="H116" s="225" t="s">
        <v>35</v>
      </c>
      <c r="I116" s="226"/>
      <c r="J116" s="222"/>
      <c r="K116" s="222"/>
      <c r="L116" s="227"/>
      <c r="M116" s="228"/>
      <c r="N116" s="229"/>
      <c r="O116" s="229"/>
      <c r="P116" s="229"/>
      <c r="Q116" s="229"/>
      <c r="R116" s="229"/>
      <c r="S116" s="229"/>
      <c r="T116" s="230"/>
      <c r="AT116" s="231" t="s">
        <v>153</v>
      </c>
      <c r="AU116" s="231" t="s">
        <v>87</v>
      </c>
      <c r="AV116" s="12" t="s">
        <v>10</v>
      </c>
      <c r="AW116" s="12" t="s">
        <v>41</v>
      </c>
      <c r="AX116" s="12" t="s">
        <v>80</v>
      </c>
      <c r="AY116" s="231" t="s">
        <v>142</v>
      </c>
    </row>
    <row r="117" spans="2:51" s="12" customFormat="1" ht="13.5">
      <c r="B117" s="221"/>
      <c r="C117" s="222"/>
      <c r="D117" s="218" t="s">
        <v>153</v>
      </c>
      <c r="E117" s="223" t="s">
        <v>35</v>
      </c>
      <c r="F117" s="224" t="s">
        <v>188</v>
      </c>
      <c r="G117" s="222"/>
      <c r="H117" s="225" t="s">
        <v>35</v>
      </c>
      <c r="I117" s="226"/>
      <c r="J117" s="222"/>
      <c r="K117" s="222"/>
      <c r="L117" s="227"/>
      <c r="M117" s="228"/>
      <c r="N117" s="229"/>
      <c r="O117" s="229"/>
      <c r="P117" s="229"/>
      <c r="Q117" s="229"/>
      <c r="R117" s="229"/>
      <c r="S117" s="229"/>
      <c r="T117" s="230"/>
      <c r="AT117" s="231" t="s">
        <v>153</v>
      </c>
      <c r="AU117" s="231" t="s">
        <v>87</v>
      </c>
      <c r="AV117" s="12" t="s">
        <v>10</v>
      </c>
      <c r="AW117" s="12" t="s">
        <v>41</v>
      </c>
      <c r="AX117" s="12" t="s">
        <v>80</v>
      </c>
      <c r="AY117" s="231" t="s">
        <v>142</v>
      </c>
    </row>
    <row r="118" spans="2:51" s="13" customFormat="1" ht="13.5">
      <c r="B118" s="232"/>
      <c r="C118" s="233"/>
      <c r="D118" s="218" t="s">
        <v>153</v>
      </c>
      <c r="E118" s="234" t="s">
        <v>35</v>
      </c>
      <c r="F118" s="235" t="s">
        <v>189</v>
      </c>
      <c r="G118" s="233"/>
      <c r="H118" s="236">
        <v>4</v>
      </c>
      <c r="I118" s="237"/>
      <c r="J118" s="233"/>
      <c r="K118" s="233"/>
      <c r="L118" s="238"/>
      <c r="M118" s="239"/>
      <c r="N118" s="240"/>
      <c r="O118" s="240"/>
      <c r="P118" s="240"/>
      <c r="Q118" s="240"/>
      <c r="R118" s="240"/>
      <c r="S118" s="240"/>
      <c r="T118" s="241"/>
      <c r="AT118" s="242" t="s">
        <v>153</v>
      </c>
      <c r="AU118" s="242" t="s">
        <v>87</v>
      </c>
      <c r="AV118" s="13" t="s">
        <v>87</v>
      </c>
      <c r="AW118" s="13" t="s">
        <v>41</v>
      </c>
      <c r="AX118" s="13" t="s">
        <v>80</v>
      </c>
      <c r="AY118" s="242" t="s">
        <v>142</v>
      </c>
    </row>
    <row r="119" spans="2:51" s="14" customFormat="1" ht="13.5">
      <c r="B119" s="243"/>
      <c r="C119" s="244"/>
      <c r="D119" s="254" t="s">
        <v>153</v>
      </c>
      <c r="E119" s="255" t="s">
        <v>35</v>
      </c>
      <c r="F119" s="256" t="s">
        <v>157</v>
      </c>
      <c r="G119" s="244"/>
      <c r="H119" s="257">
        <v>4</v>
      </c>
      <c r="I119" s="248"/>
      <c r="J119" s="244"/>
      <c r="K119" s="244"/>
      <c r="L119" s="249"/>
      <c r="M119" s="250"/>
      <c r="N119" s="251"/>
      <c r="O119" s="251"/>
      <c r="P119" s="251"/>
      <c r="Q119" s="251"/>
      <c r="R119" s="251"/>
      <c r="S119" s="251"/>
      <c r="T119" s="252"/>
      <c r="AT119" s="253" t="s">
        <v>153</v>
      </c>
      <c r="AU119" s="253" t="s">
        <v>87</v>
      </c>
      <c r="AV119" s="14" t="s">
        <v>149</v>
      </c>
      <c r="AW119" s="14" t="s">
        <v>41</v>
      </c>
      <c r="AX119" s="14" t="s">
        <v>10</v>
      </c>
      <c r="AY119" s="253" t="s">
        <v>142</v>
      </c>
    </row>
    <row r="120" spans="2:65" s="1" customFormat="1" ht="22.5" customHeight="1">
      <c r="B120" s="43"/>
      <c r="C120" s="258" t="s">
        <v>190</v>
      </c>
      <c r="D120" s="258" t="s">
        <v>168</v>
      </c>
      <c r="E120" s="259" t="s">
        <v>191</v>
      </c>
      <c r="F120" s="260" t="s">
        <v>192</v>
      </c>
      <c r="G120" s="261" t="s">
        <v>162</v>
      </c>
      <c r="H120" s="262">
        <v>2</v>
      </c>
      <c r="I120" s="263"/>
      <c r="J120" s="264">
        <f>ROUND(I120*H120,0)</f>
        <v>0</v>
      </c>
      <c r="K120" s="260" t="s">
        <v>35</v>
      </c>
      <c r="L120" s="265"/>
      <c r="M120" s="266" t="s">
        <v>35</v>
      </c>
      <c r="N120" s="267" t="s">
        <v>51</v>
      </c>
      <c r="O120" s="44"/>
      <c r="P120" s="215">
        <f>O120*H120</f>
        <v>0</v>
      </c>
      <c r="Q120" s="215">
        <v>0.035</v>
      </c>
      <c r="R120" s="215">
        <f>Q120*H120</f>
        <v>0.07</v>
      </c>
      <c r="S120" s="215">
        <v>0</v>
      </c>
      <c r="T120" s="216">
        <f>S120*H120</f>
        <v>0</v>
      </c>
      <c r="AR120" s="25" t="s">
        <v>171</v>
      </c>
      <c r="AT120" s="25" t="s">
        <v>168</v>
      </c>
      <c r="AU120" s="25" t="s">
        <v>87</v>
      </c>
      <c r="AY120" s="25" t="s">
        <v>142</v>
      </c>
      <c r="BE120" s="217">
        <f>IF(N120="základní",J120,0)</f>
        <v>0</v>
      </c>
      <c r="BF120" s="217">
        <f>IF(N120="snížená",J120,0)</f>
        <v>0</v>
      </c>
      <c r="BG120" s="217">
        <f>IF(N120="zákl. přenesená",J120,0)</f>
        <v>0</v>
      </c>
      <c r="BH120" s="217">
        <f>IF(N120="sníž. přenesená",J120,0)</f>
        <v>0</v>
      </c>
      <c r="BI120" s="217">
        <f>IF(N120="nulová",J120,0)</f>
        <v>0</v>
      </c>
      <c r="BJ120" s="25" t="s">
        <v>10</v>
      </c>
      <c r="BK120" s="217">
        <f>ROUND(I120*H120,0)</f>
        <v>0</v>
      </c>
      <c r="BL120" s="25" t="s">
        <v>149</v>
      </c>
      <c r="BM120" s="25" t="s">
        <v>193</v>
      </c>
    </row>
    <row r="121" spans="2:65" s="1" customFormat="1" ht="22.5" customHeight="1">
      <c r="B121" s="43"/>
      <c r="C121" s="206" t="s">
        <v>171</v>
      </c>
      <c r="D121" s="206" t="s">
        <v>144</v>
      </c>
      <c r="E121" s="207" t="s">
        <v>194</v>
      </c>
      <c r="F121" s="208" t="s">
        <v>195</v>
      </c>
      <c r="G121" s="209" t="s">
        <v>162</v>
      </c>
      <c r="H121" s="210">
        <v>1</v>
      </c>
      <c r="I121" s="211"/>
      <c r="J121" s="212">
        <f>ROUND(I121*H121,0)</f>
        <v>0</v>
      </c>
      <c r="K121" s="208" t="s">
        <v>148</v>
      </c>
      <c r="L121" s="63"/>
      <c r="M121" s="213" t="s">
        <v>35</v>
      </c>
      <c r="N121" s="214" t="s">
        <v>51</v>
      </c>
      <c r="O121" s="44"/>
      <c r="P121" s="215">
        <f>O121*H121</f>
        <v>0</v>
      </c>
      <c r="Q121" s="215">
        <v>0</v>
      </c>
      <c r="R121" s="215">
        <f>Q121*H121</f>
        <v>0</v>
      </c>
      <c r="S121" s="215">
        <v>0</v>
      </c>
      <c r="T121" s="216">
        <f>S121*H121</f>
        <v>0</v>
      </c>
      <c r="AR121" s="25" t="s">
        <v>149</v>
      </c>
      <c r="AT121" s="25" t="s">
        <v>144</v>
      </c>
      <c r="AU121" s="25" t="s">
        <v>87</v>
      </c>
      <c r="AY121" s="25" t="s">
        <v>142</v>
      </c>
      <c r="BE121" s="217">
        <f>IF(N121="základní",J121,0)</f>
        <v>0</v>
      </c>
      <c r="BF121" s="217">
        <f>IF(N121="snížená",J121,0)</f>
        <v>0</v>
      </c>
      <c r="BG121" s="217">
        <f>IF(N121="zákl. přenesená",J121,0)</f>
        <v>0</v>
      </c>
      <c r="BH121" s="217">
        <f>IF(N121="sníž. přenesená",J121,0)</f>
        <v>0</v>
      </c>
      <c r="BI121" s="217">
        <f>IF(N121="nulová",J121,0)</f>
        <v>0</v>
      </c>
      <c r="BJ121" s="25" t="s">
        <v>10</v>
      </c>
      <c r="BK121" s="217">
        <f>ROUND(I121*H121,0)</f>
        <v>0</v>
      </c>
      <c r="BL121" s="25" t="s">
        <v>149</v>
      </c>
      <c r="BM121" s="25" t="s">
        <v>196</v>
      </c>
    </row>
    <row r="122" spans="2:47" s="1" customFormat="1" ht="81">
      <c r="B122" s="43"/>
      <c r="C122" s="65"/>
      <c r="D122" s="218" t="s">
        <v>151</v>
      </c>
      <c r="E122" s="65"/>
      <c r="F122" s="219" t="s">
        <v>197</v>
      </c>
      <c r="G122" s="65"/>
      <c r="H122" s="65"/>
      <c r="I122" s="174"/>
      <c r="J122" s="65"/>
      <c r="K122" s="65"/>
      <c r="L122" s="63"/>
      <c r="M122" s="220"/>
      <c r="N122" s="44"/>
      <c r="O122" s="44"/>
      <c r="P122" s="44"/>
      <c r="Q122" s="44"/>
      <c r="R122" s="44"/>
      <c r="S122" s="44"/>
      <c r="T122" s="80"/>
      <c r="AT122" s="25" t="s">
        <v>151</v>
      </c>
      <c r="AU122" s="25" t="s">
        <v>87</v>
      </c>
    </row>
    <row r="123" spans="2:51" s="12" customFormat="1" ht="13.5">
      <c r="B123" s="221"/>
      <c r="C123" s="222"/>
      <c r="D123" s="218" t="s">
        <v>153</v>
      </c>
      <c r="E123" s="223" t="s">
        <v>35</v>
      </c>
      <c r="F123" s="224" t="s">
        <v>177</v>
      </c>
      <c r="G123" s="222"/>
      <c r="H123" s="225" t="s">
        <v>35</v>
      </c>
      <c r="I123" s="226"/>
      <c r="J123" s="222"/>
      <c r="K123" s="222"/>
      <c r="L123" s="227"/>
      <c r="M123" s="228"/>
      <c r="N123" s="229"/>
      <c r="O123" s="229"/>
      <c r="P123" s="229"/>
      <c r="Q123" s="229"/>
      <c r="R123" s="229"/>
      <c r="S123" s="229"/>
      <c r="T123" s="230"/>
      <c r="AT123" s="231" t="s">
        <v>153</v>
      </c>
      <c r="AU123" s="231" t="s">
        <v>87</v>
      </c>
      <c r="AV123" s="12" t="s">
        <v>10</v>
      </c>
      <c r="AW123" s="12" t="s">
        <v>41</v>
      </c>
      <c r="AX123" s="12" t="s">
        <v>80</v>
      </c>
      <c r="AY123" s="231" t="s">
        <v>142</v>
      </c>
    </row>
    <row r="124" spans="2:51" s="13" customFormat="1" ht="13.5">
      <c r="B124" s="232"/>
      <c r="C124" s="233"/>
      <c r="D124" s="218" t="s">
        <v>153</v>
      </c>
      <c r="E124" s="234" t="s">
        <v>35</v>
      </c>
      <c r="F124" s="235" t="s">
        <v>167</v>
      </c>
      <c r="G124" s="233"/>
      <c r="H124" s="236">
        <v>1</v>
      </c>
      <c r="I124" s="237"/>
      <c r="J124" s="233"/>
      <c r="K124" s="233"/>
      <c r="L124" s="238"/>
      <c r="M124" s="239"/>
      <c r="N124" s="240"/>
      <c r="O124" s="240"/>
      <c r="P124" s="240"/>
      <c r="Q124" s="240"/>
      <c r="R124" s="240"/>
      <c r="S124" s="240"/>
      <c r="T124" s="241"/>
      <c r="AT124" s="242" t="s">
        <v>153</v>
      </c>
      <c r="AU124" s="242" t="s">
        <v>87</v>
      </c>
      <c r="AV124" s="13" t="s">
        <v>87</v>
      </c>
      <c r="AW124" s="13" t="s">
        <v>41</v>
      </c>
      <c r="AX124" s="13" t="s">
        <v>80</v>
      </c>
      <c r="AY124" s="242" t="s">
        <v>142</v>
      </c>
    </row>
    <row r="125" spans="2:51" s="14" customFormat="1" ht="13.5">
      <c r="B125" s="243"/>
      <c r="C125" s="244"/>
      <c r="D125" s="254" t="s">
        <v>153</v>
      </c>
      <c r="E125" s="255" t="s">
        <v>35</v>
      </c>
      <c r="F125" s="256" t="s">
        <v>157</v>
      </c>
      <c r="G125" s="244"/>
      <c r="H125" s="257">
        <v>1</v>
      </c>
      <c r="I125" s="248"/>
      <c r="J125" s="244"/>
      <c r="K125" s="244"/>
      <c r="L125" s="249"/>
      <c r="M125" s="250"/>
      <c r="N125" s="251"/>
      <c r="O125" s="251"/>
      <c r="P125" s="251"/>
      <c r="Q125" s="251"/>
      <c r="R125" s="251"/>
      <c r="S125" s="251"/>
      <c r="T125" s="252"/>
      <c r="AT125" s="253" t="s">
        <v>153</v>
      </c>
      <c r="AU125" s="253" t="s">
        <v>87</v>
      </c>
      <c r="AV125" s="14" t="s">
        <v>149</v>
      </c>
      <c r="AW125" s="14" t="s">
        <v>41</v>
      </c>
      <c r="AX125" s="14" t="s">
        <v>10</v>
      </c>
      <c r="AY125" s="253" t="s">
        <v>142</v>
      </c>
    </row>
    <row r="126" spans="2:65" s="1" customFormat="1" ht="22.5" customHeight="1">
      <c r="B126" s="43"/>
      <c r="C126" s="258" t="s">
        <v>198</v>
      </c>
      <c r="D126" s="258" t="s">
        <v>168</v>
      </c>
      <c r="E126" s="259" t="s">
        <v>199</v>
      </c>
      <c r="F126" s="260" t="s">
        <v>200</v>
      </c>
      <c r="G126" s="261" t="s">
        <v>162</v>
      </c>
      <c r="H126" s="262">
        <v>1</v>
      </c>
      <c r="I126" s="263"/>
      <c r="J126" s="264">
        <f>ROUND(I126*H126,0)</f>
        <v>0</v>
      </c>
      <c r="K126" s="260" t="s">
        <v>35</v>
      </c>
      <c r="L126" s="265"/>
      <c r="M126" s="266" t="s">
        <v>35</v>
      </c>
      <c r="N126" s="267" t="s">
        <v>51</v>
      </c>
      <c r="O126" s="44"/>
      <c r="P126" s="215">
        <f>O126*H126</f>
        <v>0</v>
      </c>
      <c r="Q126" s="215">
        <v>0.10575</v>
      </c>
      <c r="R126" s="215">
        <f>Q126*H126</f>
        <v>0.10575</v>
      </c>
      <c r="S126" s="215">
        <v>0</v>
      </c>
      <c r="T126" s="216">
        <f>S126*H126</f>
        <v>0</v>
      </c>
      <c r="AR126" s="25" t="s">
        <v>171</v>
      </c>
      <c r="AT126" s="25" t="s">
        <v>168</v>
      </c>
      <c r="AU126" s="25" t="s">
        <v>87</v>
      </c>
      <c r="AY126" s="25" t="s">
        <v>142</v>
      </c>
      <c r="BE126" s="217">
        <f>IF(N126="základní",J126,0)</f>
        <v>0</v>
      </c>
      <c r="BF126" s="217">
        <f>IF(N126="snížená",J126,0)</f>
        <v>0</v>
      </c>
      <c r="BG126" s="217">
        <f>IF(N126="zákl. přenesená",J126,0)</f>
        <v>0</v>
      </c>
      <c r="BH126" s="217">
        <f>IF(N126="sníž. přenesená",J126,0)</f>
        <v>0</v>
      </c>
      <c r="BI126" s="217">
        <f>IF(N126="nulová",J126,0)</f>
        <v>0</v>
      </c>
      <c r="BJ126" s="25" t="s">
        <v>10</v>
      </c>
      <c r="BK126" s="217">
        <f>ROUND(I126*H126,0)</f>
        <v>0</v>
      </c>
      <c r="BL126" s="25" t="s">
        <v>149</v>
      </c>
      <c r="BM126" s="25" t="s">
        <v>201</v>
      </c>
    </row>
    <row r="127" spans="2:63" s="11" customFormat="1" ht="29.85" customHeight="1">
      <c r="B127" s="189"/>
      <c r="C127" s="190"/>
      <c r="D127" s="203" t="s">
        <v>79</v>
      </c>
      <c r="E127" s="204" t="s">
        <v>198</v>
      </c>
      <c r="F127" s="204" t="s">
        <v>202</v>
      </c>
      <c r="G127" s="190"/>
      <c r="H127" s="190"/>
      <c r="I127" s="193"/>
      <c r="J127" s="205">
        <f>BK127</f>
        <v>0</v>
      </c>
      <c r="K127" s="190"/>
      <c r="L127" s="195"/>
      <c r="M127" s="196"/>
      <c r="N127" s="197"/>
      <c r="O127" s="197"/>
      <c r="P127" s="198">
        <f>SUM(P128:P204)</f>
        <v>0</v>
      </c>
      <c r="Q127" s="197"/>
      <c r="R127" s="198">
        <f>SUM(R128:R204)</f>
        <v>0.7567307</v>
      </c>
      <c r="S127" s="197"/>
      <c r="T127" s="199">
        <f>SUM(T128:T204)</f>
        <v>2.0925599999999998</v>
      </c>
      <c r="AR127" s="200" t="s">
        <v>10</v>
      </c>
      <c r="AT127" s="201" t="s">
        <v>79</v>
      </c>
      <c r="AU127" s="201" t="s">
        <v>10</v>
      </c>
      <c r="AY127" s="200" t="s">
        <v>142</v>
      </c>
      <c r="BK127" s="202">
        <f>SUM(BK128:BK204)</f>
        <v>0</v>
      </c>
    </row>
    <row r="128" spans="2:65" s="1" customFormat="1" ht="22.5" customHeight="1">
      <c r="B128" s="43"/>
      <c r="C128" s="206" t="s">
        <v>203</v>
      </c>
      <c r="D128" s="206" t="s">
        <v>144</v>
      </c>
      <c r="E128" s="207" t="s">
        <v>204</v>
      </c>
      <c r="F128" s="208" t="s">
        <v>205</v>
      </c>
      <c r="G128" s="209" t="s">
        <v>206</v>
      </c>
      <c r="H128" s="210">
        <v>0.42</v>
      </c>
      <c r="I128" s="211"/>
      <c r="J128" s="212">
        <f>ROUND(I128*H128,0)</f>
        <v>0</v>
      </c>
      <c r="K128" s="208" t="s">
        <v>148</v>
      </c>
      <c r="L128" s="63"/>
      <c r="M128" s="213" t="s">
        <v>35</v>
      </c>
      <c r="N128" s="214" t="s">
        <v>51</v>
      </c>
      <c r="O128" s="44"/>
      <c r="P128" s="215">
        <f>O128*H128</f>
        <v>0</v>
      </c>
      <c r="Q128" s="215">
        <v>0</v>
      </c>
      <c r="R128" s="215">
        <f>Q128*H128</f>
        <v>0</v>
      </c>
      <c r="S128" s="215">
        <v>2.2</v>
      </c>
      <c r="T128" s="216">
        <f>S128*H128</f>
        <v>0.924</v>
      </c>
      <c r="AR128" s="25" t="s">
        <v>149</v>
      </c>
      <c r="AT128" s="25" t="s">
        <v>144</v>
      </c>
      <c r="AU128" s="25" t="s">
        <v>87</v>
      </c>
      <c r="AY128" s="25" t="s">
        <v>142</v>
      </c>
      <c r="BE128" s="217">
        <f>IF(N128="základní",J128,0)</f>
        <v>0</v>
      </c>
      <c r="BF128" s="217">
        <f>IF(N128="snížená",J128,0)</f>
        <v>0</v>
      </c>
      <c r="BG128" s="217">
        <f>IF(N128="zákl. přenesená",J128,0)</f>
        <v>0</v>
      </c>
      <c r="BH128" s="217">
        <f>IF(N128="sníž. přenesená",J128,0)</f>
        <v>0</v>
      </c>
      <c r="BI128" s="217">
        <f>IF(N128="nulová",J128,0)</f>
        <v>0</v>
      </c>
      <c r="BJ128" s="25" t="s">
        <v>10</v>
      </c>
      <c r="BK128" s="217">
        <f>ROUND(I128*H128,0)</f>
        <v>0</v>
      </c>
      <c r="BL128" s="25" t="s">
        <v>149</v>
      </c>
      <c r="BM128" s="25" t="s">
        <v>207</v>
      </c>
    </row>
    <row r="129" spans="2:47" s="1" customFormat="1" ht="40.5">
      <c r="B129" s="43"/>
      <c r="C129" s="65"/>
      <c r="D129" s="218" t="s">
        <v>151</v>
      </c>
      <c r="E129" s="65"/>
      <c r="F129" s="219" t="s">
        <v>208</v>
      </c>
      <c r="G129" s="65"/>
      <c r="H129" s="65"/>
      <c r="I129" s="174"/>
      <c r="J129" s="65"/>
      <c r="K129" s="65"/>
      <c r="L129" s="63"/>
      <c r="M129" s="220"/>
      <c r="N129" s="44"/>
      <c r="O129" s="44"/>
      <c r="P129" s="44"/>
      <c r="Q129" s="44"/>
      <c r="R129" s="44"/>
      <c r="S129" s="44"/>
      <c r="T129" s="80"/>
      <c r="AT129" s="25" t="s">
        <v>151</v>
      </c>
      <c r="AU129" s="25" t="s">
        <v>87</v>
      </c>
    </row>
    <row r="130" spans="2:51" s="12" customFormat="1" ht="13.5">
      <c r="B130" s="221"/>
      <c r="C130" s="222"/>
      <c r="D130" s="218" t="s">
        <v>153</v>
      </c>
      <c r="E130" s="223" t="s">
        <v>35</v>
      </c>
      <c r="F130" s="224" t="s">
        <v>209</v>
      </c>
      <c r="G130" s="222"/>
      <c r="H130" s="225" t="s">
        <v>35</v>
      </c>
      <c r="I130" s="226"/>
      <c r="J130" s="222"/>
      <c r="K130" s="222"/>
      <c r="L130" s="227"/>
      <c r="M130" s="228"/>
      <c r="N130" s="229"/>
      <c r="O130" s="229"/>
      <c r="P130" s="229"/>
      <c r="Q130" s="229"/>
      <c r="R130" s="229"/>
      <c r="S130" s="229"/>
      <c r="T130" s="230"/>
      <c r="AT130" s="231" t="s">
        <v>153</v>
      </c>
      <c r="AU130" s="231" t="s">
        <v>87</v>
      </c>
      <c r="AV130" s="12" t="s">
        <v>10</v>
      </c>
      <c r="AW130" s="12" t="s">
        <v>41</v>
      </c>
      <c r="AX130" s="12" t="s">
        <v>80</v>
      </c>
      <c r="AY130" s="231" t="s">
        <v>142</v>
      </c>
    </row>
    <row r="131" spans="2:51" s="12" customFormat="1" ht="13.5">
      <c r="B131" s="221"/>
      <c r="C131" s="222"/>
      <c r="D131" s="218" t="s">
        <v>153</v>
      </c>
      <c r="E131" s="223" t="s">
        <v>35</v>
      </c>
      <c r="F131" s="224" t="s">
        <v>210</v>
      </c>
      <c r="G131" s="222"/>
      <c r="H131" s="225" t="s">
        <v>35</v>
      </c>
      <c r="I131" s="226"/>
      <c r="J131" s="222"/>
      <c r="K131" s="222"/>
      <c r="L131" s="227"/>
      <c r="M131" s="228"/>
      <c r="N131" s="229"/>
      <c r="O131" s="229"/>
      <c r="P131" s="229"/>
      <c r="Q131" s="229"/>
      <c r="R131" s="229"/>
      <c r="S131" s="229"/>
      <c r="T131" s="230"/>
      <c r="AT131" s="231" t="s">
        <v>153</v>
      </c>
      <c r="AU131" s="231" t="s">
        <v>87</v>
      </c>
      <c r="AV131" s="12" t="s">
        <v>10</v>
      </c>
      <c r="AW131" s="12" t="s">
        <v>41</v>
      </c>
      <c r="AX131" s="12" t="s">
        <v>80</v>
      </c>
      <c r="AY131" s="231" t="s">
        <v>142</v>
      </c>
    </row>
    <row r="132" spans="2:51" s="12" customFormat="1" ht="13.5">
      <c r="B132" s="221"/>
      <c r="C132" s="222"/>
      <c r="D132" s="218" t="s">
        <v>153</v>
      </c>
      <c r="E132" s="223" t="s">
        <v>35</v>
      </c>
      <c r="F132" s="224" t="s">
        <v>211</v>
      </c>
      <c r="G132" s="222"/>
      <c r="H132" s="225" t="s">
        <v>35</v>
      </c>
      <c r="I132" s="226"/>
      <c r="J132" s="222"/>
      <c r="K132" s="222"/>
      <c r="L132" s="227"/>
      <c r="M132" s="228"/>
      <c r="N132" s="229"/>
      <c r="O132" s="229"/>
      <c r="P132" s="229"/>
      <c r="Q132" s="229"/>
      <c r="R132" s="229"/>
      <c r="S132" s="229"/>
      <c r="T132" s="230"/>
      <c r="AT132" s="231" t="s">
        <v>153</v>
      </c>
      <c r="AU132" s="231" t="s">
        <v>87</v>
      </c>
      <c r="AV132" s="12" t="s">
        <v>10</v>
      </c>
      <c r="AW132" s="12" t="s">
        <v>41</v>
      </c>
      <c r="AX132" s="12" t="s">
        <v>80</v>
      </c>
      <c r="AY132" s="231" t="s">
        <v>142</v>
      </c>
    </row>
    <row r="133" spans="2:51" s="13" customFormat="1" ht="13.5">
      <c r="B133" s="232"/>
      <c r="C133" s="233"/>
      <c r="D133" s="218" t="s">
        <v>153</v>
      </c>
      <c r="E133" s="234" t="s">
        <v>35</v>
      </c>
      <c r="F133" s="235" t="s">
        <v>212</v>
      </c>
      <c r="G133" s="233"/>
      <c r="H133" s="236">
        <v>0.42</v>
      </c>
      <c r="I133" s="237"/>
      <c r="J133" s="233"/>
      <c r="K133" s="233"/>
      <c r="L133" s="238"/>
      <c r="M133" s="239"/>
      <c r="N133" s="240"/>
      <c r="O133" s="240"/>
      <c r="P133" s="240"/>
      <c r="Q133" s="240"/>
      <c r="R133" s="240"/>
      <c r="S133" s="240"/>
      <c r="T133" s="241"/>
      <c r="AT133" s="242" t="s">
        <v>153</v>
      </c>
      <c r="AU133" s="242" t="s">
        <v>87</v>
      </c>
      <c r="AV133" s="13" t="s">
        <v>87</v>
      </c>
      <c r="AW133" s="13" t="s">
        <v>41</v>
      </c>
      <c r="AX133" s="13" t="s">
        <v>80</v>
      </c>
      <c r="AY133" s="242" t="s">
        <v>142</v>
      </c>
    </row>
    <row r="134" spans="2:51" s="14" customFormat="1" ht="13.5">
      <c r="B134" s="243"/>
      <c r="C134" s="244"/>
      <c r="D134" s="254" t="s">
        <v>153</v>
      </c>
      <c r="E134" s="255" t="s">
        <v>35</v>
      </c>
      <c r="F134" s="256" t="s">
        <v>157</v>
      </c>
      <c r="G134" s="244"/>
      <c r="H134" s="257">
        <v>0.42</v>
      </c>
      <c r="I134" s="248"/>
      <c r="J134" s="244"/>
      <c r="K134" s="244"/>
      <c r="L134" s="249"/>
      <c r="M134" s="250"/>
      <c r="N134" s="251"/>
      <c r="O134" s="251"/>
      <c r="P134" s="251"/>
      <c r="Q134" s="251"/>
      <c r="R134" s="251"/>
      <c r="S134" s="251"/>
      <c r="T134" s="252"/>
      <c r="AT134" s="253" t="s">
        <v>153</v>
      </c>
      <c r="AU134" s="253" t="s">
        <v>87</v>
      </c>
      <c r="AV134" s="14" t="s">
        <v>149</v>
      </c>
      <c r="AW134" s="14" t="s">
        <v>41</v>
      </c>
      <c r="AX134" s="14" t="s">
        <v>10</v>
      </c>
      <c r="AY134" s="253" t="s">
        <v>142</v>
      </c>
    </row>
    <row r="135" spans="2:65" s="1" customFormat="1" ht="31.5" customHeight="1">
      <c r="B135" s="43"/>
      <c r="C135" s="206" t="s">
        <v>213</v>
      </c>
      <c r="D135" s="206" t="s">
        <v>144</v>
      </c>
      <c r="E135" s="207" t="s">
        <v>214</v>
      </c>
      <c r="F135" s="208" t="s">
        <v>215</v>
      </c>
      <c r="G135" s="209" t="s">
        <v>162</v>
      </c>
      <c r="H135" s="210">
        <v>1</v>
      </c>
      <c r="I135" s="211"/>
      <c r="J135" s="212">
        <f>ROUND(I135*H135,0)</f>
        <v>0</v>
      </c>
      <c r="K135" s="208" t="s">
        <v>148</v>
      </c>
      <c r="L135" s="63"/>
      <c r="M135" s="213" t="s">
        <v>35</v>
      </c>
      <c r="N135" s="214" t="s">
        <v>51</v>
      </c>
      <c r="O135" s="44"/>
      <c r="P135" s="215">
        <f>O135*H135</f>
        <v>0</v>
      </c>
      <c r="Q135" s="215">
        <v>0</v>
      </c>
      <c r="R135" s="215">
        <f>Q135*H135</f>
        <v>0</v>
      </c>
      <c r="S135" s="215">
        <v>0.006</v>
      </c>
      <c r="T135" s="216">
        <f>S135*H135</f>
        <v>0.006</v>
      </c>
      <c r="AR135" s="25" t="s">
        <v>149</v>
      </c>
      <c r="AT135" s="25" t="s">
        <v>144</v>
      </c>
      <c r="AU135" s="25" t="s">
        <v>87</v>
      </c>
      <c r="AY135" s="25" t="s">
        <v>142</v>
      </c>
      <c r="BE135" s="217">
        <f>IF(N135="základní",J135,0)</f>
        <v>0</v>
      </c>
      <c r="BF135" s="217">
        <f>IF(N135="snížená",J135,0)</f>
        <v>0</v>
      </c>
      <c r="BG135" s="217">
        <f>IF(N135="zákl. přenesená",J135,0)</f>
        <v>0</v>
      </c>
      <c r="BH135" s="217">
        <f>IF(N135="sníž. přenesená",J135,0)</f>
        <v>0</v>
      </c>
      <c r="BI135" s="217">
        <f>IF(N135="nulová",J135,0)</f>
        <v>0</v>
      </c>
      <c r="BJ135" s="25" t="s">
        <v>10</v>
      </c>
      <c r="BK135" s="217">
        <f>ROUND(I135*H135,0)</f>
        <v>0</v>
      </c>
      <c r="BL135" s="25" t="s">
        <v>149</v>
      </c>
      <c r="BM135" s="25" t="s">
        <v>216</v>
      </c>
    </row>
    <row r="136" spans="2:51" s="12" customFormat="1" ht="13.5">
      <c r="B136" s="221"/>
      <c r="C136" s="222"/>
      <c r="D136" s="218" t="s">
        <v>153</v>
      </c>
      <c r="E136" s="223" t="s">
        <v>35</v>
      </c>
      <c r="F136" s="224" t="s">
        <v>217</v>
      </c>
      <c r="G136" s="222"/>
      <c r="H136" s="225" t="s">
        <v>35</v>
      </c>
      <c r="I136" s="226"/>
      <c r="J136" s="222"/>
      <c r="K136" s="222"/>
      <c r="L136" s="227"/>
      <c r="M136" s="228"/>
      <c r="N136" s="229"/>
      <c r="O136" s="229"/>
      <c r="P136" s="229"/>
      <c r="Q136" s="229"/>
      <c r="R136" s="229"/>
      <c r="S136" s="229"/>
      <c r="T136" s="230"/>
      <c r="AT136" s="231" t="s">
        <v>153</v>
      </c>
      <c r="AU136" s="231" t="s">
        <v>87</v>
      </c>
      <c r="AV136" s="12" t="s">
        <v>10</v>
      </c>
      <c r="AW136" s="12" t="s">
        <v>41</v>
      </c>
      <c r="AX136" s="12" t="s">
        <v>80</v>
      </c>
      <c r="AY136" s="231" t="s">
        <v>142</v>
      </c>
    </row>
    <row r="137" spans="2:51" s="12" customFormat="1" ht="13.5">
      <c r="B137" s="221"/>
      <c r="C137" s="222"/>
      <c r="D137" s="218" t="s">
        <v>153</v>
      </c>
      <c r="E137" s="223" t="s">
        <v>35</v>
      </c>
      <c r="F137" s="224" t="s">
        <v>211</v>
      </c>
      <c r="G137" s="222"/>
      <c r="H137" s="225" t="s">
        <v>35</v>
      </c>
      <c r="I137" s="226"/>
      <c r="J137" s="222"/>
      <c r="K137" s="222"/>
      <c r="L137" s="227"/>
      <c r="M137" s="228"/>
      <c r="N137" s="229"/>
      <c r="O137" s="229"/>
      <c r="P137" s="229"/>
      <c r="Q137" s="229"/>
      <c r="R137" s="229"/>
      <c r="S137" s="229"/>
      <c r="T137" s="230"/>
      <c r="AT137" s="231" t="s">
        <v>153</v>
      </c>
      <c r="AU137" s="231" t="s">
        <v>87</v>
      </c>
      <c r="AV137" s="12" t="s">
        <v>10</v>
      </c>
      <c r="AW137" s="12" t="s">
        <v>41</v>
      </c>
      <c r="AX137" s="12" t="s">
        <v>80</v>
      </c>
      <c r="AY137" s="231" t="s">
        <v>142</v>
      </c>
    </row>
    <row r="138" spans="2:51" s="13" customFormat="1" ht="13.5">
      <c r="B138" s="232"/>
      <c r="C138" s="233"/>
      <c r="D138" s="218" t="s">
        <v>153</v>
      </c>
      <c r="E138" s="234" t="s">
        <v>35</v>
      </c>
      <c r="F138" s="235" t="s">
        <v>167</v>
      </c>
      <c r="G138" s="233"/>
      <c r="H138" s="236">
        <v>1</v>
      </c>
      <c r="I138" s="237"/>
      <c r="J138" s="233"/>
      <c r="K138" s="233"/>
      <c r="L138" s="238"/>
      <c r="M138" s="239"/>
      <c r="N138" s="240"/>
      <c r="O138" s="240"/>
      <c r="P138" s="240"/>
      <c r="Q138" s="240"/>
      <c r="R138" s="240"/>
      <c r="S138" s="240"/>
      <c r="T138" s="241"/>
      <c r="AT138" s="242" t="s">
        <v>153</v>
      </c>
      <c r="AU138" s="242" t="s">
        <v>87</v>
      </c>
      <c r="AV138" s="13" t="s">
        <v>87</v>
      </c>
      <c r="AW138" s="13" t="s">
        <v>41</v>
      </c>
      <c r="AX138" s="13" t="s">
        <v>80</v>
      </c>
      <c r="AY138" s="242" t="s">
        <v>142</v>
      </c>
    </row>
    <row r="139" spans="2:51" s="14" customFormat="1" ht="13.5">
      <c r="B139" s="243"/>
      <c r="C139" s="244"/>
      <c r="D139" s="254" t="s">
        <v>153</v>
      </c>
      <c r="E139" s="255" t="s">
        <v>35</v>
      </c>
      <c r="F139" s="256" t="s">
        <v>157</v>
      </c>
      <c r="G139" s="244"/>
      <c r="H139" s="257">
        <v>1</v>
      </c>
      <c r="I139" s="248"/>
      <c r="J139" s="244"/>
      <c r="K139" s="244"/>
      <c r="L139" s="249"/>
      <c r="M139" s="250"/>
      <c r="N139" s="251"/>
      <c r="O139" s="251"/>
      <c r="P139" s="251"/>
      <c r="Q139" s="251"/>
      <c r="R139" s="251"/>
      <c r="S139" s="251"/>
      <c r="T139" s="252"/>
      <c r="AT139" s="253" t="s">
        <v>153</v>
      </c>
      <c r="AU139" s="253" t="s">
        <v>87</v>
      </c>
      <c r="AV139" s="14" t="s">
        <v>149</v>
      </c>
      <c r="AW139" s="14" t="s">
        <v>41</v>
      </c>
      <c r="AX139" s="14" t="s">
        <v>10</v>
      </c>
      <c r="AY139" s="253" t="s">
        <v>142</v>
      </c>
    </row>
    <row r="140" spans="2:65" s="1" customFormat="1" ht="22.5" customHeight="1">
      <c r="B140" s="43"/>
      <c r="C140" s="206" t="s">
        <v>218</v>
      </c>
      <c r="D140" s="206" t="s">
        <v>144</v>
      </c>
      <c r="E140" s="207" t="s">
        <v>219</v>
      </c>
      <c r="F140" s="208" t="s">
        <v>220</v>
      </c>
      <c r="G140" s="209" t="s">
        <v>185</v>
      </c>
      <c r="H140" s="210">
        <v>6</v>
      </c>
      <c r="I140" s="211"/>
      <c r="J140" s="212">
        <f>ROUND(I140*H140,0)</f>
        <v>0</v>
      </c>
      <c r="K140" s="208" t="s">
        <v>148</v>
      </c>
      <c r="L140" s="63"/>
      <c r="M140" s="213" t="s">
        <v>35</v>
      </c>
      <c r="N140" s="214" t="s">
        <v>51</v>
      </c>
      <c r="O140" s="44"/>
      <c r="P140" s="215">
        <f>O140*H140</f>
        <v>0</v>
      </c>
      <c r="Q140" s="215">
        <v>0</v>
      </c>
      <c r="R140" s="215">
        <f>Q140*H140</f>
        <v>0</v>
      </c>
      <c r="S140" s="215">
        <v>0.00925</v>
      </c>
      <c r="T140" s="216">
        <f>S140*H140</f>
        <v>0.055499999999999994</v>
      </c>
      <c r="AR140" s="25" t="s">
        <v>149</v>
      </c>
      <c r="AT140" s="25" t="s">
        <v>144</v>
      </c>
      <c r="AU140" s="25" t="s">
        <v>87</v>
      </c>
      <c r="AY140" s="25" t="s">
        <v>142</v>
      </c>
      <c r="BE140" s="217">
        <f>IF(N140="základní",J140,0)</f>
        <v>0</v>
      </c>
      <c r="BF140" s="217">
        <f>IF(N140="snížená",J140,0)</f>
        <v>0</v>
      </c>
      <c r="BG140" s="217">
        <f>IF(N140="zákl. přenesená",J140,0)</f>
        <v>0</v>
      </c>
      <c r="BH140" s="217">
        <f>IF(N140="sníž. přenesená",J140,0)</f>
        <v>0</v>
      </c>
      <c r="BI140" s="217">
        <f>IF(N140="nulová",J140,0)</f>
        <v>0</v>
      </c>
      <c r="BJ140" s="25" t="s">
        <v>10</v>
      </c>
      <c r="BK140" s="217">
        <f>ROUND(I140*H140,0)</f>
        <v>0</v>
      </c>
      <c r="BL140" s="25" t="s">
        <v>149</v>
      </c>
      <c r="BM140" s="25" t="s">
        <v>221</v>
      </c>
    </row>
    <row r="141" spans="2:47" s="1" customFormat="1" ht="27">
      <c r="B141" s="43"/>
      <c r="C141" s="65"/>
      <c r="D141" s="218" t="s">
        <v>151</v>
      </c>
      <c r="E141" s="65"/>
      <c r="F141" s="219" t="s">
        <v>222</v>
      </c>
      <c r="G141" s="65"/>
      <c r="H141" s="65"/>
      <c r="I141" s="174"/>
      <c r="J141" s="65"/>
      <c r="K141" s="65"/>
      <c r="L141" s="63"/>
      <c r="M141" s="220"/>
      <c r="N141" s="44"/>
      <c r="O141" s="44"/>
      <c r="P141" s="44"/>
      <c r="Q141" s="44"/>
      <c r="R141" s="44"/>
      <c r="S141" s="44"/>
      <c r="T141" s="80"/>
      <c r="AT141" s="25" t="s">
        <v>151</v>
      </c>
      <c r="AU141" s="25" t="s">
        <v>87</v>
      </c>
    </row>
    <row r="142" spans="2:51" s="12" customFormat="1" ht="13.5">
      <c r="B142" s="221"/>
      <c r="C142" s="222"/>
      <c r="D142" s="218" t="s">
        <v>153</v>
      </c>
      <c r="E142" s="223" t="s">
        <v>35</v>
      </c>
      <c r="F142" s="224" t="s">
        <v>217</v>
      </c>
      <c r="G142" s="222"/>
      <c r="H142" s="225" t="s">
        <v>35</v>
      </c>
      <c r="I142" s="226"/>
      <c r="J142" s="222"/>
      <c r="K142" s="222"/>
      <c r="L142" s="227"/>
      <c r="M142" s="228"/>
      <c r="N142" s="229"/>
      <c r="O142" s="229"/>
      <c r="P142" s="229"/>
      <c r="Q142" s="229"/>
      <c r="R142" s="229"/>
      <c r="S142" s="229"/>
      <c r="T142" s="230"/>
      <c r="AT142" s="231" t="s">
        <v>153</v>
      </c>
      <c r="AU142" s="231" t="s">
        <v>87</v>
      </c>
      <c r="AV142" s="12" t="s">
        <v>10</v>
      </c>
      <c r="AW142" s="12" t="s">
        <v>41</v>
      </c>
      <c r="AX142" s="12" t="s">
        <v>80</v>
      </c>
      <c r="AY142" s="231" t="s">
        <v>142</v>
      </c>
    </row>
    <row r="143" spans="2:51" s="12" customFormat="1" ht="13.5">
      <c r="B143" s="221"/>
      <c r="C143" s="222"/>
      <c r="D143" s="218" t="s">
        <v>153</v>
      </c>
      <c r="E143" s="223" t="s">
        <v>35</v>
      </c>
      <c r="F143" s="224" t="s">
        <v>223</v>
      </c>
      <c r="G143" s="222"/>
      <c r="H143" s="225" t="s">
        <v>35</v>
      </c>
      <c r="I143" s="226"/>
      <c r="J143" s="222"/>
      <c r="K143" s="222"/>
      <c r="L143" s="227"/>
      <c r="M143" s="228"/>
      <c r="N143" s="229"/>
      <c r="O143" s="229"/>
      <c r="P143" s="229"/>
      <c r="Q143" s="229"/>
      <c r="R143" s="229"/>
      <c r="S143" s="229"/>
      <c r="T143" s="230"/>
      <c r="AT143" s="231" t="s">
        <v>153</v>
      </c>
      <c r="AU143" s="231" t="s">
        <v>87</v>
      </c>
      <c r="AV143" s="12" t="s">
        <v>10</v>
      </c>
      <c r="AW143" s="12" t="s">
        <v>41</v>
      </c>
      <c r="AX143" s="12" t="s">
        <v>80</v>
      </c>
      <c r="AY143" s="231" t="s">
        <v>142</v>
      </c>
    </row>
    <row r="144" spans="2:51" s="13" customFormat="1" ht="13.5">
      <c r="B144" s="232"/>
      <c r="C144" s="233"/>
      <c r="D144" s="218" t="s">
        <v>153</v>
      </c>
      <c r="E144" s="234" t="s">
        <v>35</v>
      </c>
      <c r="F144" s="235" t="s">
        <v>224</v>
      </c>
      <c r="G144" s="233"/>
      <c r="H144" s="236">
        <v>2</v>
      </c>
      <c r="I144" s="237"/>
      <c r="J144" s="233"/>
      <c r="K144" s="233"/>
      <c r="L144" s="238"/>
      <c r="M144" s="239"/>
      <c r="N144" s="240"/>
      <c r="O144" s="240"/>
      <c r="P144" s="240"/>
      <c r="Q144" s="240"/>
      <c r="R144" s="240"/>
      <c r="S144" s="240"/>
      <c r="T144" s="241"/>
      <c r="AT144" s="242" t="s">
        <v>153</v>
      </c>
      <c r="AU144" s="242" t="s">
        <v>87</v>
      </c>
      <c r="AV144" s="13" t="s">
        <v>87</v>
      </c>
      <c r="AW144" s="13" t="s">
        <v>41</v>
      </c>
      <c r="AX144" s="13" t="s">
        <v>80</v>
      </c>
      <c r="AY144" s="242" t="s">
        <v>142</v>
      </c>
    </row>
    <row r="145" spans="2:51" s="12" customFormat="1" ht="13.5">
      <c r="B145" s="221"/>
      <c r="C145" s="222"/>
      <c r="D145" s="218" t="s">
        <v>153</v>
      </c>
      <c r="E145" s="223" t="s">
        <v>35</v>
      </c>
      <c r="F145" s="224" t="s">
        <v>211</v>
      </c>
      <c r="G145" s="222"/>
      <c r="H145" s="225" t="s">
        <v>35</v>
      </c>
      <c r="I145" s="226"/>
      <c r="J145" s="222"/>
      <c r="K145" s="222"/>
      <c r="L145" s="227"/>
      <c r="M145" s="228"/>
      <c r="N145" s="229"/>
      <c r="O145" s="229"/>
      <c r="P145" s="229"/>
      <c r="Q145" s="229"/>
      <c r="R145" s="229"/>
      <c r="S145" s="229"/>
      <c r="T145" s="230"/>
      <c r="AT145" s="231" t="s">
        <v>153</v>
      </c>
      <c r="AU145" s="231" t="s">
        <v>87</v>
      </c>
      <c r="AV145" s="12" t="s">
        <v>10</v>
      </c>
      <c r="AW145" s="12" t="s">
        <v>41</v>
      </c>
      <c r="AX145" s="12" t="s">
        <v>80</v>
      </c>
      <c r="AY145" s="231" t="s">
        <v>142</v>
      </c>
    </row>
    <row r="146" spans="2:51" s="13" customFormat="1" ht="13.5">
      <c r="B146" s="232"/>
      <c r="C146" s="233"/>
      <c r="D146" s="218" t="s">
        <v>153</v>
      </c>
      <c r="E146" s="234" t="s">
        <v>35</v>
      </c>
      <c r="F146" s="235" t="s">
        <v>225</v>
      </c>
      <c r="G146" s="233"/>
      <c r="H146" s="236">
        <v>4</v>
      </c>
      <c r="I146" s="237"/>
      <c r="J146" s="233"/>
      <c r="K146" s="233"/>
      <c r="L146" s="238"/>
      <c r="M146" s="239"/>
      <c r="N146" s="240"/>
      <c r="O146" s="240"/>
      <c r="P146" s="240"/>
      <c r="Q146" s="240"/>
      <c r="R146" s="240"/>
      <c r="S146" s="240"/>
      <c r="T146" s="241"/>
      <c r="AT146" s="242" t="s">
        <v>153</v>
      </c>
      <c r="AU146" s="242" t="s">
        <v>87</v>
      </c>
      <c r="AV146" s="13" t="s">
        <v>87</v>
      </c>
      <c r="AW146" s="13" t="s">
        <v>41</v>
      </c>
      <c r="AX146" s="13" t="s">
        <v>80</v>
      </c>
      <c r="AY146" s="242" t="s">
        <v>142</v>
      </c>
    </row>
    <row r="147" spans="2:51" s="14" customFormat="1" ht="13.5">
      <c r="B147" s="243"/>
      <c r="C147" s="244"/>
      <c r="D147" s="254" t="s">
        <v>153</v>
      </c>
      <c r="E147" s="255" t="s">
        <v>35</v>
      </c>
      <c r="F147" s="256" t="s">
        <v>157</v>
      </c>
      <c r="G147" s="244"/>
      <c r="H147" s="257">
        <v>6</v>
      </c>
      <c r="I147" s="248"/>
      <c r="J147" s="244"/>
      <c r="K147" s="244"/>
      <c r="L147" s="249"/>
      <c r="M147" s="250"/>
      <c r="N147" s="251"/>
      <c r="O147" s="251"/>
      <c r="P147" s="251"/>
      <c r="Q147" s="251"/>
      <c r="R147" s="251"/>
      <c r="S147" s="251"/>
      <c r="T147" s="252"/>
      <c r="AT147" s="253" t="s">
        <v>153</v>
      </c>
      <c r="AU147" s="253" t="s">
        <v>87</v>
      </c>
      <c r="AV147" s="14" t="s">
        <v>149</v>
      </c>
      <c r="AW147" s="14" t="s">
        <v>41</v>
      </c>
      <c r="AX147" s="14" t="s">
        <v>10</v>
      </c>
      <c r="AY147" s="253" t="s">
        <v>142</v>
      </c>
    </row>
    <row r="148" spans="2:65" s="1" customFormat="1" ht="22.5" customHeight="1">
      <c r="B148" s="43"/>
      <c r="C148" s="206" t="s">
        <v>226</v>
      </c>
      <c r="D148" s="206" t="s">
        <v>144</v>
      </c>
      <c r="E148" s="207" t="s">
        <v>227</v>
      </c>
      <c r="F148" s="208" t="s">
        <v>228</v>
      </c>
      <c r="G148" s="209" t="s">
        <v>162</v>
      </c>
      <c r="H148" s="210">
        <v>2</v>
      </c>
      <c r="I148" s="211"/>
      <c r="J148" s="212">
        <f>ROUND(I148*H148,0)</f>
        <v>0</v>
      </c>
      <c r="K148" s="208" t="s">
        <v>148</v>
      </c>
      <c r="L148" s="63"/>
      <c r="M148" s="213" t="s">
        <v>35</v>
      </c>
      <c r="N148" s="214" t="s">
        <v>51</v>
      </c>
      <c r="O148" s="44"/>
      <c r="P148" s="215">
        <f>O148*H148</f>
        <v>0</v>
      </c>
      <c r="Q148" s="215">
        <v>0</v>
      </c>
      <c r="R148" s="215">
        <f>Q148*H148</f>
        <v>0</v>
      </c>
      <c r="S148" s="215">
        <v>0.21</v>
      </c>
      <c r="T148" s="216">
        <f>S148*H148</f>
        <v>0.42</v>
      </c>
      <c r="AR148" s="25" t="s">
        <v>149</v>
      </c>
      <c r="AT148" s="25" t="s">
        <v>144</v>
      </c>
      <c r="AU148" s="25" t="s">
        <v>87</v>
      </c>
      <c r="AY148" s="25" t="s">
        <v>142</v>
      </c>
      <c r="BE148" s="217">
        <f>IF(N148="základní",J148,0)</f>
        <v>0</v>
      </c>
      <c r="BF148" s="217">
        <f>IF(N148="snížená",J148,0)</f>
        <v>0</v>
      </c>
      <c r="BG148" s="217">
        <f>IF(N148="zákl. přenesená",J148,0)</f>
        <v>0</v>
      </c>
      <c r="BH148" s="217">
        <f>IF(N148="sníž. přenesená",J148,0)</f>
        <v>0</v>
      </c>
      <c r="BI148" s="217">
        <f>IF(N148="nulová",J148,0)</f>
        <v>0</v>
      </c>
      <c r="BJ148" s="25" t="s">
        <v>10</v>
      </c>
      <c r="BK148" s="217">
        <f>ROUND(I148*H148,0)</f>
        <v>0</v>
      </c>
      <c r="BL148" s="25" t="s">
        <v>149</v>
      </c>
      <c r="BM148" s="25" t="s">
        <v>229</v>
      </c>
    </row>
    <row r="149" spans="2:51" s="12" customFormat="1" ht="13.5">
      <c r="B149" s="221"/>
      <c r="C149" s="222"/>
      <c r="D149" s="218" t="s">
        <v>153</v>
      </c>
      <c r="E149" s="223" t="s">
        <v>35</v>
      </c>
      <c r="F149" s="224" t="s">
        <v>230</v>
      </c>
      <c r="G149" s="222"/>
      <c r="H149" s="225" t="s">
        <v>35</v>
      </c>
      <c r="I149" s="226"/>
      <c r="J149" s="222"/>
      <c r="K149" s="222"/>
      <c r="L149" s="227"/>
      <c r="M149" s="228"/>
      <c r="N149" s="229"/>
      <c r="O149" s="229"/>
      <c r="P149" s="229"/>
      <c r="Q149" s="229"/>
      <c r="R149" s="229"/>
      <c r="S149" s="229"/>
      <c r="T149" s="230"/>
      <c r="AT149" s="231" t="s">
        <v>153</v>
      </c>
      <c r="AU149" s="231" t="s">
        <v>87</v>
      </c>
      <c r="AV149" s="12" t="s">
        <v>10</v>
      </c>
      <c r="AW149" s="12" t="s">
        <v>41</v>
      </c>
      <c r="AX149" s="12" t="s">
        <v>80</v>
      </c>
      <c r="AY149" s="231" t="s">
        <v>142</v>
      </c>
    </row>
    <row r="150" spans="2:51" s="13" customFormat="1" ht="13.5">
      <c r="B150" s="232"/>
      <c r="C150" s="233"/>
      <c r="D150" s="218" t="s">
        <v>153</v>
      </c>
      <c r="E150" s="234" t="s">
        <v>35</v>
      </c>
      <c r="F150" s="235" t="s">
        <v>167</v>
      </c>
      <c r="G150" s="233"/>
      <c r="H150" s="236">
        <v>1</v>
      </c>
      <c r="I150" s="237"/>
      <c r="J150" s="233"/>
      <c r="K150" s="233"/>
      <c r="L150" s="238"/>
      <c r="M150" s="239"/>
      <c r="N150" s="240"/>
      <c r="O150" s="240"/>
      <c r="P150" s="240"/>
      <c r="Q150" s="240"/>
      <c r="R150" s="240"/>
      <c r="S150" s="240"/>
      <c r="T150" s="241"/>
      <c r="AT150" s="242" t="s">
        <v>153</v>
      </c>
      <c r="AU150" s="242" t="s">
        <v>87</v>
      </c>
      <c r="AV150" s="13" t="s">
        <v>87</v>
      </c>
      <c r="AW150" s="13" t="s">
        <v>41</v>
      </c>
      <c r="AX150" s="13" t="s">
        <v>80</v>
      </c>
      <c r="AY150" s="242" t="s">
        <v>142</v>
      </c>
    </row>
    <row r="151" spans="2:51" s="12" customFormat="1" ht="13.5">
      <c r="B151" s="221"/>
      <c r="C151" s="222"/>
      <c r="D151" s="218" t="s">
        <v>153</v>
      </c>
      <c r="E151" s="223" t="s">
        <v>35</v>
      </c>
      <c r="F151" s="224" t="s">
        <v>231</v>
      </c>
      <c r="G151" s="222"/>
      <c r="H151" s="225" t="s">
        <v>35</v>
      </c>
      <c r="I151" s="226"/>
      <c r="J151" s="222"/>
      <c r="K151" s="222"/>
      <c r="L151" s="227"/>
      <c r="M151" s="228"/>
      <c r="N151" s="229"/>
      <c r="O151" s="229"/>
      <c r="P151" s="229"/>
      <c r="Q151" s="229"/>
      <c r="R151" s="229"/>
      <c r="S151" s="229"/>
      <c r="T151" s="230"/>
      <c r="AT151" s="231" t="s">
        <v>153</v>
      </c>
      <c r="AU151" s="231" t="s">
        <v>87</v>
      </c>
      <c r="AV151" s="12" t="s">
        <v>10</v>
      </c>
      <c r="AW151" s="12" t="s">
        <v>41</v>
      </c>
      <c r="AX151" s="12" t="s">
        <v>80</v>
      </c>
      <c r="AY151" s="231" t="s">
        <v>142</v>
      </c>
    </row>
    <row r="152" spans="2:51" s="13" customFormat="1" ht="13.5">
      <c r="B152" s="232"/>
      <c r="C152" s="233"/>
      <c r="D152" s="218" t="s">
        <v>153</v>
      </c>
      <c r="E152" s="234" t="s">
        <v>35</v>
      </c>
      <c r="F152" s="235" t="s">
        <v>167</v>
      </c>
      <c r="G152" s="233"/>
      <c r="H152" s="236">
        <v>1</v>
      </c>
      <c r="I152" s="237"/>
      <c r="J152" s="233"/>
      <c r="K152" s="233"/>
      <c r="L152" s="238"/>
      <c r="M152" s="239"/>
      <c r="N152" s="240"/>
      <c r="O152" s="240"/>
      <c r="P152" s="240"/>
      <c r="Q152" s="240"/>
      <c r="R152" s="240"/>
      <c r="S152" s="240"/>
      <c r="T152" s="241"/>
      <c r="AT152" s="242" t="s">
        <v>153</v>
      </c>
      <c r="AU152" s="242" t="s">
        <v>87</v>
      </c>
      <c r="AV152" s="13" t="s">
        <v>87</v>
      </c>
      <c r="AW152" s="13" t="s">
        <v>41</v>
      </c>
      <c r="AX152" s="13" t="s">
        <v>80</v>
      </c>
      <c r="AY152" s="242" t="s">
        <v>142</v>
      </c>
    </row>
    <row r="153" spans="2:51" s="14" customFormat="1" ht="13.5">
      <c r="B153" s="243"/>
      <c r="C153" s="244"/>
      <c r="D153" s="254" t="s">
        <v>153</v>
      </c>
      <c r="E153" s="255" t="s">
        <v>35</v>
      </c>
      <c r="F153" s="256" t="s">
        <v>157</v>
      </c>
      <c r="G153" s="244"/>
      <c r="H153" s="257">
        <v>2</v>
      </c>
      <c r="I153" s="248"/>
      <c r="J153" s="244"/>
      <c r="K153" s="244"/>
      <c r="L153" s="249"/>
      <c r="M153" s="250"/>
      <c r="N153" s="251"/>
      <c r="O153" s="251"/>
      <c r="P153" s="251"/>
      <c r="Q153" s="251"/>
      <c r="R153" s="251"/>
      <c r="S153" s="251"/>
      <c r="T153" s="252"/>
      <c r="AT153" s="253" t="s">
        <v>153</v>
      </c>
      <c r="AU153" s="253" t="s">
        <v>87</v>
      </c>
      <c r="AV153" s="14" t="s">
        <v>149</v>
      </c>
      <c r="AW153" s="14" t="s">
        <v>41</v>
      </c>
      <c r="AX153" s="14" t="s">
        <v>10</v>
      </c>
      <c r="AY153" s="253" t="s">
        <v>142</v>
      </c>
    </row>
    <row r="154" spans="2:65" s="1" customFormat="1" ht="22.5" customHeight="1">
      <c r="B154" s="43"/>
      <c r="C154" s="206" t="s">
        <v>232</v>
      </c>
      <c r="D154" s="206" t="s">
        <v>144</v>
      </c>
      <c r="E154" s="207" t="s">
        <v>233</v>
      </c>
      <c r="F154" s="208" t="s">
        <v>234</v>
      </c>
      <c r="G154" s="209" t="s">
        <v>147</v>
      </c>
      <c r="H154" s="210">
        <v>1.41</v>
      </c>
      <c r="I154" s="211"/>
      <c r="J154" s="212">
        <f>ROUND(I154*H154,0)</f>
        <v>0</v>
      </c>
      <c r="K154" s="208" t="s">
        <v>148</v>
      </c>
      <c r="L154" s="63"/>
      <c r="M154" s="213" t="s">
        <v>35</v>
      </c>
      <c r="N154" s="214" t="s">
        <v>51</v>
      </c>
      <c r="O154" s="44"/>
      <c r="P154" s="215">
        <f>O154*H154</f>
        <v>0</v>
      </c>
      <c r="Q154" s="215">
        <v>0</v>
      </c>
      <c r="R154" s="215">
        <f>Q154*H154</f>
        <v>0</v>
      </c>
      <c r="S154" s="215">
        <v>0.066</v>
      </c>
      <c r="T154" s="216">
        <f>S154*H154</f>
        <v>0.09306</v>
      </c>
      <c r="AR154" s="25" t="s">
        <v>149</v>
      </c>
      <c r="AT154" s="25" t="s">
        <v>144</v>
      </c>
      <c r="AU154" s="25" t="s">
        <v>87</v>
      </c>
      <c r="AY154" s="25" t="s">
        <v>142</v>
      </c>
      <c r="BE154" s="217">
        <f>IF(N154="základní",J154,0)</f>
        <v>0</v>
      </c>
      <c r="BF154" s="217">
        <f>IF(N154="snížená",J154,0)</f>
        <v>0</v>
      </c>
      <c r="BG154" s="217">
        <f>IF(N154="zákl. přenesená",J154,0)</f>
        <v>0</v>
      </c>
      <c r="BH154" s="217">
        <f>IF(N154="sníž. přenesená",J154,0)</f>
        <v>0</v>
      </c>
      <c r="BI154" s="217">
        <f>IF(N154="nulová",J154,0)</f>
        <v>0</v>
      </c>
      <c r="BJ154" s="25" t="s">
        <v>10</v>
      </c>
      <c r="BK154" s="217">
        <f>ROUND(I154*H154,0)</f>
        <v>0</v>
      </c>
      <c r="BL154" s="25" t="s">
        <v>149</v>
      </c>
      <c r="BM154" s="25" t="s">
        <v>235</v>
      </c>
    </row>
    <row r="155" spans="2:51" s="12" customFormat="1" ht="13.5">
      <c r="B155" s="221"/>
      <c r="C155" s="222"/>
      <c r="D155" s="218" t="s">
        <v>153</v>
      </c>
      <c r="E155" s="223" t="s">
        <v>35</v>
      </c>
      <c r="F155" s="224" t="s">
        <v>209</v>
      </c>
      <c r="G155" s="222"/>
      <c r="H155" s="225" t="s">
        <v>35</v>
      </c>
      <c r="I155" s="226"/>
      <c r="J155" s="222"/>
      <c r="K155" s="222"/>
      <c r="L155" s="227"/>
      <c r="M155" s="228"/>
      <c r="N155" s="229"/>
      <c r="O155" s="229"/>
      <c r="P155" s="229"/>
      <c r="Q155" s="229"/>
      <c r="R155" s="229"/>
      <c r="S155" s="229"/>
      <c r="T155" s="230"/>
      <c r="AT155" s="231" t="s">
        <v>153</v>
      </c>
      <c r="AU155" s="231" t="s">
        <v>87</v>
      </c>
      <c r="AV155" s="12" t="s">
        <v>10</v>
      </c>
      <c r="AW155" s="12" t="s">
        <v>41</v>
      </c>
      <c r="AX155" s="12" t="s">
        <v>80</v>
      </c>
      <c r="AY155" s="231" t="s">
        <v>142</v>
      </c>
    </row>
    <row r="156" spans="2:51" s="12" customFormat="1" ht="13.5">
      <c r="B156" s="221"/>
      <c r="C156" s="222"/>
      <c r="D156" s="218" t="s">
        <v>153</v>
      </c>
      <c r="E156" s="223" t="s">
        <v>35</v>
      </c>
      <c r="F156" s="224" t="s">
        <v>210</v>
      </c>
      <c r="G156" s="222"/>
      <c r="H156" s="225" t="s">
        <v>35</v>
      </c>
      <c r="I156" s="226"/>
      <c r="J156" s="222"/>
      <c r="K156" s="222"/>
      <c r="L156" s="227"/>
      <c r="M156" s="228"/>
      <c r="N156" s="229"/>
      <c r="O156" s="229"/>
      <c r="P156" s="229"/>
      <c r="Q156" s="229"/>
      <c r="R156" s="229"/>
      <c r="S156" s="229"/>
      <c r="T156" s="230"/>
      <c r="AT156" s="231" t="s">
        <v>153</v>
      </c>
      <c r="AU156" s="231" t="s">
        <v>87</v>
      </c>
      <c r="AV156" s="12" t="s">
        <v>10</v>
      </c>
      <c r="AW156" s="12" t="s">
        <v>41</v>
      </c>
      <c r="AX156" s="12" t="s">
        <v>80</v>
      </c>
      <c r="AY156" s="231" t="s">
        <v>142</v>
      </c>
    </row>
    <row r="157" spans="2:51" s="12" customFormat="1" ht="13.5">
      <c r="B157" s="221"/>
      <c r="C157" s="222"/>
      <c r="D157" s="218" t="s">
        <v>153</v>
      </c>
      <c r="E157" s="223" t="s">
        <v>35</v>
      </c>
      <c r="F157" s="224" t="s">
        <v>211</v>
      </c>
      <c r="G157" s="222"/>
      <c r="H157" s="225" t="s">
        <v>35</v>
      </c>
      <c r="I157" s="226"/>
      <c r="J157" s="222"/>
      <c r="K157" s="222"/>
      <c r="L157" s="227"/>
      <c r="M157" s="228"/>
      <c r="N157" s="229"/>
      <c r="O157" s="229"/>
      <c r="P157" s="229"/>
      <c r="Q157" s="229"/>
      <c r="R157" s="229"/>
      <c r="S157" s="229"/>
      <c r="T157" s="230"/>
      <c r="AT157" s="231" t="s">
        <v>153</v>
      </c>
      <c r="AU157" s="231" t="s">
        <v>87</v>
      </c>
      <c r="AV157" s="12" t="s">
        <v>10</v>
      </c>
      <c r="AW157" s="12" t="s">
        <v>41</v>
      </c>
      <c r="AX157" s="12" t="s">
        <v>80</v>
      </c>
      <c r="AY157" s="231" t="s">
        <v>142</v>
      </c>
    </row>
    <row r="158" spans="2:51" s="13" customFormat="1" ht="13.5">
      <c r="B158" s="232"/>
      <c r="C158" s="233"/>
      <c r="D158" s="218" t="s">
        <v>153</v>
      </c>
      <c r="E158" s="234" t="s">
        <v>35</v>
      </c>
      <c r="F158" s="235" t="s">
        <v>236</v>
      </c>
      <c r="G158" s="233"/>
      <c r="H158" s="236">
        <v>1.41</v>
      </c>
      <c r="I158" s="237"/>
      <c r="J158" s="233"/>
      <c r="K158" s="233"/>
      <c r="L158" s="238"/>
      <c r="M158" s="239"/>
      <c r="N158" s="240"/>
      <c r="O158" s="240"/>
      <c r="P158" s="240"/>
      <c r="Q158" s="240"/>
      <c r="R158" s="240"/>
      <c r="S158" s="240"/>
      <c r="T158" s="241"/>
      <c r="AT158" s="242" t="s">
        <v>153</v>
      </c>
      <c r="AU158" s="242" t="s">
        <v>87</v>
      </c>
      <c r="AV158" s="13" t="s">
        <v>87</v>
      </c>
      <c r="AW158" s="13" t="s">
        <v>41</v>
      </c>
      <c r="AX158" s="13" t="s">
        <v>80</v>
      </c>
      <c r="AY158" s="242" t="s">
        <v>142</v>
      </c>
    </row>
    <row r="159" spans="2:51" s="14" customFormat="1" ht="13.5">
      <c r="B159" s="243"/>
      <c r="C159" s="244"/>
      <c r="D159" s="254" t="s">
        <v>153</v>
      </c>
      <c r="E159" s="255" t="s">
        <v>35</v>
      </c>
      <c r="F159" s="256" t="s">
        <v>157</v>
      </c>
      <c r="G159" s="244"/>
      <c r="H159" s="257">
        <v>1.41</v>
      </c>
      <c r="I159" s="248"/>
      <c r="J159" s="244"/>
      <c r="K159" s="244"/>
      <c r="L159" s="249"/>
      <c r="M159" s="250"/>
      <c r="N159" s="251"/>
      <c r="O159" s="251"/>
      <c r="P159" s="251"/>
      <c r="Q159" s="251"/>
      <c r="R159" s="251"/>
      <c r="S159" s="251"/>
      <c r="T159" s="252"/>
      <c r="AT159" s="253" t="s">
        <v>153</v>
      </c>
      <c r="AU159" s="253" t="s">
        <v>87</v>
      </c>
      <c r="AV159" s="14" t="s">
        <v>149</v>
      </c>
      <c r="AW159" s="14" t="s">
        <v>41</v>
      </c>
      <c r="AX159" s="14" t="s">
        <v>10</v>
      </c>
      <c r="AY159" s="253" t="s">
        <v>142</v>
      </c>
    </row>
    <row r="160" spans="2:65" s="1" customFormat="1" ht="31.5" customHeight="1">
      <c r="B160" s="43"/>
      <c r="C160" s="206" t="s">
        <v>11</v>
      </c>
      <c r="D160" s="206" t="s">
        <v>144</v>
      </c>
      <c r="E160" s="207" t="s">
        <v>237</v>
      </c>
      <c r="F160" s="208" t="s">
        <v>238</v>
      </c>
      <c r="G160" s="209" t="s">
        <v>185</v>
      </c>
      <c r="H160" s="210">
        <v>4.7</v>
      </c>
      <c r="I160" s="211"/>
      <c r="J160" s="212">
        <f>ROUND(I160*H160,0)</f>
        <v>0</v>
      </c>
      <c r="K160" s="208" t="s">
        <v>148</v>
      </c>
      <c r="L160" s="63"/>
      <c r="M160" s="213" t="s">
        <v>35</v>
      </c>
      <c r="N160" s="214" t="s">
        <v>51</v>
      </c>
      <c r="O160" s="44"/>
      <c r="P160" s="215">
        <f>O160*H160</f>
        <v>0</v>
      </c>
      <c r="Q160" s="215">
        <v>0.00016</v>
      </c>
      <c r="R160" s="215">
        <f>Q160*H160</f>
        <v>0.0007520000000000001</v>
      </c>
      <c r="S160" s="215">
        <v>0</v>
      </c>
      <c r="T160" s="216">
        <f>S160*H160</f>
        <v>0</v>
      </c>
      <c r="AR160" s="25" t="s">
        <v>149</v>
      </c>
      <c r="AT160" s="25" t="s">
        <v>144</v>
      </c>
      <c r="AU160" s="25" t="s">
        <v>87</v>
      </c>
      <c r="AY160" s="25" t="s">
        <v>142</v>
      </c>
      <c r="BE160" s="217">
        <f>IF(N160="základní",J160,0)</f>
        <v>0</v>
      </c>
      <c r="BF160" s="217">
        <f>IF(N160="snížená",J160,0)</f>
        <v>0</v>
      </c>
      <c r="BG160" s="217">
        <f>IF(N160="zákl. přenesená",J160,0)</f>
        <v>0</v>
      </c>
      <c r="BH160" s="217">
        <f>IF(N160="sníž. přenesená",J160,0)</f>
        <v>0</v>
      </c>
      <c r="BI160" s="217">
        <f>IF(N160="nulová",J160,0)</f>
        <v>0</v>
      </c>
      <c r="BJ160" s="25" t="s">
        <v>10</v>
      </c>
      <c r="BK160" s="217">
        <f>ROUND(I160*H160,0)</f>
        <v>0</v>
      </c>
      <c r="BL160" s="25" t="s">
        <v>149</v>
      </c>
      <c r="BM160" s="25" t="s">
        <v>239</v>
      </c>
    </row>
    <row r="161" spans="2:47" s="1" customFormat="1" ht="54">
      <c r="B161" s="43"/>
      <c r="C161" s="65"/>
      <c r="D161" s="218" t="s">
        <v>151</v>
      </c>
      <c r="E161" s="65"/>
      <c r="F161" s="219" t="s">
        <v>240</v>
      </c>
      <c r="G161" s="65"/>
      <c r="H161" s="65"/>
      <c r="I161" s="174"/>
      <c r="J161" s="65"/>
      <c r="K161" s="65"/>
      <c r="L161" s="63"/>
      <c r="M161" s="220"/>
      <c r="N161" s="44"/>
      <c r="O161" s="44"/>
      <c r="P161" s="44"/>
      <c r="Q161" s="44"/>
      <c r="R161" s="44"/>
      <c r="S161" s="44"/>
      <c r="T161" s="80"/>
      <c r="AT161" s="25" t="s">
        <v>151</v>
      </c>
      <c r="AU161" s="25" t="s">
        <v>87</v>
      </c>
    </row>
    <row r="162" spans="2:51" s="12" customFormat="1" ht="13.5">
      <c r="B162" s="221"/>
      <c r="C162" s="222"/>
      <c r="D162" s="218" t="s">
        <v>153</v>
      </c>
      <c r="E162" s="223" t="s">
        <v>35</v>
      </c>
      <c r="F162" s="224" t="s">
        <v>209</v>
      </c>
      <c r="G162" s="222"/>
      <c r="H162" s="225" t="s">
        <v>35</v>
      </c>
      <c r="I162" s="226"/>
      <c r="J162" s="222"/>
      <c r="K162" s="222"/>
      <c r="L162" s="227"/>
      <c r="M162" s="228"/>
      <c r="N162" s="229"/>
      <c r="O162" s="229"/>
      <c r="P162" s="229"/>
      <c r="Q162" s="229"/>
      <c r="R162" s="229"/>
      <c r="S162" s="229"/>
      <c r="T162" s="230"/>
      <c r="AT162" s="231" t="s">
        <v>153</v>
      </c>
      <c r="AU162" s="231" t="s">
        <v>87</v>
      </c>
      <c r="AV162" s="12" t="s">
        <v>10</v>
      </c>
      <c r="AW162" s="12" t="s">
        <v>41</v>
      </c>
      <c r="AX162" s="12" t="s">
        <v>80</v>
      </c>
      <c r="AY162" s="231" t="s">
        <v>142</v>
      </c>
    </row>
    <row r="163" spans="2:51" s="12" customFormat="1" ht="13.5">
      <c r="B163" s="221"/>
      <c r="C163" s="222"/>
      <c r="D163" s="218" t="s">
        <v>153</v>
      </c>
      <c r="E163" s="223" t="s">
        <v>35</v>
      </c>
      <c r="F163" s="224" t="s">
        <v>210</v>
      </c>
      <c r="G163" s="222"/>
      <c r="H163" s="225" t="s">
        <v>35</v>
      </c>
      <c r="I163" s="226"/>
      <c r="J163" s="222"/>
      <c r="K163" s="222"/>
      <c r="L163" s="227"/>
      <c r="M163" s="228"/>
      <c r="N163" s="229"/>
      <c r="O163" s="229"/>
      <c r="P163" s="229"/>
      <c r="Q163" s="229"/>
      <c r="R163" s="229"/>
      <c r="S163" s="229"/>
      <c r="T163" s="230"/>
      <c r="AT163" s="231" t="s">
        <v>153</v>
      </c>
      <c r="AU163" s="231" t="s">
        <v>87</v>
      </c>
      <c r="AV163" s="12" t="s">
        <v>10</v>
      </c>
      <c r="AW163" s="12" t="s">
        <v>41</v>
      </c>
      <c r="AX163" s="12" t="s">
        <v>80</v>
      </c>
      <c r="AY163" s="231" t="s">
        <v>142</v>
      </c>
    </row>
    <row r="164" spans="2:51" s="12" customFormat="1" ht="13.5">
      <c r="B164" s="221"/>
      <c r="C164" s="222"/>
      <c r="D164" s="218" t="s">
        <v>153</v>
      </c>
      <c r="E164" s="223" t="s">
        <v>35</v>
      </c>
      <c r="F164" s="224" t="s">
        <v>211</v>
      </c>
      <c r="G164" s="222"/>
      <c r="H164" s="225" t="s">
        <v>35</v>
      </c>
      <c r="I164" s="226"/>
      <c r="J164" s="222"/>
      <c r="K164" s="222"/>
      <c r="L164" s="227"/>
      <c r="M164" s="228"/>
      <c r="N164" s="229"/>
      <c r="O164" s="229"/>
      <c r="P164" s="229"/>
      <c r="Q164" s="229"/>
      <c r="R164" s="229"/>
      <c r="S164" s="229"/>
      <c r="T164" s="230"/>
      <c r="AT164" s="231" t="s">
        <v>153</v>
      </c>
      <c r="AU164" s="231" t="s">
        <v>87</v>
      </c>
      <c r="AV164" s="12" t="s">
        <v>10</v>
      </c>
      <c r="AW164" s="12" t="s">
        <v>41</v>
      </c>
      <c r="AX164" s="12" t="s">
        <v>80</v>
      </c>
      <c r="AY164" s="231" t="s">
        <v>142</v>
      </c>
    </row>
    <row r="165" spans="2:51" s="13" customFormat="1" ht="13.5">
      <c r="B165" s="232"/>
      <c r="C165" s="233"/>
      <c r="D165" s="218" t="s">
        <v>153</v>
      </c>
      <c r="E165" s="234" t="s">
        <v>35</v>
      </c>
      <c r="F165" s="235" t="s">
        <v>241</v>
      </c>
      <c r="G165" s="233"/>
      <c r="H165" s="236">
        <v>4.7</v>
      </c>
      <c r="I165" s="237"/>
      <c r="J165" s="233"/>
      <c r="K165" s="233"/>
      <c r="L165" s="238"/>
      <c r="M165" s="239"/>
      <c r="N165" s="240"/>
      <c r="O165" s="240"/>
      <c r="P165" s="240"/>
      <c r="Q165" s="240"/>
      <c r="R165" s="240"/>
      <c r="S165" s="240"/>
      <c r="T165" s="241"/>
      <c r="AT165" s="242" t="s">
        <v>153</v>
      </c>
      <c r="AU165" s="242" t="s">
        <v>87</v>
      </c>
      <c r="AV165" s="13" t="s">
        <v>87</v>
      </c>
      <c r="AW165" s="13" t="s">
        <v>41</v>
      </c>
      <c r="AX165" s="13" t="s">
        <v>80</v>
      </c>
      <c r="AY165" s="242" t="s">
        <v>142</v>
      </c>
    </row>
    <row r="166" spans="2:51" s="14" customFormat="1" ht="13.5">
      <c r="B166" s="243"/>
      <c r="C166" s="244"/>
      <c r="D166" s="254" t="s">
        <v>153</v>
      </c>
      <c r="E166" s="255" t="s">
        <v>35</v>
      </c>
      <c r="F166" s="256" t="s">
        <v>157</v>
      </c>
      <c r="G166" s="244"/>
      <c r="H166" s="257">
        <v>4.7</v>
      </c>
      <c r="I166" s="248"/>
      <c r="J166" s="244"/>
      <c r="K166" s="244"/>
      <c r="L166" s="249"/>
      <c r="M166" s="250"/>
      <c r="N166" s="251"/>
      <c r="O166" s="251"/>
      <c r="P166" s="251"/>
      <c r="Q166" s="251"/>
      <c r="R166" s="251"/>
      <c r="S166" s="251"/>
      <c r="T166" s="252"/>
      <c r="AT166" s="253" t="s">
        <v>153</v>
      </c>
      <c r="AU166" s="253" t="s">
        <v>87</v>
      </c>
      <c r="AV166" s="14" t="s">
        <v>149</v>
      </c>
      <c r="AW166" s="14" t="s">
        <v>41</v>
      </c>
      <c r="AX166" s="14" t="s">
        <v>10</v>
      </c>
      <c r="AY166" s="253" t="s">
        <v>142</v>
      </c>
    </row>
    <row r="167" spans="2:65" s="1" customFormat="1" ht="22.5" customHeight="1">
      <c r="B167" s="43"/>
      <c r="C167" s="206" t="s">
        <v>242</v>
      </c>
      <c r="D167" s="206" t="s">
        <v>144</v>
      </c>
      <c r="E167" s="207" t="s">
        <v>243</v>
      </c>
      <c r="F167" s="208" t="s">
        <v>244</v>
      </c>
      <c r="G167" s="209" t="s">
        <v>147</v>
      </c>
      <c r="H167" s="210">
        <v>27</v>
      </c>
      <c r="I167" s="211"/>
      <c r="J167" s="212">
        <f>ROUND(I167*H167,0)</f>
        <v>0</v>
      </c>
      <c r="K167" s="208" t="s">
        <v>148</v>
      </c>
      <c r="L167" s="63"/>
      <c r="M167" s="213" t="s">
        <v>35</v>
      </c>
      <c r="N167" s="214" t="s">
        <v>51</v>
      </c>
      <c r="O167" s="44"/>
      <c r="P167" s="215">
        <f>O167*H167</f>
        <v>0</v>
      </c>
      <c r="Q167" s="215">
        <v>0</v>
      </c>
      <c r="R167" s="215">
        <f>Q167*H167</f>
        <v>0</v>
      </c>
      <c r="S167" s="215">
        <v>0.022</v>
      </c>
      <c r="T167" s="216">
        <f>S167*H167</f>
        <v>0.594</v>
      </c>
      <c r="AR167" s="25" t="s">
        <v>149</v>
      </c>
      <c r="AT167" s="25" t="s">
        <v>144</v>
      </c>
      <c r="AU167" s="25" t="s">
        <v>87</v>
      </c>
      <c r="AY167" s="25" t="s">
        <v>142</v>
      </c>
      <c r="BE167" s="217">
        <f>IF(N167="základní",J167,0)</f>
        <v>0</v>
      </c>
      <c r="BF167" s="217">
        <f>IF(N167="snížená",J167,0)</f>
        <v>0</v>
      </c>
      <c r="BG167" s="217">
        <f>IF(N167="zákl. přenesená",J167,0)</f>
        <v>0</v>
      </c>
      <c r="BH167" s="217">
        <f>IF(N167="sníž. přenesená",J167,0)</f>
        <v>0</v>
      </c>
      <c r="BI167" s="217">
        <f>IF(N167="nulová",J167,0)</f>
        <v>0</v>
      </c>
      <c r="BJ167" s="25" t="s">
        <v>10</v>
      </c>
      <c r="BK167" s="217">
        <f>ROUND(I167*H167,0)</f>
        <v>0</v>
      </c>
      <c r="BL167" s="25" t="s">
        <v>149</v>
      </c>
      <c r="BM167" s="25" t="s">
        <v>245</v>
      </c>
    </row>
    <row r="168" spans="2:47" s="1" customFormat="1" ht="40.5">
      <c r="B168" s="43"/>
      <c r="C168" s="65"/>
      <c r="D168" s="218" t="s">
        <v>151</v>
      </c>
      <c r="E168" s="65"/>
      <c r="F168" s="219" t="s">
        <v>246</v>
      </c>
      <c r="G168" s="65"/>
      <c r="H168" s="65"/>
      <c r="I168" s="174"/>
      <c r="J168" s="65"/>
      <c r="K168" s="65"/>
      <c r="L168" s="63"/>
      <c r="M168" s="220"/>
      <c r="N168" s="44"/>
      <c r="O168" s="44"/>
      <c r="P168" s="44"/>
      <c r="Q168" s="44"/>
      <c r="R168" s="44"/>
      <c r="S168" s="44"/>
      <c r="T168" s="80"/>
      <c r="AT168" s="25" t="s">
        <v>151</v>
      </c>
      <c r="AU168" s="25" t="s">
        <v>87</v>
      </c>
    </row>
    <row r="169" spans="2:51" s="12" customFormat="1" ht="13.5">
      <c r="B169" s="221"/>
      <c r="C169" s="222"/>
      <c r="D169" s="218" t="s">
        <v>153</v>
      </c>
      <c r="E169" s="223" t="s">
        <v>35</v>
      </c>
      <c r="F169" s="224" t="s">
        <v>217</v>
      </c>
      <c r="G169" s="222"/>
      <c r="H169" s="225" t="s">
        <v>35</v>
      </c>
      <c r="I169" s="226"/>
      <c r="J169" s="222"/>
      <c r="K169" s="222"/>
      <c r="L169" s="227"/>
      <c r="M169" s="228"/>
      <c r="N169" s="229"/>
      <c r="O169" s="229"/>
      <c r="P169" s="229"/>
      <c r="Q169" s="229"/>
      <c r="R169" s="229"/>
      <c r="S169" s="229"/>
      <c r="T169" s="230"/>
      <c r="AT169" s="231" t="s">
        <v>153</v>
      </c>
      <c r="AU169" s="231" t="s">
        <v>87</v>
      </c>
      <c r="AV169" s="12" t="s">
        <v>10</v>
      </c>
      <c r="AW169" s="12" t="s">
        <v>41</v>
      </c>
      <c r="AX169" s="12" t="s">
        <v>80</v>
      </c>
      <c r="AY169" s="231" t="s">
        <v>142</v>
      </c>
    </row>
    <row r="170" spans="2:51" s="12" customFormat="1" ht="13.5">
      <c r="B170" s="221"/>
      <c r="C170" s="222"/>
      <c r="D170" s="218" t="s">
        <v>153</v>
      </c>
      <c r="E170" s="223" t="s">
        <v>35</v>
      </c>
      <c r="F170" s="224" t="s">
        <v>247</v>
      </c>
      <c r="G170" s="222"/>
      <c r="H170" s="225" t="s">
        <v>35</v>
      </c>
      <c r="I170" s="226"/>
      <c r="J170" s="222"/>
      <c r="K170" s="222"/>
      <c r="L170" s="227"/>
      <c r="M170" s="228"/>
      <c r="N170" s="229"/>
      <c r="O170" s="229"/>
      <c r="P170" s="229"/>
      <c r="Q170" s="229"/>
      <c r="R170" s="229"/>
      <c r="S170" s="229"/>
      <c r="T170" s="230"/>
      <c r="AT170" s="231" t="s">
        <v>153</v>
      </c>
      <c r="AU170" s="231" t="s">
        <v>87</v>
      </c>
      <c r="AV170" s="12" t="s">
        <v>10</v>
      </c>
      <c r="AW170" s="12" t="s">
        <v>41</v>
      </c>
      <c r="AX170" s="12" t="s">
        <v>80</v>
      </c>
      <c r="AY170" s="231" t="s">
        <v>142</v>
      </c>
    </row>
    <row r="171" spans="2:51" s="13" customFormat="1" ht="13.5">
      <c r="B171" s="232"/>
      <c r="C171" s="233"/>
      <c r="D171" s="218" t="s">
        <v>153</v>
      </c>
      <c r="E171" s="234" t="s">
        <v>35</v>
      </c>
      <c r="F171" s="235" t="s">
        <v>248</v>
      </c>
      <c r="G171" s="233"/>
      <c r="H171" s="236">
        <v>27</v>
      </c>
      <c r="I171" s="237"/>
      <c r="J171" s="233"/>
      <c r="K171" s="233"/>
      <c r="L171" s="238"/>
      <c r="M171" s="239"/>
      <c r="N171" s="240"/>
      <c r="O171" s="240"/>
      <c r="P171" s="240"/>
      <c r="Q171" s="240"/>
      <c r="R171" s="240"/>
      <c r="S171" s="240"/>
      <c r="T171" s="241"/>
      <c r="AT171" s="242" t="s">
        <v>153</v>
      </c>
      <c r="AU171" s="242" t="s">
        <v>87</v>
      </c>
      <c r="AV171" s="13" t="s">
        <v>87</v>
      </c>
      <c r="AW171" s="13" t="s">
        <v>41</v>
      </c>
      <c r="AX171" s="13" t="s">
        <v>80</v>
      </c>
      <c r="AY171" s="242" t="s">
        <v>142</v>
      </c>
    </row>
    <row r="172" spans="2:51" s="14" customFormat="1" ht="13.5">
      <c r="B172" s="243"/>
      <c r="C172" s="244"/>
      <c r="D172" s="254" t="s">
        <v>153</v>
      </c>
      <c r="E172" s="255" t="s">
        <v>35</v>
      </c>
      <c r="F172" s="256" t="s">
        <v>157</v>
      </c>
      <c r="G172" s="244"/>
      <c r="H172" s="257">
        <v>27</v>
      </c>
      <c r="I172" s="248"/>
      <c r="J172" s="244"/>
      <c r="K172" s="244"/>
      <c r="L172" s="249"/>
      <c r="M172" s="250"/>
      <c r="N172" s="251"/>
      <c r="O172" s="251"/>
      <c r="P172" s="251"/>
      <c r="Q172" s="251"/>
      <c r="R172" s="251"/>
      <c r="S172" s="251"/>
      <c r="T172" s="252"/>
      <c r="AT172" s="253" t="s">
        <v>153</v>
      </c>
      <c r="AU172" s="253" t="s">
        <v>87</v>
      </c>
      <c r="AV172" s="14" t="s">
        <v>149</v>
      </c>
      <c r="AW172" s="14" t="s">
        <v>41</v>
      </c>
      <c r="AX172" s="14" t="s">
        <v>10</v>
      </c>
      <c r="AY172" s="253" t="s">
        <v>142</v>
      </c>
    </row>
    <row r="173" spans="2:65" s="1" customFormat="1" ht="22.5" customHeight="1">
      <c r="B173" s="43"/>
      <c r="C173" s="206" t="s">
        <v>249</v>
      </c>
      <c r="D173" s="206" t="s">
        <v>144</v>
      </c>
      <c r="E173" s="207" t="s">
        <v>250</v>
      </c>
      <c r="F173" s="208" t="s">
        <v>251</v>
      </c>
      <c r="G173" s="209" t="s">
        <v>147</v>
      </c>
      <c r="H173" s="210">
        <v>27</v>
      </c>
      <c r="I173" s="211"/>
      <c r="J173" s="212">
        <f>ROUND(I173*H173,0)</f>
        <v>0</v>
      </c>
      <c r="K173" s="208" t="s">
        <v>148</v>
      </c>
      <c r="L173" s="63"/>
      <c r="M173" s="213" t="s">
        <v>35</v>
      </c>
      <c r="N173" s="214" t="s">
        <v>51</v>
      </c>
      <c r="O173" s="44"/>
      <c r="P173" s="215">
        <f>O173*H173</f>
        <v>0</v>
      </c>
      <c r="Q173" s="215">
        <v>0</v>
      </c>
      <c r="R173" s="215">
        <f>Q173*H173</f>
        <v>0</v>
      </c>
      <c r="S173" s="215">
        <v>0</v>
      </c>
      <c r="T173" s="216">
        <f>S173*H173</f>
        <v>0</v>
      </c>
      <c r="AR173" s="25" t="s">
        <v>149</v>
      </c>
      <c r="AT173" s="25" t="s">
        <v>144</v>
      </c>
      <c r="AU173" s="25" t="s">
        <v>87</v>
      </c>
      <c r="AY173" s="25" t="s">
        <v>142</v>
      </c>
      <c r="BE173" s="217">
        <f>IF(N173="základní",J173,0)</f>
        <v>0</v>
      </c>
      <c r="BF173" s="217">
        <f>IF(N173="snížená",J173,0)</f>
        <v>0</v>
      </c>
      <c r="BG173" s="217">
        <f>IF(N173="zákl. přenesená",J173,0)</f>
        <v>0</v>
      </c>
      <c r="BH173" s="217">
        <f>IF(N173="sníž. přenesená",J173,0)</f>
        <v>0</v>
      </c>
      <c r="BI173" s="217">
        <f>IF(N173="nulová",J173,0)</f>
        <v>0</v>
      </c>
      <c r="BJ173" s="25" t="s">
        <v>10</v>
      </c>
      <c r="BK173" s="217">
        <f>ROUND(I173*H173,0)</f>
        <v>0</v>
      </c>
      <c r="BL173" s="25" t="s">
        <v>149</v>
      </c>
      <c r="BM173" s="25" t="s">
        <v>252</v>
      </c>
    </row>
    <row r="174" spans="2:47" s="1" customFormat="1" ht="40.5">
      <c r="B174" s="43"/>
      <c r="C174" s="65"/>
      <c r="D174" s="254" t="s">
        <v>151</v>
      </c>
      <c r="E174" s="65"/>
      <c r="F174" s="268" t="s">
        <v>246</v>
      </c>
      <c r="G174" s="65"/>
      <c r="H174" s="65"/>
      <c r="I174" s="174"/>
      <c r="J174" s="65"/>
      <c r="K174" s="65"/>
      <c r="L174" s="63"/>
      <c r="M174" s="220"/>
      <c r="N174" s="44"/>
      <c r="O174" s="44"/>
      <c r="P174" s="44"/>
      <c r="Q174" s="44"/>
      <c r="R174" s="44"/>
      <c r="S174" s="44"/>
      <c r="T174" s="80"/>
      <c r="AT174" s="25" t="s">
        <v>151</v>
      </c>
      <c r="AU174" s="25" t="s">
        <v>87</v>
      </c>
    </row>
    <row r="175" spans="2:65" s="1" customFormat="1" ht="22.5" customHeight="1">
      <c r="B175" s="43"/>
      <c r="C175" s="206" t="s">
        <v>253</v>
      </c>
      <c r="D175" s="206" t="s">
        <v>144</v>
      </c>
      <c r="E175" s="207" t="s">
        <v>254</v>
      </c>
      <c r="F175" s="208" t="s">
        <v>255</v>
      </c>
      <c r="G175" s="209" t="s">
        <v>147</v>
      </c>
      <c r="H175" s="210">
        <v>27</v>
      </c>
      <c r="I175" s="211"/>
      <c r="J175" s="212">
        <f>ROUND(I175*H175,0)</f>
        <v>0</v>
      </c>
      <c r="K175" s="208" t="s">
        <v>148</v>
      </c>
      <c r="L175" s="63"/>
      <c r="M175" s="213" t="s">
        <v>35</v>
      </c>
      <c r="N175" s="214" t="s">
        <v>51</v>
      </c>
      <c r="O175" s="44"/>
      <c r="P175" s="215">
        <f>O175*H175</f>
        <v>0</v>
      </c>
      <c r="Q175" s="215">
        <v>0</v>
      </c>
      <c r="R175" s="215">
        <f>Q175*H175</f>
        <v>0</v>
      </c>
      <c r="S175" s="215">
        <v>0</v>
      </c>
      <c r="T175" s="216">
        <f>S175*H175</f>
        <v>0</v>
      </c>
      <c r="AR175" s="25" t="s">
        <v>149</v>
      </c>
      <c r="AT175" s="25" t="s">
        <v>144</v>
      </c>
      <c r="AU175" s="25" t="s">
        <v>87</v>
      </c>
      <c r="AY175" s="25" t="s">
        <v>142</v>
      </c>
      <c r="BE175" s="217">
        <f>IF(N175="základní",J175,0)</f>
        <v>0</v>
      </c>
      <c r="BF175" s="217">
        <f>IF(N175="snížená",J175,0)</f>
        <v>0</v>
      </c>
      <c r="BG175" s="217">
        <f>IF(N175="zákl. přenesená",J175,0)</f>
        <v>0</v>
      </c>
      <c r="BH175" s="217">
        <f>IF(N175="sníž. přenesená",J175,0)</f>
        <v>0</v>
      </c>
      <c r="BI175" s="217">
        <f>IF(N175="nulová",J175,0)</f>
        <v>0</v>
      </c>
      <c r="BJ175" s="25" t="s">
        <v>10</v>
      </c>
      <c r="BK175" s="217">
        <f>ROUND(I175*H175,0)</f>
        <v>0</v>
      </c>
      <c r="BL175" s="25" t="s">
        <v>149</v>
      </c>
      <c r="BM175" s="25" t="s">
        <v>256</v>
      </c>
    </row>
    <row r="176" spans="2:47" s="1" customFormat="1" ht="67.5">
      <c r="B176" s="43"/>
      <c r="C176" s="65"/>
      <c r="D176" s="254" t="s">
        <v>151</v>
      </c>
      <c r="E176" s="65"/>
      <c r="F176" s="268" t="s">
        <v>257</v>
      </c>
      <c r="G176" s="65"/>
      <c r="H176" s="65"/>
      <c r="I176" s="174"/>
      <c r="J176" s="65"/>
      <c r="K176" s="65"/>
      <c r="L176" s="63"/>
      <c r="M176" s="220"/>
      <c r="N176" s="44"/>
      <c r="O176" s="44"/>
      <c r="P176" s="44"/>
      <c r="Q176" s="44"/>
      <c r="R176" s="44"/>
      <c r="S176" s="44"/>
      <c r="T176" s="80"/>
      <c r="AT176" s="25" t="s">
        <v>151</v>
      </c>
      <c r="AU176" s="25" t="s">
        <v>87</v>
      </c>
    </row>
    <row r="177" spans="2:65" s="1" customFormat="1" ht="22.5" customHeight="1">
      <c r="B177" s="43"/>
      <c r="C177" s="206" t="s">
        <v>258</v>
      </c>
      <c r="D177" s="206" t="s">
        <v>144</v>
      </c>
      <c r="E177" s="207" t="s">
        <v>259</v>
      </c>
      <c r="F177" s="208" t="s">
        <v>260</v>
      </c>
      <c r="G177" s="209" t="s">
        <v>147</v>
      </c>
      <c r="H177" s="210">
        <v>27</v>
      </c>
      <c r="I177" s="211"/>
      <c r="J177" s="212">
        <f>ROUND(I177*H177,0)</f>
        <v>0</v>
      </c>
      <c r="K177" s="208" t="s">
        <v>148</v>
      </c>
      <c r="L177" s="63"/>
      <c r="M177" s="213" t="s">
        <v>35</v>
      </c>
      <c r="N177" s="214" t="s">
        <v>51</v>
      </c>
      <c r="O177" s="44"/>
      <c r="P177" s="215">
        <f>O177*H177</f>
        <v>0</v>
      </c>
      <c r="Q177" s="215">
        <v>0</v>
      </c>
      <c r="R177" s="215">
        <f>Q177*H177</f>
        <v>0</v>
      </c>
      <c r="S177" s="215">
        <v>0</v>
      </c>
      <c r="T177" s="216">
        <f>S177*H177</f>
        <v>0</v>
      </c>
      <c r="AR177" s="25" t="s">
        <v>149</v>
      </c>
      <c r="AT177" s="25" t="s">
        <v>144</v>
      </c>
      <c r="AU177" s="25" t="s">
        <v>87</v>
      </c>
      <c r="AY177" s="25" t="s">
        <v>142</v>
      </c>
      <c r="BE177" s="217">
        <f>IF(N177="základní",J177,0)</f>
        <v>0</v>
      </c>
      <c r="BF177" s="217">
        <f>IF(N177="snížená",J177,0)</f>
        <v>0</v>
      </c>
      <c r="BG177" s="217">
        <f>IF(N177="zákl. přenesená",J177,0)</f>
        <v>0</v>
      </c>
      <c r="BH177" s="217">
        <f>IF(N177="sníž. přenesená",J177,0)</f>
        <v>0</v>
      </c>
      <c r="BI177" s="217">
        <f>IF(N177="nulová",J177,0)</f>
        <v>0</v>
      </c>
      <c r="BJ177" s="25" t="s">
        <v>10</v>
      </c>
      <c r="BK177" s="217">
        <f>ROUND(I177*H177,0)</f>
        <v>0</v>
      </c>
      <c r="BL177" s="25" t="s">
        <v>149</v>
      </c>
      <c r="BM177" s="25" t="s">
        <v>261</v>
      </c>
    </row>
    <row r="178" spans="2:47" s="1" customFormat="1" ht="67.5">
      <c r="B178" s="43"/>
      <c r="C178" s="65"/>
      <c r="D178" s="254" t="s">
        <v>151</v>
      </c>
      <c r="E178" s="65"/>
      <c r="F178" s="268" t="s">
        <v>257</v>
      </c>
      <c r="G178" s="65"/>
      <c r="H178" s="65"/>
      <c r="I178" s="174"/>
      <c r="J178" s="65"/>
      <c r="K178" s="65"/>
      <c r="L178" s="63"/>
      <c r="M178" s="220"/>
      <c r="N178" s="44"/>
      <c r="O178" s="44"/>
      <c r="P178" s="44"/>
      <c r="Q178" s="44"/>
      <c r="R178" s="44"/>
      <c r="S178" s="44"/>
      <c r="T178" s="80"/>
      <c r="AT178" s="25" t="s">
        <v>151</v>
      </c>
      <c r="AU178" s="25" t="s">
        <v>87</v>
      </c>
    </row>
    <row r="179" spans="2:65" s="1" customFormat="1" ht="22.5" customHeight="1">
      <c r="B179" s="43"/>
      <c r="C179" s="206" t="s">
        <v>262</v>
      </c>
      <c r="D179" s="206" t="s">
        <v>144</v>
      </c>
      <c r="E179" s="207" t="s">
        <v>263</v>
      </c>
      <c r="F179" s="208" t="s">
        <v>264</v>
      </c>
      <c r="G179" s="209" t="s">
        <v>147</v>
      </c>
      <c r="H179" s="210">
        <v>27</v>
      </c>
      <c r="I179" s="211"/>
      <c r="J179" s="212">
        <f>ROUND(I179*H179,0)</f>
        <v>0</v>
      </c>
      <c r="K179" s="208" t="s">
        <v>148</v>
      </c>
      <c r="L179" s="63"/>
      <c r="M179" s="213" t="s">
        <v>35</v>
      </c>
      <c r="N179" s="214" t="s">
        <v>51</v>
      </c>
      <c r="O179" s="44"/>
      <c r="P179" s="215">
        <f>O179*H179</f>
        <v>0</v>
      </c>
      <c r="Q179" s="215">
        <v>0</v>
      </c>
      <c r="R179" s="215">
        <f>Q179*H179</f>
        <v>0</v>
      </c>
      <c r="S179" s="215">
        <v>0</v>
      </c>
      <c r="T179" s="216">
        <f>S179*H179</f>
        <v>0</v>
      </c>
      <c r="AR179" s="25" t="s">
        <v>149</v>
      </c>
      <c r="AT179" s="25" t="s">
        <v>144</v>
      </c>
      <c r="AU179" s="25" t="s">
        <v>87</v>
      </c>
      <c r="AY179" s="25" t="s">
        <v>142</v>
      </c>
      <c r="BE179" s="217">
        <f>IF(N179="základní",J179,0)</f>
        <v>0</v>
      </c>
      <c r="BF179" s="217">
        <f>IF(N179="snížená",J179,0)</f>
        <v>0</v>
      </c>
      <c r="BG179" s="217">
        <f>IF(N179="zákl. přenesená",J179,0)</f>
        <v>0</v>
      </c>
      <c r="BH179" s="217">
        <f>IF(N179="sníž. přenesená",J179,0)</f>
        <v>0</v>
      </c>
      <c r="BI179" s="217">
        <f>IF(N179="nulová",J179,0)</f>
        <v>0</v>
      </c>
      <c r="BJ179" s="25" t="s">
        <v>10</v>
      </c>
      <c r="BK179" s="217">
        <f>ROUND(I179*H179,0)</f>
        <v>0</v>
      </c>
      <c r="BL179" s="25" t="s">
        <v>149</v>
      </c>
      <c r="BM179" s="25" t="s">
        <v>265</v>
      </c>
    </row>
    <row r="180" spans="2:47" s="1" customFormat="1" ht="67.5">
      <c r="B180" s="43"/>
      <c r="C180" s="65"/>
      <c r="D180" s="254" t="s">
        <v>151</v>
      </c>
      <c r="E180" s="65"/>
      <c r="F180" s="268" t="s">
        <v>257</v>
      </c>
      <c r="G180" s="65"/>
      <c r="H180" s="65"/>
      <c r="I180" s="174"/>
      <c r="J180" s="65"/>
      <c r="K180" s="65"/>
      <c r="L180" s="63"/>
      <c r="M180" s="220"/>
      <c r="N180" s="44"/>
      <c r="O180" s="44"/>
      <c r="P180" s="44"/>
      <c r="Q180" s="44"/>
      <c r="R180" s="44"/>
      <c r="S180" s="44"/>
      <c r="T180" s="80"/>
      <c r="AT180" s="25" t="s">
        <v>151</v>
      </c>
      <c r="AU180" s="25" t="s">
        <v>87</v>
      </c>
    </row>
    <row r="181" spans="2:65" s="1" customFormat="1" ht="22.5" customHeight="1">
      <c r="B181" s="43"/>
      <c r="C181" s="206" t="s">
        <v>9</v>
      </c>
      <c r="D181" s="206" t="s">
        <v>144</v>
      </c>
      <c r="E181" s="207" t="s">
        <v>266</v>
      </c>
      <c r="F181" s="208" t="s">
        <v>267</v>
      </c>
      <c r="G181" s="209" t="s">
        <v>147</v>
      </c>
      <c r="H181" s="210">
        <v>28.41</v>
      </c>
      <c r="I181" s="211"/>
      <c r="J181" s="212">
        <f>ROUND(I181*H181,0)</f>
        <v>0</v>
      </c>
      <c r="K181" s="208" t="s">
        <v>148</v>
      </c>
      <c r="L181" s="63"/>
      <c r="M181" s="213" t="s">
        <v>35</v>
      </c>
      <c r="N181" s="214" t="s">
        <v>51</v>
      </c>
      <c r="O181" s="44"/>
      <c r="P181" s="215">
        <f>O181*H181</f>
        <v>0</v>
      </c>
      <c r="Q181" s="215">
        <v>0.01943</v>
      </c>
      <c r="R181" s="215">
        <f>Q181*H181</f>
        <v>0.5520063</v>
      </c>
      <c r="S181" s="215">
        <v>0</v>
      </c>
      <c r="T181" s="216">
        <f>S181*H181</f>
        <v>0</v>
      </c>
      <c r="AR181" s="25" t="s">
        <v>149</v>
      </c>
      <c r="AT181" s="25" t="s">
        <v>144</v>
      </c>
      <c r="AU181" s="25" t="s">
        <v>87</v>
      </c>
      <c r="AY181" s="25" t="s">
        <v>142</v>
      </c>
      <c r="BE181" s="217">
        <f>IF(N181="základní",J181,0)</f>
        <v>0</v>
      </c>
      <c r="BF181" s="217">
        <f>IF(N181="snížená",J181,0)</f>
        <v>0</v>
      </c>
      <c r="BG181" s="217">
        <f>IF(N181="zákl. přenesená",J181,0)</f>
        <v>0</v>
      </c>
      <c r="BH181" s="217">
        <f>IF(N181="sníž. přenesená",J181,0)</f>
        <v>0</v>
      </c>
      <c r="BI181" s="217">
        <f>IF(N181="nulová",J181,0)</f>
        <v>0</v>
      </c>
      <c r="BJ181" s="25" t="s">
        <v>10</v>
      </c>
      <c r="BK181" s="217">
        <f>ROUND(I181*H181,0)</f>
        <v>0</v>
      </c>
      <c r="BL181" s="25" t="s">
        <v>149</v>
      </c>
      <c r="BM181" s="25" t="s">
        <v>268</v>
      </c>
    </row>
    <row r="182" spans="2:47" s="1" customFormat="1" ht="135">
      <c r="B182" s="43"/>
      <c r="C182" s="65"/>
      <c r="D182" s="218" t="s">
        <v>151</v>
      </c>
      <c r="E182" s="65"/>
      <c r="F182" s="219" t="s">
        <v>269</v>
      </c>
      <c r="G182" s="65"/>
      <c r="H182" s="65"/>
      <c r="I182" s="174"/>
      <c r="J182" s="65"/>
      <c r="K182" s="65"/>
      <c r="L182" s="63"/>
      <c r="M182" s="220"/>
      <c r="N182" s="44"/>
      <c r="O182" s="44"/>
      <c r="P182" s="44"/>
      <c r="Q182" s="44"/>
      <c r="R182" s="44"/>
      <c r="S182" s="44"/>
      <c r="T182" s="80"/>
      <c r="AT182" s="25" t="s">
        <v>151</v>
      </c>
      <c r="AU182" s="25" t="s">
        <v>87</v>
      </c>
    </row>
    <row r="183" spans="2:51" s="12" customFormat="1" ht="13.5">
      <c r="B183" s="221"/>
      <c r="C183" s="222"/>
      <c r="D183" s="218" t="s">
        <v>153</v>
      </c>
      <c r="E183" s="223" t="s">
        <v>35</v>
      </c>
      <c r="F183" s="224" t="s">
        <v>217</v>
      </c>
      <c r="G183" s="222"/>
      <c r="H183" s="225" t="s">
        <v>35</v>
      </c>
      <c r="I183" s="226"/>
      <c r="J183" s="222"/>
      <c r="K183" s="222"/>
      <c r="L183" s="227"/>
      <c r="M183" s="228"/>
      <c r="N183" s="229"/>
      <c r="O183" s="229"/>
      <c r="P183" s="229"/>
      <c r="Q183" s="229"/>
      <c r="R183" s="229"/>
      <c r="S183" s="229"/>
      <c r="T183" s="230"/>
      <c r="AT183" s="231" t="s">
        <v>153</v>
      </c>
      <c r="AU183" s="231" t="s">
        <v>87</v>
      </c>
      <c r="AV183" s="12" t="s">
        <v>10</v>
      </c>
      <c r="AW183" s="12" t="s">
        <v>41</v>
      </c>
      <c r="AX183" s="12" t="s">
        <v>80</v>
      </c>
      <c r="AY183" s="231" t="s">
        <v>142</v>
      </c>
    </row>
    <row r="184" spans="2:51" s="12" customFormat="1" ht="13.5">
      <c r="B184" s="221"/>
      <c r="C184" s="222"/>
      <c r="D184" s="218" t="s">
        <v>153</v>
      </c>
      <c r="E184" s="223" t="s">
        <v>35</v>
      </c>
      <c r="F184" s="224" t="s">
        <v>247</v>
      </c>
      <c r="G184" s="222"/>
      <c r="H184" s="225" t="s">
        <v>35</v>
      </c>
      <c r="I184" s="226"/>
      <c r="J184" s="222"/>
      <c r="K184" s="222"/>
      <c r="L184" s="227"/>
      <c r="M184" s="228"/>
      <c r="N184" s="229"/>
      <c r="O184" s="229"/>
      <c r="P184" s="229"/>
      <c r="Q184" s="229"/>
      <c r="R184" s="229"/>
      <c r="S184" s="229"/>
      <c r="T184" s="230"/>
      <c r="AT184" s="231" t="s">
        <v>153</v>
      </c>
      <c r="AU184" s="231" t="s">
        <v>87</v>
      </c>
      <c r="AV184" s="12" t="s">
        <v>10</v>
      </c>
      <c r="AW184" s="12" t="s">
        <v>41</v>
      </c>
      <c r="AX184" s="12" t="s">
        <v>80</v>
      </c>
      <c r="AY184" s="231" t="s">
        <v>142</v>
      </c>
    </row>
    <row r="185" spans="2:51" s="13" customFormat="1" ht="13.5">
      <c r="B185" s="232"/>
      <c r="C185" s="233"/>
      <c r="D185" s="218" t="s">
        <v>153</v>
      </c>
      <c r="E185" s="234" t="s">
        <v>35</v>
      </c>
      <c r="F185" s="235" t="s">
        <v>248</v>
      </c>
      <c r="G185" s="233"/>
      <c r="H185" s="236">
        <v>27</v>
      </c>
      <c r="I185" s="237"/>
      <c r="J185" s="233"/>
      <c r="K185" s="233"/>
      <c r="L185" s="238"/>
      <c r="M185" s="239"/>
      <c r="N185" s="240"/>
      <c r="O185" s="240"/>
      <c r="P185" s="240"/>
      <c r="Q185" s="240"/>
      <c r="R185" s="240"/>
      <c r="S185" s="240"/>
      <c r="T185" s="241"/>
      <c r="AT185" s="242" t="s">
        <v>153</v>
      </c>
      <c r="AU185" s="242" t="s">
        <v>87</v>
      </c>
      <c r="AV185" s="13" t="s">
        <v>87</v>
      </c>
      <c r="AW185" s="13" t="s">
        <v>41</v>
      </c>
      <c r="AX185" s="13" t="s">
        <v>80</v>
      </c>
      <c r="AY185" s="242" t="s">
        <v>142</v>
      </c>
    </row>
    <row r="186" spans="2:51" s="15" customFormat="1" ht="13.5">
      <c r="B186" s="269"/>
      <c r="C186" s="270"/>
      <c r="D186" s="218" t="s">
        <v>153</v>
      </c>
      <c r="E186" s="271" t="s">
        <v>35</v>
      </c>
      <c r="F186" s="272" t="s">
        <v>270</v>
      </c>
      <c r="G186" s="270"/>
      <c r="H186" s="273">
        <v>27</v>
      </c>
      <c r="I186" s="274"/>
      <c r="J186" s="270"/>
      <c r="K186" s="270"/>
      <c r="L186" s="275"/>
      <c r="M186" s="276"/>
      <c r="N186" s="277"/>
      <c r="O186" s="277"/>
      <c r="P186" s="277"/>
      <c r="Q186" s="277"/>
      <c r="R186" s="277"/>
      <c r="S186" s="277"/>
      <c r="T186" s="278"/>
      <c r="AT186" s="279" t="s">
        <v>153</v>
      </c>
      <c r="AU186" s="279" t="s">
        <v>87</v>
      </c>
      <c r="AV186" s="15" t="s">
        <v>158</v>
      </c>
      <c r="AW186" s="15" t="s">
        <v>41</v>
      </c>
      <c r="AX186" s="15" t="s">
        <v>80</v>
      </c>
      <c r="AY186" s="279" t="s">
        <v>142</v>
      </c>
    </row>
    <row r="187" spans="2:51" s="12" customFormat="1" ht="13.5">
      <c r="B187" s="221"/>
      <c r="C187" s="222"/>
      <c r="D187" s="218" t="s">
        <v>153</v>
      </c>
      <c r="E187" s="223" t="s">
        <v>35</v>
      </c>
      <c r="F187" s="224" t="s">
        <v>209</v>
      </c>
      <c r="G187" s="222"/>
      <c r="H187" s="225" t="s">
        <v>35</v>
      </c>
      <c r="I187" s="226"/>
      <c r="J187" s="222"/>
      <c r="K187" s="222"/>
      <c r="L187" s="227"/>
      <c r="M187" s="228"/>
      <c r="N187" s="229"/>
      <c r="O187" s="229"/>
      <c r="P187" s="229"/>
      <c r="Q187" s="229"/>
      <c r="R187" s="229"/>
      <c r="S187" s="229"/>
      <c r="T187" s="230"/>
      <c r="AT187" s="231" t="s">
        <v>153</v>
      </c>
      <c r="AU187" s="231" t="s">
        <v>87</v>
      </c>
      <c r="AV187" s="12" t="s">
        <v>10</v>
      </c>
      <c r="AW187" s="12" t="s">
        <v>41</v>
      </c>
      <c r="AX187" s="12" t="s">
        <v>80</v>
      </c>
      <c r="AY187" s="231" t="s">
        <v>142</v>
      </c>
    </row>
    <row r="188" spans="2:51" s="12" customFormat="1" ht="13.5">
      <c r="B188" s="221"/>
      <c r="C188" s="222"/>
      <c r="D188" s="218" t="s">
        <v>153</v>
      </c>
      <c r="E188" s="223" t="s">
        <v>35</v>
      </c>
      <c r="F188" s="224" t="s">
        <v>271</v>
      </c>
      <c r="G188" s="222"/>
      <c r="H188" s="225" t="s">
        <v>35</v>
      </c>
      <c r="I188" s="226"/>
      <c r="J188" s="222"/>
      <c r="K188" s="222"/>
      <c r="L188" s="227"/>
      <c r="M188" s="228"/>
      <c r="N188" s="229"/>
      <c r="O188" s="229"/>
      <c r="P188" s="229"/>
      <c r="Q188" s="229"/>
      <c r="R188" s="229"/>
      <c r="S188" s="229"/>
      <c r="T188" s="230"/>
      <c r="AT188" s="231" t="s">
        <v>153</v>
      </c>
      <c r="AU188" s="231" t="s">
        <v>87</v>
      </c>
      <c r="AV188" s="12" t="s">
        <v>10</v>
      </c>
      <c r="AW188" s="12" t="s">
        <v>41</v>
      </c>
      <c r="AX188" s="12" t="s">
        <v>80</v>
      </c>
      <c r="AY188" s="231" t="s">
        <v>142</v>
      </c>
    </row>
    <row r="189" spans="2:51" s="12" customFormat="1" ht="13.5">
      <c r="B189" s="221"/>
      <c r="C189" s="222"/>
      <c r="D189" s="218" t="s">
        <v>153</v>
      </c>
      <c r="E189" s="223" t="s">
        <v>35</v>
      </c>
      <c r="F189" s="224" t="s">
        <v>211</v>
      </c>
      <c r="G189" s="222"/>
      <c r="H189" s="225" t="s">
        <v>35</v>
      </c>
      <c r="I189" s="226"/>
      <c r="J189" s="222"/>
      <c r="K189" s="222"/>
      <c r="L189" s="227"/>
      <c r="M189" s="228"/>
      <c r="N189" s="229"/>
      <c r="O189" s="229"/>
      <c r="P189" s="229"/>
      <c r="Q189" s="229"/>
      <c r="R189" s="229"/>
      <c r="S189" s="229"/>
      <c r="T189" s="230"/>
      <c r="AT189" s="231" t="s">
        <v>153</v>
      </c>
      <c r="AU189" s="231" t="s">
        <v>87</v>
      </c>
      <c r="AV189" s="12" t="s">
        <v>10</v>
      </c>
      <c r="AW189" s="12" t="s">
        <v>41</v>
      </c>
      <c r="AX189" s="12" t="s">
        <v>80</v>
      </c>
      <c r="AY189" s="231" t="s">
        <v>142</v>
      </c>
    </row>
    <row r="190" spans="2:51" s="13" customFormat="1" ht="13.5">
      <c r="B190" s="232"/>
      <c r="C190" s="233"/>
      <c r="D190" s="218" t="s">
        <v>153</v>
      </c>
      <c r="E190" s="234" t="s">
        <v>35</v>
      </c>
      <c r="F190" s="235" t="s">
        <v>236</v>
      </c>
      <c r="G190" s="233"/>
      <c r="H190" s="236">
        <v>1.41</v>
      </c>
      <c r="I190" s="237"/>
      <c r="J190" s="233"/>
      <c r="K190" s="233"/>
      <c r="L190" s="238"/>
      <c r="M190" s="239"/>
      <c r="N190" s="240"/>
      <c r="O190" s="240"/>
      <c r="P190" s="240"/>
      <c r="Q190" s="240"/>
      <c r="R190" s="240"/>
      <c r="S190" s="240"/>
      <c r="T190" s="241"/>
      <c r="AT190" s="242" t="s">
        <v>153</v>
      </c>
      <c r="AU190" s="242" t="s">
        <v>87</v>
      </c>
      <c r="AV190" s="13" t="s">
        <v>87</v>
      </c>
      <c r="AW190" s="13" t="s">
        <v>41</v>
      </c>
      <c r="AX190" s="13" t="s">
        <v>80</v>
      </c>
      <c r="AY190" s="242" t="s">
        <v>142</v>
      </c>
    </row>
    <row r="191" spans="2:51" s="15" customFormat="1" ht="13.5">
      <c r="B191" s="269"/>
      <c r="C191" s="270"/>
      <c r="D191" s="218" t="s">
        <v>153</v>
      </c>
      <c r="E191" s="271" t="s">
        <v>35</v>
      </c>
      <c r="F191" s="272" t="s">
        <v>270</v>
      </c>
      <c r="G191" s="270"/>
      <c r="H191" s="273">
        <v>1.41</v>
      </c>
      <c r="I191" s="274"/>
      <c r="J191" s="270"/>
      <c r="K191" s="270"/>
      <c r="L191" s="275"/>
      <c r="M191" s="276"/>
      <c r="N191" s="277"/>
      <c r="O191" s="277"/>
      <c r="P191" s="277"/>
      <c r="Q191" s="277"/>
      <c r="R191" s="277"/>
      <c r="S191" s="277"/>
      <c r="T191" s="278"/>
      <c r="AT191" s="279" t="s">
        <v>153</v>
      </c>
      <c r="AU191" s="279" t="s">
        <v>87</v>
      </c>
      <c r="AV191" s="15" t="s">
        <v>158</v>
      </c>
      <c r="AW191" s="15" t="s">
        <v>41</v>
      </c>
      <c r="AX191" s="15" t="s">
        <v>80</v>
      </c>
      <c r="AY191" s="279" t="s">
        <v>142</v>
      </c>
    </row>
    <row r="192" spans="2:51" s="14" customFormat="1" ht="13.5">
      <c r="B192" s="243"/>
      <c r="C192" s="244"/>
      <c r="D192" s="254" t="s">
        <v>153</v>
      </c>
      <c r="E192" s="255" t="s">
        <v>35</v>
      </c>
      <c r="F192" s="256" t="s">
        <v>157</v>
      </c>
      <c r="G192" s="244"/>
      <c r="H192" s="257">
        <v>28.41</v>
      </c>
      <c r="I192" s="248"/>
      <c r="J192" s="244"/>
      <c r="K192" s="244"/>
      <c r="L192" s="249"/>
      <c r="M192" s="250"/>
      <c r="N192" s="251"/>
      <c r="O192" s="251"/>
      <c r="P192" s="251"/>
      <c r="Q192" s="251"/>
      <c r="R192" s="251"/>
      <c r="S192" s="251"/>
      <c r="T192" s="252"/>
      <c r="AT192" s="253" t="s">
        <v>153</v>
      </c>
      <c r="AU192" s="253" t="s">
        <v>87</v>
      </c>
      <c r="AV192" s="14" t="s">
        <v>149</v>
      </c>
      <c r="AW192" s="14" t="s">
        <v>41</v>
      </c>
      <c r="AX192" s="14" t="s">
        <v>10</v>
      </c>
      <c r="AY192" s="253" t="s">
        <v>142</v>
      </c>
    </row>
    <row r="193" spans="2:65" s="1" customFormat="1" ht="22.5" customHeight="1">
      <c r="B193" s="43"/>
      <c r="C193" s="206" t="s">
        <v>272</v>
      </c>
      <c r="D193" s="206" t="s">
        <v>144</v>
      </c>
      <c r="E193" s="207" t="s">
        <v>273</v>
      </c>
      <c r="F193" s="208" t="s">
        <v>274</v>
      </c>
      <c r="G193" s="209" t="s">
        <v>147</v>
      </c>
      <c r="H193" s="210">
        <v>28.41</v>
      </c>
      <c r="I193" s="211"/>
      <c r="J193" s="212">
        <f>ROUND(I193*H193,0)</f>
        <v>0</v>
      </c>
      <c r="K193" s="208" t="s">
        <v>148</v>
      </c>
      <c r="L193" s="63"/>
      <c r="M193" s="213" t="s">
        <v>35</v>
      </c>
      <c r="N193" s="214" t="s">
        <v>51</v>
      </c>
      <c r="O193" s="44"/>
      <c r="P193" s="215">
        <f>O193*H193</f>
        <v>0</v>
      </c>
      <c r="Q193" s="215">
        <v>0.00356</v>
      </c>
      <c r="R193" s="215">
        <f>Q193*H193</f>
        <v>0.1011396</v>
      </c>
      <c r="S193" s="215">
        <v>0</v>
      </c>
      <c r="T193" s="216">
        <f>S193*H193</f>
        <v>0</v>
      </c>
      <c r="AR193" s="25" t="s">
        <v>149</v>
      </c>
      <c r="AT193" s="25" t="s">
        <v>144</v>
      </c>
      <c r="AU193" s="25" t="s">
        <v>87</v>
      </c>
      <c r="AY193" s="25" t="s">
        <v>142</v>
      </c>
      <c r="BE193" s="217">
        <f>IF(N193="základní",J193,0)</f>
        <v>0</v>
      </c>
      <c r="BF193" s="217">
        <f>IF(N193="snížená",J193,0)</f>
        <v>0</v>
      </c>
      <c r="BG193" s="217">
        <f>IF(N193="zákl. přenesená",J193,0)</f>
        <v>0</v>
      </c>
      <c r="BH193" s="217">
        <f>IF(N193="sníž. přenesená",J193,0)</f>
        <v>0</v>
      </c>
      <c r="BI193" s="217">
        <f>IF(N193="nulová",J193,0)</f>
        <v>0</v>
      </c>
      <c r="BJ193" s="25" t="s">
        <v>10</v>
      </c>
      <c r="BK193" s="217">
        <f>ROUND(I193*H193,0)</f>
        <v>0</v>
      </c>
      <c r="BL193" s="25" t="s">
        <v>149</v>
      </c>
      <c r="BM193" s="25" t="s">
        <v>275</v>
      </c>
    </row>
    <row r="194" spans="2:47" s="1" customFormat="1" ht="40.5">
      <c r="B194" s="43"/>
      <c r="C194" s="65"/>
      <c r="D194" s="254" t="s">
        <v>151</v>
      </c>
      <c r="E194" s="65"/>
      <c r="F194" s="268" t="s">
        <v>276</v>
      </c>
      <c r="G194" s="65"/>
      <c r="H194" s="65"/>
      <c r="I194" s="174"/>
      <c r="J194" s="65"/>
      <c r="K194" s="65"/>
      <c r="L194" s="63"/>
      <c r="M194" s="220"/>
      <c r="N194" s="44"/>
      <c r="O194" s="44"/>
      <c r="P194" s="44"/>
      <c r="Q194" s="44"/>
      <c r="R194" s="44"/>
      <c r="S194" s="44"/>
      <c r="T194" s="80"/>
      <c r="AT194" s="25" t="s">
        <v>151</v>
      </c>
      <c r="AU194" s="25" t="s">
        <v>87</v>
      </c>
    </row>
    <row r="195" spans="2:65" s="1" customFormat="1" ht="22.5" customHeight="1">
      <c r="B195" s="43"/>
      <c r="C195" s="206" t="s">
        <v>277</v>
      </c>
      <c r="D195" s="206" t="s">
        <v>144</v>
      </c>
      <c r="E195" s="207" t="s">
        <v>278</v>
      </c>
      <c r="F195" s="208" t="s">
        <v>279</v>
      </c>
      <c r="G195" s="209" t="s">
        <v>147</v>
      </c>
      <c r="H195" s="210">
        <v>28.41</v>
      </c>
      <c r="I195" s="211"/>
      <c r="J195" s="212">
        <f>ROUND(I195*H195,0)</f>
        <v>0</v>
      </c>
      <c r="K195" s="208" t="s">
        <v>148</v>
      </c>
      <c r="L195" s="63"/>
      <c r="M195" s="213" t="s">
        <v>35</v>
      </c>
      <c r="N195" s="214" t="s">
        <v>51</v>
      </c>
      <c r="O195" s="44"/>
      <c r="P195" s="215">
        <f>O195*H195</f>
        <v>0</v>
      </c>
      <c r="Q195" s="215">
        <v>0.00158</v>
      </c>
      <c r="R195" s="215">
        <f>Q195*H195</f>
        <v>0.0448878</v>
      </c>
      <c r="S195" s="215">
        <v>0</v>
      </c>
      <c r="T195" s="216">
        <f>S195*H195</f>
        <v>0</v>
      </c>
      <c r="AR195" s="25" t="s">
        <v>149</v>
      </c>
      <c r="AT195" s="25" t="s">
        <v>144</v>
      </c>
      <c r="AU195" s="25" t="s">
        <v>87</v>
      </c>
      <c r="AY195" s="25" t="s">
        <v>142</v>
      </c>
      <c r="BE195" s="217">
        <f>IF(N195="základní",J195,0)</f>
        <v>0</v>
      </c>
      <c r="BF195" s="217">
        <f>IF(N195="snížená",J195,0)</f>
        <v>0</v>
      </c>
      <c r="BG195" s="217">
        <f>IF(N195="zákl. přenesená",J195,0)</f>
        <v>0</v>
      </c>
      <c r="BH195" s="217">
        <f>IF(N195="sníž. přenesená",J195,0)</f>
        <v>0</v>
      </c>
      <c r="BI195" s="217">
        <f>IF(N195="nulová",J195,0)</f>
        <v>0</v>
      </c>
      <c r="BJ195" s="25" t="s">
        <v>10</v>
      </c>
      <c r="BK195" s="217">
        <f>ROUND(I195*H195,0)</f>
        <v>0</v>
      </c>
      <c r="BL195" s="25" t="s">
        <v>149</v>
      </c>
      <c r="BM195" s="25" t="s">
        <v>280</v>
      </c>
    </row>
    <row r="196" spans="2:65" s="1" customFormat="1" ht="31.5" customHeight="1">
      <c r="B196" s="43"/>
      <c r="C196" s="206" t="s">
        <v>281</v>
      </c>
      <c r="D196" s="206" t="s">
        <v>144</v>
      </c>
      <c r="E196" s="207" t="s">
        <v>282</v>
      </c>
      <c r="F196" s="208" t="s">
        <v>283</v>
      </c>
      <c r="G196" s="209" t="s">
        <v>147</v>
      </c>
      <c r="H196" s="210">
        <v>28.41</v>
      </c>
      <c r="I196" s="211"/>
      <c r="J196" s="212">
        <f>ROUND(I196*H196,0)</f>
        <v>0</v>
      </c>
      <c r="K196" s="208" t="s">
        <v>148</v>
      </c>
      <c r="L196" s="63"/>
      <c r="M196" s="213" t="s">
        <v>35</v>
      </c>
      <c r="N196" s="214" t="s">
        <v>51</v>
      </c>
      <c r="O196" s="44"/>
      <c r="P196" s="215">
        <f>O196*H196</f>
        <v>0</v>
      </c>
      <c r="Q196" s="215">
        <v>0</v>
      </c>
      <c r="R196" s="215">
        <f>Q196*H196</f>
        <v>0</v>
      </c>
      <c r="S196" s="215">
        <v>0</v>
      </c>
      <c r="T196" s="216">
        <f>S196*H196</f>
        <v>0</v>
      </c>
      <c r="AR196" s="25" t="s">
        <v>149</v>
      </c>
      <c r="AT196" s="25" t="s">
        <v>144</v>
      </c>
      <c r="AU196" s="25" t="s">
        <v>87</v>
      </c>
      <c r="AY196" s="25" t="s">
        <v>142</v>
      </c>
      <c r="BE196" s="217">
        <f>IF(N196="základní",J196,0)</f>
        <v>0</v>
      </c>
      <c r="BF196" s="217">
        <f>IF(N196="snížená",J196,0)</f>
        <v>0</v>
      </c>
      <c r="BG196" s="217">
        <f>IF(N196="zákl. přenesená",J196,0)</f>
        <v>0</v>
      </c>
      <c r="BH196" s="217">
        <f>IF(N196="sníž. přenesená",J196,0)</f>
        <v>0</v>
      </c>
      <c r="BI196" s="217">
        <f>IF(N196="nulová",J196,0)</f>
        <v>0</v>
      </c>
      <c r="BJ196" s="25" t="s">
        <v>10</v>
      </c>
      <c r="BK196" s="217">
        <f>ROUND(I196*H196,0)</f>
        <v>0</v>
      </c>
      <c r="BL196" s="25" t="s">
        <v>149</v>
      </c>
      <c r="BM196" s="25" t="s">
        <v>284</v>
      </c>
    </row>
    <row r="197" spans="2:65" s="1" customFormat="1" ht="22.5" customHeight="1">
      <c r="B197" s="43"/>
      <c r="C197" s="206" t="s">
        <v>285</v>
      </c>
      <c r="D197" s="206" t="s">
        <v>144</v>
      </c>
      <c r="E197" s="207" t="s">
        <v>286</v>
      </c>
      <c r="F197" s="208" t="s">
        <v>287</v>
      </c>
      <c r="G197" s="209" t="s">
        <v>147</v>
      </c>
      <c r="H197" s="210">
        <v>28.41</v>
      </c>
      <c r="I197" s="211"/>
      <c r="J197" s="212">
        <f>ROUND(I197*H197,0)</f>
        <v>0</v>
      </c>
      <c r="K197" s="208" t="s">
        <v>148</v>
      </c>
      <c r="L197" s="63"/>
      <c r="M197" s="213" t="s">
        <v>35</v>
      </c>
      <c r="N197" s="214" t="s">
        <v>51</v>
      </c>
      <c r="O197" s="44"/>
      <c r="P197" s="215">
        <f>O197*H197</f>
        <v>0</v>
      </c>
      <c r="Q197" s="215">
        <v>0.0005</v>
      </c>
      <c r="R197" s="215">
        <f>Q197*H197</f>
        <v>0.014205</v>
      </c>
      <c r="S197" s="215">
        <v>0</v>
      </c>
      <c r="T197" s="216">
        <f>S197*H197</f>
        <v>0</v>
      </c>
      <c r="AR197" s="25" t="s">
        <v>149</v>
      </c>
      <c r="AT197" s="25" t="s">
        <v>144</v>
      </c>
      <c r="AU197" s="25" t="s">
        <v>87</v>
      </c>
      <c r="AY197" s="25" t="s">
        <v>142</v>
      </c>
      <c r="BE197" s="217">
        <f>IF(N197="základní",J197,0)</f>
        <v>0</v>
      </c>
      <c r="BF197" s="217">
        <f>IF(N197="snížená",J197,0)</f>
        <v>0</v>
      </c>
      <c r="BG197" s="217">
        <f>IF(N197="zákl. přenesená",J197,0)</f>
        <v>0</v>
      </c>
      <c r="BH197" s="217">
        <f>IF(N197="sníž. přenesená",J197,0)</f>
        <v>0</v>
      </c>
      <c r="BI197" s="217">
        <f>IF(N197="nulová",J197,0)</f>
        <v>0</v>
      </c>
      <c r="BJ197" s="25" t="s">
        <v>10</v>
      </c>
      <c r="BK197" s="217">
        <f>ROUND(I197*H197,0)</f>
        <v>0</v>
      </c>
      <c r="BL197" s="25" t="s">
        <v>149</v>
      </c>
      <c r="BM197" s="25" t="s">
        <v>288</v>
      </c>
    </row>
    <row r="198" spans="2:65" s="1" customFormat="1" ht="22.5" customHeight="1">
      <c r="B198" s="43"/>
      <c r="C198" s="206" t="s">
        <v>289</v>
      </c>
      <c r="D198" s="206" t="s">
        <v>144</v>
      </c>
      <c r="E198" s="207" t="s">
        <v>290</v>
      </c>
      <c r="F198" s="208" t="s">
        <v>291</v>
      </c>
      <c r="G198" s="209" t="s">
        <v>147</v>
      </c>
      <c r="H198" s="210">
        <v>28.41</v>
      </c>
      <c r="I198" s="211"/>
      <c r="J198" s="212">
        <f>ROUND(I198*H198,0)</f>
        <v>0</v>
      </c>
      <c r="K198" s="208" t="s">
        <v>148</v>
      </c>
      <c r="L198" s="63"/>
      <c r="M198" s="213" t="s">
        <v>35</v>
      </c>
      <c r="N198" s="214" t="s">
        <v>51</v>
      </c>
      <c r="O198" s="44"/>
      <c r="P198" s="215">
        <f>O198*H198</f>
        <v>0</v>
      </c>
      <c r="Q198" s="215">
        <v>0</v>
      </c>
      <c r="R198" s="215">
        <f>Q198*H198</f>
        <v>0</v>
      </c>
      <c r="S198" s="215">
        <v>0</v>
      </c>
      <c r="T198" s="216">
        <f>S198*H198</f>
        <v>0</v>
      </c>
      <c r="AR198" s="25" t="s">
        <v>149</v>
      </c>
      <c r="AT198" s="25" t="s">
        <v>144</v>
      </c>
      <c r="AU198" s="25" t="s">
        <v>87</v>
      </c>
      <c r="AY198" s="25" t="s">
        <v>142</v>
      </c>
      <c r="BE198" s="217">
        <f>IF(N198="základní",J198,0)</f>
        <v>0</v>
      </c>
      <c r="BF198" s="217">
        <f>IF(N198="snížená",J198,0)</f>
        <v>0</v>
      </c>
      <c r="BG198" s="217">
        <f>IF(N198="zákl. přenesená",J198,0)</f>
        <v>0</v>
      </c>
      <c r="BH198" s="217">
        <f>IF(N198="sníž. přenesená",J198,0)</f>
        <v>0</v>
      </c>
      <c r="BI198" s="217">
        <f>IF(N198="nulová",J198,0)</f>
        <v>0</v>
      </c>
      <c r="BJ198" s="25" t="s">
        <v>10</v>
      </c>
      <c r="BK198" s="217">
        <f>ROUND(I198*H198,0)</f>
        <v>0</v>
      </c>
      <c r="BL198" s="25" t="s">
        <v>149</v>
      </c>
      <c r="BM198" s="25" t="s">
        <v>292</v>
      </c>
    </row>
    <row r="199" spans="2:65" s="1" customFormat="1" ht="31.5" customHeight="1">
      <c r="B199" s="43"/>
      <c r="C199" s="206" t="s">
        <v>293</v>
      </c>
      <c r="D199" s="206" t="s">
        <v>144</v>
      </c>
      <c r="E199" s="207" t="s">
        <v>294</v>
      </c>
      <c r="F199" s="208" t="s">
        <v>295</v>
      </c>
      <c r="G199" s="209" t="s">
        <v>185</v>
      </c>
      <c r="H199" s="210">
        <v>162</v>
      </c>
      <c r="I199" s="211"/>
      <c r="J199" s="212">
        <f>ROUND(I199*H199,0)</f>
        <v>0</v>
      </c>
      <c r="K199" s="208" t="s">
        <v>148</v>
      </c>
      <c r="L199" s="63"/>
      <c r="M199" s="213" t="s">
        <v>35</v>
      </c>
      <c r="N199" s="214" t="s">
        <v>51</v>
      </c>
      <c r="O199" s="44"/>
      <c r="P199" s="215">
        <f>O199*H199</f>
        <v>0</v>
      </c>
      <c r="Q199" s="215">
        <v>0.00027</v>
      </c>
      <c r="R199" s="215">
        <f>Q199*H199</f>
        <v>0.04374</v>
      </c>
      <c r="S199" s="215">
        <v>0</v>
      </c>
      <c r="T199" s="216">
        <f>S199*H199</f>
        <v>0</v>
      </c>
      <c r="AR199" s="25" t="s">
        <v>149</v>
      </c>
      <c r="AT199" s="25" t="s">
        <v>144</v>
      </c>
      <c r="AU199" s="25" t="s">
        <v>87</v>
      </c>
      <c r="AY199" s="25" t="s">
        <v>142</v>
      </c>
      <c r="BE199" s="217">
        <f>IF(N199="základní",J199,0)</f>
        <v>0</v>
      </c>
      <c r="BF199" s="217">
        <f>IF(N199="snížená",J199,0)</f>
        <v>0</v>
      </c>
      <c r="BG199" s="217">
        <f>IF(N199="zákl. přenesená",J199,0)</f>
        <v>0</v>
      </c>
      <c r="BH199" s="217">
        <f>IF(N199="sníž. přenesená",J199,0)</f>
        <v>0</v>
      </c>
      <c r="BI199" s="217">
        <f>IF(N199="nulová",J199,0)</f>
        <v>0</v>
      </c>
      <c r="BJ199" s="25" t="s">
        <v>10</v>
      </c>
      <c r="BK199" s="217">
        <f>ROUND(I199*H199,0)</f>
        <v>0</v>
      </c>
      <c r="BL199" s="25" t="s">
        <v>149</v>
      </c>
      <c r="BM199" s="25" t="s">
        <v>296</v>
      </c>
    </row>
    <row r="200" spans="2:47" s="1" customFormat="1" ht="67.5">
      <c r="B200" s="43"/>
      <c r="C200" s="65"/>
      <c r="D200" s="218" t="s">
        <v>151</v>
      </c>
      <c r="E200" s="65"/>
      <c r="F200" s="219" t="s">
        <v>297</v>
      </c>
      <c r="G200" s="65"/>
      <c r="H200" s="65"/>
      <c r="I200" s="174"/>
      <c r="J200" s="65"/>
      <c r="K200" s="65"/>
      <c r="L200" s="63"/>
      <c r="M200" s="220"/>
      <c r="N200" s="44"/>
      <c r="O200" s="44"/>
      <c r="P200" s="44"/>
      <c r="Q200" s="44"/>
      <c r="R200" s="44"/>
      <c r="S200" s="44"/>
      <c r="T200" s="80"/>
      <c r="AT200" s="25" t="s">
        <v>151</v>
      </c>
      <c r="AU200" s="25" t="s">
        <v>87</v>
      </c>
    </row>
    <row r="201" spans="2:51" s="12" customFormat="1" ht="13.5">
      <c r="B201" s="221"/>
      <c r="C201" s="222"/>
      <c r="D201" s="218" t="s">
        <v>153</v>
      </c>
      <c r="E201" s="223" t="s">
        <v>35</v>
      </c>
      <c r="F201" s="224" t="s">
        <v>217</v>
      </c>
      <c r="G201" s="222"/>
      <c r="H201" s="225" t="s">
        <v>35</v>
      </c>
      <c r="I201" s="226"/>
      <c r="J201" s="222"/>
      <c r="K201" s="222"/>
      <c r="L201" s="227"/>
      <c r="M201" s="228"/>
      <c r="N201" s="229"/>
      <c r="O201" s="229"/>
      <c r="P201" s="229"/>
      <c r="Q201" s="229"/>
      <c r="R201" s="229"/>
      <c r="S201" s="229"/>
      <c r="T201" s="230"/>
      <c r="AT201" s="231" t="s">
        <v>153</v>
      </c>
      <c r="AU201" s="231" t="s">
        <v>87</v>
      </c>
      <c r="AV201" s="12" t="s">
        <v>10</v>
      </c>
      <c r="AW201" s="12" t="s">
        <v>41</v>
      </c>
      <c r="AX201" s="12" t="s">
        <v>80</v>
      </c>
      <c r="AY201" s="231" t="s">
        <v>142</v>
      </c>
    </row>
    <row r="202" spans="2:51" s="12" customFormat="1" ht="13.5">
      <c r="B202" s="221"/>
      <c r="C202" s="222"/>
      <c r="D202" s="218" t="s">
        <v>153</v>
      </c>
      <c r="E202" s="223" t="s">
        <v>35</v>
      </c>
      <c r="F202" s="224" t="s">
        <v>298</v>
      </c>
      <c r="G202" s="222"/>
      <c r="H202" s="225" t="s">
        <v>35</v>
      </c>
      <c r="I202" s="226"/>
      <c r="J202" s="222"/>
      <c r="K202" s="222"/>
      <c r="L202" s="227"/>
      <c r="M202" s="228"/>
      <c r="N202" s="229"/>
      <c r="O202" s="229"/>
      <c r="P202" s="229"/>
      <c r="Q202" s="229"/>
      <c r="R202" s="229"/>
      <c r="S202" s="229"/>
      <c r="T202" s="230"/>
      <c r="AT202" s="231" t="s">
        <v>153</v>
      </c>
      <c r="AU202" s="231" t="s">
        <v>87</v>
      </c>
      <c r="AV202" s="12" t="s">
        <v>10</v>
      </c>
      <c r="AW202" s="12" t="s">
        <v>41</v>
      </c>
      <c r="AX202" s="12" t="s">
        <v>80</v>
      </c>
      <c r="AY202" s="231" t="s">
        <v>142</v>
      </c>
    </row>
    <row r="203" spans="2:51" s="13" customFormat="1" ht="13.5">
      <c r="B203" s="232"/>
      <c r="C203" s="233"/>
      <c r="D203" s="218" t="s">
        <v>153</v>
      </c>
      <c r="E203" s="234" t="s">
        <v>35</v>
      </c>
      <c r="F203" s="235" t="s">
        <v>299</v>
      </c>
      <c r="G203" s="233"/>
      <c r="H203" s="236">
        <v>162</v>
      </c>
      <c r="I203" s="237"/>
      <c r="J203" s="233"/>
      <c r="K203" s="233"/>
      <c r="L203" s="238"/>
      <c r="M203" s="239"/>
      <c r="N203" s="240"/>
      <c r="O203" s="240"/>
      <c r="P203" s="240"/>
      <c r="Q203" s="240"/>
      <c r="R203" s="240"/>
      <c r="S203" s="240"/>
      <c r="T203" s="241"/>
      <c r="AT203" s="242" t="s">
        <v>153</v>
      </c>
      <c r="AU203" s="242" t="s">
        <v>87</v>
      </c>
      <c r="AV203" s="13" t="s">
        <v>87</v>
      </c>
      <c r="AW203" s="13" t="s">
        <v>41</v>
      </c>
      <c r="AX203" s="13" t="s">
        <v>80</v>
      </c>
      <c r="AY203" s="242" t="s">
        <v>142</v>
      </c>
    </row>
    <row r="204" spans="2:51" s="14" customFormat="1" ht="13.5">
      <c r="B204" s="243"/>
      <c r="C204" s="244"/>
      <c r="D204" s="218" t="s">
        <v>153</v>
      </c>
      <c r="E204" s="245" t="s">
        <v>35</v>
      </c>
      <c r="F204" s="246" t="s">
        <v>157</v>
      </c>
      <c r="G204" s="244"/>
      <c r="H204" s="247">
        <v>162</v>
      </c>
      <c r="I204" s="248"/>
      <c r="J204" s="244"/>
      <c r="K204" s="244"/>
      <c r="L204" s="249"/>
      <c r="M204" s="250"/>
      <c r="N204" s="251"/>
      <c r="O204" s="251"/>
      <c r="P204" s="251"/>
      <c r="Q204" s="251"/>
      <c r="R204" s="251"/>
      <c r="S204" s="251"/>
      <c r="T204" s="252"/>
      <c r="AT204" s="253" t="s">
        <v>153</v>
      </c>
      <c r="AU204" s="253" t="s">
        <v>87</v>
      </c>
      <c r="AV204" s="14" t="s">
        <v>149</v>
      </c>
      <c r="AW204" s="14" t="s">
        <v>41</v>
      </c>
      <c r="AX204" s="14" t="s">
        <v>10</v>
      </c>
      <c r="AY204" s="253" t="s">
        <v>142</v>
      </c>
    </row>
    <row r="205" spans="2:63" s="11" customFormat="1" ht="29.85" customHeight="1">
      <c r="B205" s="189"/>
      <c r="C205" s="190"/>
      <c r="D205" s="203" t="s">
        <v>79</v>
      </c>
      <c r="E205" s="204" t="s">
        <v>300</v>
      </c>
      <c r="F205" s="204" t="s">
        <v>301</v>
      </c>
      <c r="G205" s="190"/>
      <c r="H205" s="190"/>
      <c r="I205" s="193"/>
      <c r="J205" s="205">
        <f>BK205</f>
        <v>0</v>
      </c>
      <c r="K205" s="190"/>
      <c r="L205" s="195"/>
      <c r="M205" s="196"/>
      <c r="N205" s="197"/>
      <c r="O205" s="197"/>
      <c r="P205" s="198">
        <f>SUM(P206:P220)</f>
        <v>0</v>
      </c>
      <c r="Q205" s="197"/>
      <c r="R205" s="198">
        <f>SUM(R206:R220)</f>
        <v>0</v>
      </c>
      <c r="S205" s="197"/>
      <c r="T205" s="199">
        <f>SUM(T206:T220)</f>
        <v>0</v>
      </c>
      <c r="AR205" s="200" t="s">
        <v>10</v>
      </c>
      <c r="AT205" s="201" t="s">
        <v>79</v>
      </c>
      <c r="AU205" s="201" t="s">
        <v>10</v>
      </c>
      <c r="AY205" s="200" t="s">
        <v>142</v>
      </c>
      <c r="BK205" s="202">
        <f>SUM(BK206:BK220)</f>
        <v>0</v>
      </c>
    </row>
    <row r="206" spans="2:65" s="1" customFormat="1" ht="31.5" customHeight="1">
      <c r="B206" s="43"/>
      <c r="C206" s="206" t="s">
        <v>302</v>
      </c>
      <c r="D206" s="206" t="s">
        <v>144</v>
      </c>
      <c r="E206" s="207" t="s">
        <v>303</v>
      </c>
      <c r="F206" s="208" t="s">
        <v>304</v>
      </c>
      <c r="G206" s="209" t="s">
        <v>305</v>
      </c>
      <c r="H206" s="210">
        <v>2.093</v>
      </c>
      <c r="I206" s="211"/>
      <c r="J206" s="212">
        <f>ROUND(I206*H206,0)</f>
        <v>0</v>
      </c>
      <c r="K206" s="208" t="s">
        <v>148</v>
      </c>
      <c r="L206" s="63"/>
      <c r="M206" s="213" t="s">
        <v>35</v>
      </c>
      <c r="N206" s="214" t="s">
        <v>51</v>
      </c>
      <c r="O206" s="44"/>
      <c r="P206" s="215">
        <f>O206*H206</f>
        <v>0</v>
      </c>
      <c r="Q206" s="215">
        <v>0</v>
      </c>
      <c r="R206" s="215">
        <f>Q206*H206</f>
        <v>0</v>
      </c>
      <c r="S206" s="215">
        <v>0</v>
      </c>
      <c r="T206" s="216">
        <f>S206*H206</f>
        <v>0</v>
      </c>
      <c r="AR206" s="25" t="s">
        <v>149</v>
      </c>
      <c r="AT206" s="25" t="s">
        <v>144</v>
      </c>
      <c r="AU206" s="25" t="s">
        <v>87</v>
      </c>
      <c r="AY206" s="25" t="s">
        <v>142</v>
      </c>
      <c r="BE206" s="217">
        <f>IF(N206="základní",J206,0)</f>
        <v>0</v>
      </c>
      <c r="BF206" s="217">
        <f>IF(N206="snížená",J206,0)</f>
        <v>0</v>
      </c>
      <c r="BG206" s="217">
        <f>IF(N206="zákl. přenesená",J206,0)</f>
        <v>0</v>
      </c>
      <c r="BH206" s="217">
        <f>IF(N206="sníž. přenesená",J206,0)</f>
        <v>0</v>
      </c>
      <c r="BI206" s="217">
        <f>IF(N206="nulová",J206,0)</f>
        <v>0</v>
      </c>
      <c r="BJ206" s="25" t="s">
        <v>10</v>
      </c>
      <c r="BK206" s="217">
        <f>ROUND(I206*H206,0)</f>
        <v>0</v>
      </c>
      <c r="BL206" s="25" t="s">
        <v>149</v>
      </c>
      <c r="BM206" s="25" t="s">
        <v>306</v>
      </c>
    </row>
    <row r="207" spans="2:47" s="1" customFormat="1" ht="121.5">
      <c r="B207" s="43"/>
      <c r="C207" s="65"/>
      <c r="D207" s="254" t="s">
        <v>151</v>
      </c>
      <c r="E207" s="65"/>
      <c r="F207" s="268" t="s">
        <v>307</v>
      </c>
      <c r="G207" s="65"/>
      <c r="H207" s="65"/>
      <c r="I207" s="174"/>
      <c r="J207" s="65"/>
      <c r="K207" s="65"/>
      <c r="L207" s="63"/>
      <c r="M207" s="220"/>
      <c r="N207" s="44"/>
      <c r="O207" s="44"/>
      <c r="P207" s="44"/>
      <c r="Q207" s="44"/>
      <c r="R207" s="44"/>
      <c r="S207" s="44"/>
      <c r="T207" s="80"/>
      <c r="AT207" s="25" t="s">
        <v>151</v>
      </c>
      <c r="AU207" s="25" t="s">
        <v>87</v>
      </c>
    </row>
    <row r="208" spans="2:65" s="1" customFormat="1" ht="44.25" customHeight="1">
      <c r="B208" s="43"/>
      <c r="C208" s="206" t="s">
        <v>308</v>
      </c>
      <c r="D208" s="206" t="s">
        <v>144</v>
      </c>
      <c r="E208" s="207" t="s">
        <v>309</v>
      </c>
      <c r="F208" s="208" t="s">
        <v>310</v>
      </c>
      <c r="G208" s="209" t="s">
        <v>305</v>
      </c>
      <c r="H208" s="210">
        <v>20.93</v>
      </c>
      <c r="I208" s="211"/>
      <c r="J208" s="212">
        <f>ROUND(I208*H208,0)</f>
        <v>0</v>
      </c>
      <c r="K208" s="208" t="s">
        <v>148</v>
      </c>
      <c r="L208" s="63"/>
      <c r="M208" s="213" t="s">
        <v>35</v>
      </c>
      <c r="N208" s="214" t="s">
        <v>51</v>
      </c>
      <c r="O208" s="44"/>
      <c r="P208" s="215">
        <f>O208*H208</f>
        <v>0</v>
      </c>
      <c r="Q208" s="215">
        <v>0</v>
      </c>
      <c r="R208" s="215">
        <f>Q208*H208</f>
        <v>0</v>
      </c>
      <c r="S208" s="215">
        <v>0</v>
      </c>
      <c r="T208" s="216">
        <f>S208*H208</f>
        <v>0</v>
      </c>
      <c r="AR208" s="25" t="s">
        <v>149</v>
      </c>
      <c r="AT208" s="25" t="s">
        <v>144</v>
      </c>
      <c r="AU208" s="25" t="s">
        <v>87</v>
      </c>
      <c r="AY208" s="25" t="s">
        <v>142</v>
      </c>
      <c r="BE208" s="217">
        <f>IF(N208="základní",J208,0)</f>
        <v>0</v>
      </c>
      <c r="BF208" s="217">
        <f>IF(N208="snížená",J208,0)</f>
        <v>0</v>
      </c>
      <c r="BG208" s="217">
        <f>IF(N208="zákl. přenesená",J208,0)</f>
        <v>0</v>
      </c>
      <c r="BH208" s="217">
        <f>IF(N208="sníž. přenesená",J208,0)</f>
        <v>0</v>
      </c>
      <c r="BI208" s="217">
        <f>IF(N208="nulová",J208,0)</f>
        <v>0</v>
      </c>
      <c r="BJ208" s="25" t="s">
        <v>10</v>
      </c>
      <c r="BK208" s="217">
        <f>ROUND(I208*H208,0)</f>
        <v>0</v>
      </c>
      <c r="BL208" s="25" t="s">
        <v>149</v>
      </c>
      <c r="BM208" s="25" t="s">
        <v>311</v>
      </c>
    </row>
    <row r="209" spans="2:47" s="1" customFormat="1" ht="121.5">
      <c r="B209" s="43"/>
      <c r="C209" s="65"/>
      <c r="D209" s="218" t="s">
        <v>151</v>
      </c>
      <c r="E209" s="65"/>
      <c r="F209" s="219" t="s">
        <v>307</v>
      </c>
      <c r="G209" s="65"/>
      <c r="H209" s="65"/>
      <c r="I209" s="174"/>
      <c r="J209" s="65"/>
      <c r="K209" s="65"/>
      <c r="L209" s="63"/>
      <c r="M209" s="220"/>
      <c r="N209" s="44"/>
      <c r="O209" s="44"/>
      <c r="P209" s="44"/>
      <c r="Q209" s="44"/>
      <c r="R209" s="44"/>
      <c r="S209" s="44"/>
      <c r="T209" s="80"/>
      <c r="AT209" s="25" t="s">
        <v>151</v>
      </c>
      <c r="AU209" s="25" t="s">
        <v>87</v>
      </c>
    </row>
    <row r="210" spans="2:51" s="13" customFormat="1" ht="13.5">
      <c r="B210" s="232"/>
      <c r="C210" s="233"/>
      <c r="D210" s="254" t="s">
        <v>153</v>
      </c>
      <c r="E210" s="233"/>
      <c r="F210" s="280" t="s">
        <v>312</v>
      </c>
      <c r="G210" s="233"/>
      <c r="H210" s="281">
        <v>20.93</v>
      </c>
      <c r="I210" s="237"/>
      <c r="J210" s="233"/>
      <c r="K210" s="233"/>
      <c r="L210" s="238"/>
      <c r="M210" s="239"/>
      <c r="N210" s="240"/>
      <c r="O210" s="240"/>
      <c r="P210" s="240"/>
      <c r="Q210" s="240"/>
      <c r="R210" s="240"/>
      <c r="S210" s="240"/>
      <c r="T210" s="241"/>
      <c r="AT210" s="242" t="s">
        <v>153</v>
      </c>
      <c r="AU210" s="242" t="s">
        <v>87</v>
      </c>
      <c r="AV210" s="13" t="s">
        <v>87</v>
      </c>
      <c r="AW210" s="13" t="s">
        <v>6</v>
      </c>
      <c r="AX210" s="13" t="s">
        <v>10</v>
      </c>
      <c r="AY210" s="242" t="s">
        <v>142</v>
      </c>
    </row>
    <row r="211" spans="2:65" s="1" customFormat="1" ht="31.5" customHeight="1">
      <c r="B211" s="43"/>
      <c r="C211" s="206" t="s">
        <v>313</v>
      </c>
      <c r="D211" s="206" t="s">
        <v>144</v>
      </c>
      <c r="E211" s="207" t="s">
        <v>314</v>
      </c>
      <c r="F211" s="208" t="s">
        <v>315</v>
      </c>
      <c r="G211" s="209" t="s">
        <v>305</v>
      </c>
      <c r="H211" s="210">
        <v>2.093</v>
      </c>
      <c r="I211" s="211"/>
      <c r="J211" s="212">
        <f>ROUND(I211*H211,0)</f>
        <v>0</v>
      </c>
      <c r="K211" s="208" t="s">
        <v>148</v>
      </c>
      <c r="L211" s="63"/>
      <c r="M211" s="213" t="s">
        <v>35</v>
      </c>
      <c r="N211" s="214" t="s">
        <v>51</v>
      </c>
      <c r="O211" s="44"/>
      <c r="P211" s="215">
        <f>O211*H211</f>
        <v>0</v>
      </c>
      <c r="Q211" s="215">
        <v>0</v>
      </c>
      <c r="R211" s="215">
        <f>Q211*H211</f>
        <v>0</v>
      </c>
      <c r="S211" s="215">
        <v>0</v>
      </c>
      <c r="T211" s="216">
        <f>S211*H211</f>
        <v>0</v>
      </c>
      <c r="AR211" s="25" t="s">
        <v>149</v>
      </c>
      <c r="AT211" s="25" t="s">
        <v>144</v>
      </c>
      <c r="AU211" s="25" t="s">
        <v>87</v>
      </c>
      <c r="AY211" s="25" t="s">
        <v>142</v>
      </c>
      <c r="BE211" s="217">
        <f>IF(N211="základní",J211,0)</f>
        <v>0</v>
      </c>
      <c r="BF211" s="217">
        <f>IF(N211="snížená",J211,0)</f>
        <v>0</v>
      </c>
      <c r="BG211" s="217">
        <f>IF(N211="zákl. přenesená",J211,0)</f>
        <v>0</v>
      </c>
      <c r="BH211" s="217">
        <f>IF(N211="sníž. přenesená",J211,0)</f>
        <v>0</v>
      </c>
      <c r="BI211" s="217">
        <f>IF(N211="nulová",J211,0)</f>
        <v>0</v>
      </c>
      <c r="BJ211" s="25" t="s">
        <v>10</v>
      </c>
      <c r="BK211" s="217">
        <f>ROUND(I211*H211,0)</f>
        <v>0</v>
      </c>
      <c r="BL211" s="25" t="s">
        <v>149</v>
      </c>
      <c r="BM211" s="25" t="s">
        <v>316</v>
      </c>
    </row>
    <row r="212" spans="2:47" s="1" customFormat="1" ht="81">
      <c r="B212" s="43"/>
      <c r="C212" s="65"/>
      <c r="D212" s="254" t="s">
        <v>151</v>
      </c>
      <c r="E212" s="65"/>
      <c r="F212" s="268" t="s">
        <v>317</v>
      </c>
      <c r="G212" s="65"/>
      <c r="H212" s="65"/>
      <c r="I212" s="174"/>
      <c r="J212" s="65"/>
      <c r="K212" s="65"/>
      <c r="L212" s="63"/>
      <c r="M212" s="220"/>
      <c r="N212" s="44"/>
      <c r="O212" s="44"/>
      <c r="P212" s="44"/>
      <c r="Q212" s="44"/>
      <c r="R212" s="44"/>
      <c r="S212" s="44"/>
      <c r="T212" s="80"/>
      <c r="AT212" s="25" t="s">
        <v>151</v>
      </c>
      <c r="AU212" s="25" t="s">
        <v>87</v>
      </c>
    </row>
    <row r="213" spans="2:65" s="1" customFormat="1" ht="31.5" customHeight="1">
      <c r="B213" s="43"/>
      <c r="C213" s="206" t="s">
        <v>318</v>
      </c>
      <c r="D213" s="206" t="s">
        <v>144</v>
      </c>
      <c r="E213" s="207" t="s">
        <v>319</v>
      </c>
      <c r="F213" s="208" t="s">
        <v>320</v>
      </c>
      <c r="G213" s="209" t="s">
        <v>305</v>
      </c>
      <c r="H213" s="210">
        <v>18.837</v>
      </c>
      <c r="I213" s="211"/>
      <c r="J213" s="212">
        <f>ROUND(I213*H213,0)</f>
        <v>0</v>
      </c>
      <c r="K213" s="208" t="s">
        <v>148</v>
      </c>
      <c r="L213" s="63"/>
      <c r="M213" s="213" t="s">
        <v>35</v>
      </c>
      <c r="N213" s="214" t="s">
        <v>51</v>
      </c>
      <c r="O213" s="44"/>
      <c r="P213" s="215">
        <f>O213*H213</f>
        <v>0</v>
      </c>
      <c r="Q213" s="215">
        <v>0</v>
      </c>
      <c r="R213" s="215">
        <f>Q213*H213</f>
        <v>0</v>
      </c>
      <c r="S213" s="215">
        <v>0</v>
      </c>
      <c r="T213" s="216">
        <f>S213*H213</f>
        <v>0</v>
      </c>
      <c r="AR213" s="25" t="s">
        <v>149</v>
      </c>
      <c r="AT213" s="25" t="s">
        <v>144</v>
      </c>
      <c r="AU213" s="25" t="s">
        <v>87</v>
      </c>
      <c r="AY213" s="25" t="s">
        <v>142</v>
      </c>
      <c r="BE213" s="217">
        <f>IF(N213="základní",J213,0)</f>
        <v>0</v>
      </c>
      <c r="BF213" s="217">
        <f>IF(N213="snížená",J213,0)</f>
        <v>0</v>
      </c>
      <c r="BG213" s="217">
        <f>IF(N213="zákl. přenesená",J213,0)</f>
        <v>0</v>
      </c>
      <c r="BH213" s="217">
        <f>IF(N213="sníž. přenesená",J213,0)</f>
        <v>0</v>
      </c>
      <c r="BI213" s="217">
        <f>IF(N213="nulová",J213,0)</f>
        <v>0</v>
      </c>
      <c r="BJ213" s="25" t="s">
        <v>10</v>
      </c>
      <c r="BK213" s="217">
        <f>ROUND(I213*H213,0)</f>
        <v>0</v>
      </c>
      <c r="BL213" s="25" t="s">
        <v>149</v>
      </c>
      <c r="BM213" s="25" t="s">
        <v>321</v>
      </c>
    </row>
    <row r="214" spans="2:47" s="1" customFormat="1" ht="81">
      <c r="B214" s="43"/>
      <c r="C214" s="65"/>
      <c r="D214" s="218" t="s">
        <v>151</v>
      </c>
      <c r="E214" s="65"/>
      <c r="F214" s="219" t="s">
        <v>317</v>
      </c>
      <c r="G214" s="65"/>
      <c r="H214" s="65"/>
      <c r="I214" s="174"/>
      <c r="J214" s="65"/>
      <c r="K214" s="65"/>
      <c r="L214" s="63"/>
      <c r="M214" s="220"/>
      <c r="N214" s="44"/>
      <c r="O214" s="44"/>
      <c r="P214" s="44"/>
      <c r="Q214" s="44"/>
      <c r="R214" s="44"/>
      <c r="S214" s="44"/>
      <c r="T214" s="80"/>
      <c r="AT214" s="25" t="s">
        <v>151</v>
      </c>
      <c r="AU214" s="25" t="s">
        <v>87</v>
      </c>
    </row>
    <row r="215" spans="2:51" s="13" customFormat="1" ht="13.5">
      <c r="B215" s="232"/>
      <c r="C215" s="233"/>
      <c r="D215" s="254" t="s">
        <v>153</v>
      </c>
      <c r="E215" s="233"/>
      <c r="F215" s="280" t="s">
        <v>322</v>
      </c>
      <c r="G215" s="233"/>
      <c r="H215" s="281">
        <v>18.837</v>
      </c>
      <c r="I215" s="237"/>
      <c r="J215" s="233"/>
      <c r="K215" s="233"/>
      <c r="L215" s="238"/>
      <c r="M215" s="239"/>
      <c r="N215" s="240"/>
      <c r="O215" s="240"/>
      <c r="P215" s="240"/>
      <c r="Q215" s="240"/>
      <c r="R215" s="240"/>
      <c r="S215" s="240"/>
      <c r="T215" s="241"/>
      <c r="AT215" s="242" t="s">
        <v>153</v>
      </c>
      <c r="AU215" s="242" t="s">
        <v>87</v>
      </c>
      <c r="AV215" s="13" t="s">
        <v>87</v>
      </c>
      <c r="AW215" s="13" t="s">
        <v>6</v>
      </c>
      <c r="AX215" s="13" t="s">
        <v>10</v>
      </c>
      <c r="AY215" s="242" t="s">
        <v>142</v>
      </c>
    </row>
    <row r="216" spans="2:65" s="1" customFormat="1" ht="22.5" customHeight="1">
      <c r="B216" s="43"/>
      <c r="C216" s="206" t="s">
        <v>323</v>
      </c>
      <c r="D216" s="206" t="s">
        <v>144</v>
      </c>
      <c r="E216" s="207" t="s">
        <v>324</v>
      </c>
      <c r="F216" s="208" t="s">
        <v>325</v>
      </c>
      <c r="G216" s="209" t="s">
        <v>305</v>
      </c>
      <c r="H216" s="210">
        <v>1.611</v>
      </c>
      <c r="I216" s="211"/>
      <c r="J216" s="212">
        <f>ROUND(I216*H216,0)</f>
        <v>0</v>
      </c>
      <c r="K216" s="208" t="s">
        <v>148</v>
      </c>
      <c r="L216" s="63"/>
      <c r="M216" s="213" t="s">
        <v>35</v>
      </c>
      <c r="N216" s="214" t="s">
        <v>51</v>
      </c>
      <c r="O216" s="44"/>
      <c r="P216" s="215">
        <f>O216*H216</f>
        <v>0</v>
      </c>
      <c r="Q216" s="215">
        <v>0</v>
      </c>
      <c r="R216" s="215">
        <f>Q216*H216</f>
        <v>0</v>
      </c>
      <c r="S216" s="215">
        <v>0</v>
      </c>
      <c r="T216" s="216">
        <f>S216*H216</f>
        <v>0</v>
      </c>
      <c r="AR216" s="25" t="s">
        <v>149</v>
      </c>
      <c r="AT216" s="25" t="s">
        <v>144</v>
      </c>
      <c r="AU216" s="25" t="s">
        <v>87</v>
      </c>
      <c r="AY216" s="25" t="s">
        <v>142</v>
      </c>
      <c r="BE216" s="217">
        <f>IF(N216="základní",J216,0)</f>
        <v>0</v>
      </c>
      <c r="BF216" s="217">
        <f>IF(N216="snížená",J216,0)</f>
        <v>0</v>
      </c>
      <c r="BG216" s="217">
        <f>IF(N216="zákl. přenesená",J216,0)</f>
        <v>0</v>
      </c>
      <c r="BH216" s="217">
        <f>IF(N216="sníž. přenesená",J216,0)</f>
        <v>0</v>
      </c>
      <c r="BI216" s="217">
        <f>IF(N216="nulová",J216,0)</f>
        <v>0</v>
      </c>
      <c r="BJ216" s="25" t="s">
        <v>10</v>
      </c>
      <c r="BK216" s="217">
        <f>ROUND(I216*H216,0)</f>
        <v>0</v>
      </c>
      <c r="BL216" s="25" t="s">
        <v>149</v>
      </c>
      <c r="BM216" s="25" t="s">
        <v>326</v>
      </c>
    </row>
    <row r="217" spans="2:47" s="1" customFormat="1" ht="67.5">
      <c r="B217" s="43"/>
      <c r="C217" s="65"/>
      <c r="D217" s="218" t="s">
        <v>151</v>
      </c>
      <c r="E217" s="65"/>
      <c r="F217" s="219" t="s">
        <v>327</v>
      </c>
      <c r="G217" s="65"/>
      <c r="H217" s="65"/>
      <c r="I217" s="174"/>
      <c r="J217" s="65"/>
      <c r="K217" s="65"/>
      <c r="L217" s="63"/>
      <c r="M217" s="220"/>
      <c r="N217" s="44"/>
      <c r="O217" s="44"/>
      <c r="P217" s="44"/>
      <c r="Q217" s="44"/>
      <c r="R217" s="44"/>
      <c r="S217" s="44"/>
      <c r="T217" s="80"/>
      <c r="AT217" s="25" t="s">
        <v>151</v>
      </c>
      <c r="AU217" s="25" t="s">
        <v>87</v>
      </c>
    </row>
    <row r="218" spans="2:51" s="13" customFormat="1" ht="13.5">
      <c r="B218" s="232"/>
      <c r="C218" s="233"/>
      <c r="D218" s="254" t="s">
        <v>153</v>
      </c>
      <c r="E218" s="282" t="s">
        <v>35</v>
      </c>
      <c r="F218" s="280" t="s">
        <v>328</v>
      </c>
      <c r="G218" s="233"/>
      <c r="H218" s="281">
        <v>1.611</v>
      </c>
      <c r="I218" s="237"/>
      <c r="J218" s="233"/>
      <c r="K218" s="233"/>
      <c r="L218" s="238"/>
      <c r="M218" s="239"/>
      <c r="N218" s="240"/>
      <c r="O218" s="240"/>
      <c r="P218" s="240"/>
      <c r="Q218" s="240"/>
      <c r="R218" s="240"/>
      <c r="S218" s="240"/>
      <c r="T218" s="241"/>
      <c r="AT218" s="242" t="s">
        <v>153</v>
      </c>
      <c r="AU218" s="242" t="s">
        <v>87</v>
      </c>
      <c r="AV218" s="13" t="s">
        <v>87</v>
      </c>
      <c r="AW218" s="13" t="s">
        <v>41</v>
      </c>
      <c r="AX218" s="13" t="s">
        <v>10</v>
      </c>
      <c r="AY218" s="242" t="s">
        <v>142</v>
      </c>
    </row>
    <row r="219" spans="2:65" s="1" customFormat="1" ht="31.5" customHeight="1">
      <c r="B219" s="43"/>
      <c r="C219" s="206" t="s">
        <v>329</v>
      </c>
      <c r="D219" s="206" t="s">
        <v>144</v>
      </c>
      <c r="E219" s="207" t="s">
        <v>330</v>
      </c>
      <c r="F219" s="208" t="s">
        <v>331</v>
      </c>
      <c r="G219" s="209" t="s">
        <v>305</v>
      </c>
      <c r="H219" s="210">
        <v>0.482</v>
      </c>
      <c r="I219" s="211"/>
      <c r="J219" s="212">
        <f>ROUND(I219*H219,0)</f>
        <v>0</v>
      </c>
      <c r="K219" s="208" t="s">
        <v>35</v>
      </c>
      <c r="L219" s="63"/>
      <c r="M219" s="213" t="s">
        <v>35</v>
      </c>
      <c r="N219" s="214" t="s">
        <v>51</v>
      </c>
      <c r="O219" s="44"/>
      <c r="P219" s="215">
        <f>O219*H219</f>
        <v>0</v>
      </c>
      <c r="Q219" s="215">
        <v>0</v>
      </c>
      <c r="R219" s="215">
        <f>Q219*H219</f>
        <v>0</v>
      </c>
      <c r="S219" s="215">
        <v>0</v>
      </c>
      <c r="T219" s="216">
        <f>S219*H219</f>
        <v>0</v>
      </c>
      <c r="AR219" s="25" t="s">
        <v>149</v>
      </c>
      <c r="AT219" s="25" t="s">
        <v>144</v>
      </c>
      <c r="AU219" s="25" t="s">
        <v>87</v>
      </c>
      <c r="AY219" s="25" t="s">
        <v>142</v>
      </c>
      <c r="BE219" s="217">
        <f>IF(N219="základní",J219,0)</f>
        <v>0</v>
      </c>
      <c r="BF219" s="217">
        <f>IF(N219="snížená",J219,0)</f>
        <v>0</v>
      </c>
      <c r="BG219" s="217">
        <f>IF(N219="zákl. přenesená",J219,0)</f>
        <v>0</v>
      </c>
      <c r="BH219" s="217">
        <f>IF(N219="sníž. přenesená",J219,0)</f>
        <v>0</v>
      </c>
      <c r="BI219" s="217">
        <f>IF(N219="nulová",J219,0)</f>
        <v>0</v>
      </c>
      <c r="BJ219" s="25" t="s">
        <v>10</v>
      </c>
      <c r="BK219" s="217">
        <f>ROUND(I219*H219,0)</f>
        <v>0</v>
      </c>
      <c r="BL219" s="25" t="s">
        <v>149</v>
      </c>
      <c r="BM219" s="25" t="s">
        <v>332</v>
      </c>
    </row>
    <row r="220" spans="2:51" s="13" customFormat="1" ht="13.5">
      <c r="B220" s="232"/>
      <c r="C220" s="233"/>
      <c r="D220" s="218" t="s">
        <v>153</v>
      </c>
      <c r="E220" s="234" t="s">
        <v>35</v>
      </c>
      <c r="F220" s="235" t="s">
        <v>333</v>
      </c>
      <c r="G220" s="233"/>
      <c r="H220" s="236">
        <v>0.482</v>
      </c>
      <c r="I220" s="237"/>
      <c r="J220" s="233"/>
      <c r="K220" s="233"/>
      <c r="L220" s="238"/>
      <c r="M220" s="239"/>
      <c r="N220" s="240"/>
      <c r="O220" s="240"/>
      <c r="P220" s="240"/>
      <c r="Q220" s="240"/>
      <c r="R220" s="240"/>
      <c r="S220" s="240"/>
      <c r="T220" s="241"/>
      <c r="AT220" s="242" t="s">
        <v>153</v>
      </c>
      <c r="AU220" s="242" t="s">
        <v>87</v>
      </c>
      <c r="AV220" s="13" t="s">
        <v>87</v>
      </c>
      <c r="AW220" s="13" t="s">
        <v>41</v>
      </c>
      <c r="AX220" s="13" t="s">
        <v>10</v>
      </c>
      <c r="AY220" s="242" t="s">
        <v>142</v>
      </c>
    </row>
    <row r="221" spans="2:63" s="11" customFormat="1" ht="29.85" customHeight="1">
      <c r="B221" s="189"/>
      <c r="C221" s="190"/>
      <c r="D221" s="203" t="s">
        <v>79</v>
      </c>
      <c r="E221" s="204" t="s">
        <v>334</v>
      </c>
      <c r="F221" s="204" t="s">
        <v>335</v>
      </c>
      <c r="G221" s="190"/>
      <c r="H221" s="190"/>
      <c r="I221" s="193"/>
      <c r="J221" s="205">
        <f>BK221</f>
        <v>0</v>
      </c>
      <c r="K221" s="190"/>
      <c r="L221" s="195"/>
      <c r="M221" s="196"/>
      <c r="N221" s="197"/>
      <c r="O221" s="197"/>
      <c r="P221" s="198">
        <f>SUM(P222:P225)</f>
        <v>0</v>
      </c>
      <c r="Q221" s="197"/>
      <c r="R221" s="198">
        <f>SUM(R222:R225)</f>
        <v>0</v>
      </c>
      <c r="S221" s="197"/>
      <c r="T221" s="199">
        <f>SUM(T222:T225)</f>
        <v>0</v>
      </c>
      <c r="AR221" s="200" t="s">
        <v>10</v>
      </c>
      <c r="AT221" s="201" t="s">
        <v>79</v>
      </c>
      <c r="AU221" s="201" t="s">
        <v>10</v>
      </c>
      <c r="AY221" s="200" t="s">
        <v>142</v>
      </c>
      <c r="BK221" s="202">
        <f>SUM(BK222:BK225)</f>
        <v>0</v>
      </c>
    </row>
    <row r="222" spans="2:65" s="1" customFormat="1" ht="44.25" customHeight="1">
      <c r="B222" s="43"/>
      <c r="C222" s="206" t="s">
        <v>336</v>
      </c>
      <c r="D222" s="206" t="s">
        <v>144</v>
      </c>
      <c r="E222" s="207" t="s">
        <v>337</v>
      </c>
      <c r="F222" s="208" t="s">
        <v>338</v>
      </c>
      <c r="G222" s="209" t="s">
        <v>305</v>
      </c>
      <c r="H222" s="210">
        <v>1.015</v>
      </c>
      <c r="I222" s="211"/>
      <c r="J222" s="212">
        <f>ROUND(I222*H222,0)</f>
        <v>0</v>
      </c>
      <c r="K222" s="208" t="s">
        <v>148</v>
      </c>
      <c r="L222" s="63"/>
      <c r="M222" s="213" t="s">
        <v>35</v>
      </c>
      <c r="N222" s="214" t="s">
        <v>51</v>
      </c>
      <c r="O222" s="44"/>
      <c r="P222" s="215">
        <f>O222*H222</f>
        <v>0</v>
      </c>
      <c r="Q222" s="215">
        <v>0</v>
      </c>
      <c r="R222" s="215">
        <f>Q222*H222</f>
        <v>0</v>
      </c>
      <c r="S222" s="215">
        <v>0</v>
      </c>
      <c r="T222" s="216">
        <f>S222*H222</f>
        <v>0</v>
      </c>
      <c r="AR222" s="25" t="s">
        <v>149</v>
      </c>
      <c r="AT222" s="25" t="s">
        <v>144</v>
      </c>
      <c r="AU222" s="25" t="s">
        <v>87</v>
      </c>
      <c r="AY222" s="25" t="s">
        <v>142</v>
      </c>
      <c r="BE222" s="217">
        <f>IF(N222="základní",J222,0)</f>
        <v>0</v>
      </c>
      <c r="BF222" s="217">
        <f>IF(N222="snížená",J222,0)</f>
        <v>0</v>
      </c>
      <c r="BG222" s="217">
        <f>IF(N222="zákl. přenesená",J222,0)</f>
        <v>0</v>
      </c>
      <c r="BH222" s="217">
        <f>IF(N222="sníž. přenesená",J222,0)</f>
        <v>0</v>
      </c>
      <c r="BI222" s="217">
        <f>IF(N222="nulová",J222,0)</f>
        <v>0</v>
      </c>
      <c r="BJ222" s="25" t="s">
        <v>10</v>
      </c>
      <c r="BK222" s="217">
        <f>ROUND(I222*H222,0)</f>
        <v>0</v>
      </c>
      <c r="BL222" s="25" t="s">
        <v>149</v>
      </c>
      <c r="BM222" s="25" t="s">
        <v>339</v>
      </c>
    </row>
    <row r="223" spans="2:47" s="1" customFormat="1" ht="40.5">
      <c r="B223" s="43"/>
      <c r="C223" s="65"/>
      <c r="D223" s="254" t="s">
        <v>151</v>
      </c>
      <c r="E223" s="65"/>
      <c r="F223" s="268" t="s">
        <v>340</v>
      </c>
      <c r="G223" s="65"/>
      <c r="H223" s="65"/>
      <c r="I223" s="174"/>
      <c r="J223" s="65"/>
      <c r="K223" s="65"/>
      <c r="L223" s="63"/>
      <c r="M223" s="220"/>
      <c r="N223" s="44"/>
      <c r="O223" s="44"/>
      <c r="P223" s="44"/>
      <c r="Q223" s="44"/>
      <c r="R223" s="44"/>
      <c r="S223" s="44"/>
      <c r="T223" s="80"/>
      <c r="AT223" s="25" t="s">
        <v>151</v>
      </c>
      <c r="AU223" s="25" t="s">
        <v>87</v>
      </c>
    </row>
    <row r="224" spans="2:65" s="1" customFormat="1" ht="44.25" customHeight="1">
      <c r="B224" s="43"/>
      <c r="C224" s="206" t="s">
        <v>341</v>
      </c>
      <c r="D224" s="206" t="s">
        <v>144</v>
      </c>
      <c r="E224" s="207" t="s">
        <v>342</v>
      </c>
      <c r="F224" s="208" t="s">
        <v>343</v>
      </c>
      <c r="G224" s="209" t="s">
        <v>305</v>
      </c>
      <c r="H224" s="210">
        <v>1.015</v>
      </c>
      <c r="I224" s="211"/>
      <c r="J224" s="212">
        <f>ROUND(I224*H224,0)</f>
        <v>0</v>
      </c>
      <c r="K224" s="208" t="s">
        <v>148</v>
      </c>
      <c r="L224" s="63"/>
      <c r="M224" s="213" t="s">
        <v>35</v>
      </c>
      <c r="N224" s="214" t="s">
        <v>51</v>
      </c>
      <c r="O224" s="44"/>
      <c r="P224" s="215">
        <f>O224*H224</f>
        <v>0</v>
      </c>
      <c r="Q224" s="215">
        <v>0</v>
      </c>
      <c r="R224" s="215">
        <f>Q224*H224</f>
        <v>0</v>
      </c>
      <c r="S224" s="215">
        <v>0</v>
      </c>
      <c r="T224" s="216">
        <f>S224*H224</f>
        <v>0</v>
      </c>
      <c r="AR224" s="25" t="s">
        <v>149</v>
      </c>
      <c r="AT224" s="25" t="s">
        <v>144</v>
      </c>
      <c r="AU224" s="25" t="s">
        <v>87</v>
      </c>
      <c r="AY224" s="25" t="s">
        <v>142</v>
      </c>
      <c r="BE224" s="217">
        <f>IF(N224="základní",J224,0)</f>
        <v>0</v>
      </c>
      <c r="BF224" s="217">
        <f>IF(N224="snížená",J224,0)</f>
        <v>0</v>
      </c>
      <c r="BG224" s="217">
        <f>IF(N224="zákl. přenesená",J224,0)</f>
        <v>0</v>
      </c>
      <c r="BH224" s="217">
        <f>IF(N224="sníž. přenesená",J224,0)</f>
        <v>0</v>
      </c>
      <c r="BI224" s="217">
        <f>IF(N224="nulová",J224,0)</f>
        <v>0</v>
      </c>
      <c r="BJ224" s="25" t="s">
        <v>10</v>
      </c>
      <c r="BK224" s="217">
        <f>ROUND(I224*H224,0)</f>
        <v>0</v>
      </c>
      <c r="BL224" s="25" t="s">
        <v>149</v>
      </c>
      <c r="BM224" s="25" t="s">
        <v>344</v>
      </c>
    </row>
    <row r="225" spans="2:47" s="1" customFormat="1" ht="40.5">
      <c r="B225" s="43"/>
      <c r="C225" s="65"/>
      <c r="D225" s="218" t="s">
        <v>151</v>
      </c>
      <c r="E225" s="65"/>
      <c r="F225" s="219" t="s">
        <v>340</v>
      </c>
      <c r="G225" s="65"/>
      <c r="H225" s="65"/>
      <c r="I225" s="174"/>
      <c r="J225" s="65"/>
      <c r="K225" s="65"/>
      <c r="L225" s="63"/>
      <c r="M225" s="220"/>
      <c r="N225" s="44"/>
      <c r="O225" s="44"/>
      <c r="P225" s="44"/>
      <c r="Q225" s="44"/>
      <c r="R225" s="44"/>
      <c r="S225" s="44"/>
      <c r="T225" s="80"/>
      <c r="AT225" s="25" t="s">
        <v>151</v>
      </c>
      <c r="AU225" s="25" t="s">
        <v>87</v>
      </c>
    </row>
    <row r="226" spans="2:63" s="11" customFormat="1" ht="37.35" customHeight="1">
      <c r="B226" s="189"/>
      <c r="C226" s="190"/>
      <c r="D226" s="191" t="s">
        <v>79</v>
      </c>
      <c r="E226" s="192" t="s">
        <v>345</v>
      </c>
      <c r="F226" s="192" t="s">
        <v>346</v>
      </c>
      <c r="G226" s="190"/>
      <c r="H226" s="190"/>
      <c r="I226" s="193"/>
      <c r="J226" s="194">
        <f>BK226</f>
        <v>0</v>
      </c>
      <c r="K226" s="190"/>
      <c r="L226" s="195"/>
      <c r="M226" s="196"/>
      <c r="N226" s="197"/>
      <c r="O226" s="197"/>
      <c r="P226" s="198">
        <f>P227</f>
        <v>0</v>
      </c>
      <c r="Q226" s="197"/>
      <c r="R226" s="198">
        <f>R227</f>
        <v>0.10285250000000001</v>
      </c>
      <c r="S226" s="197"/>
      <c r="T226" s="199">
        <f>T227</f>
        <v>0</v>
      </c>
      <c r="AR226" s="200" t="s">
        <v>87</v>
      </c>
      <c r="AT226" s="201" t="s">
        <v>79</v>
      </c>
      <c r="AU226" s="201" t="s">
        <v>80</v>
      </c>
      <c r="AY226" s="200" t="s">
        <v>142</v>
      </c>
      <c r="BK226" s="202">
        <f>BK227</f>
        <v>0</v>
      </c>
    </row>
    <row r="227" spans="2:63" s="11" customFormat="1" ht="19.9" customHeight="1">
      <c r="B227" s="189"/>
      <c r="C227" s="190"/>
      <c r="D227" s="203" t="s">
        <v>79</v>
      </c>
      <c r="E227" s="204" t="s">
        <v>347</v>
      </c>
      <c r="F227" s="204" t="s">
        <v>348</v>
      </c>
      <c r="G227" s="190"/>
      <c r="H227" s="190"/>
      <c r="I227" s="193"/>
      <c r="J227" s="205">
        <f>BK227</f>
        <v>0</v>
      </c>
      <c r="K227" s="190"/>
      <c r="L227" s="195"/>
      <c r="M227" s="196"/>
      <c r="N227" s="197"/>
      <c r="O227" s="197"/>
      <c r="P227" s="198">
        <f>SUM(P228:P282)</f>
        <v>0</v>
      </c>
      <c r="Q227" s="197"/>
      <c r="R227" s="198">
        <f>SUM(R228:R282)</f>
        <v>0.10285250000000001</v>
      </c>
      <c r="S227" s="197"/>
      <c r="T227" s="199">
        <f>SUM(T228:T282)</f>
        <v>0</v>
      </c>
      <c r="AR227" s="200" t="s">
        <v>87</v>
      </c>
      <c r="AT227" s="201" t="s">
        <v>79</v>
      </c>
      <c r="AU227" s="201" t="s">
        <v>10</v>
      </c>
      <c r="AY227" s="200" t="s">
        <v>142</v>
      </c>
      <c r="BK227" s="202">
        <f>SUM(BK228:BK282)</f>
        <v>0</v>
      </c>
    </row>
    <row r="228" spans="2:65" s="1" customFormat="1" ht="31.5" customHeight="1">
      <c r="B228" s="43"/>
      <c r="C228" s="206" t="s">
        <v>349</v>
      </c>
      <c r="D228" s="206" t="s">
        <v>144</v>
      </c>
      <c r="E228" s="207" t="s">
        <v>350</v>
      </c>
      <c r="F228" s="208" t="s">
        <v>351</v>
      </c>
      <c r="G228" s="209" t="s">
        <v>147</v>
      </c>
      <c r="H228" s="210">
        <v>149.75</v>
      </c>
      <c r="I228" s="211"/>
      <c r="J228" s="212">
        <f>ROUND(I228*H228,0)</f>
        <v>0</v>
      </c>
      <c r="K228" s="208" t="s">
        <v>148</v>
      </c>
      <c r="L228" s="63"/>
      <c r="M228" s="213" t="s">
        <v>35</v>
      </c>
      <c r="N228" s="214" t="s">
        <v>51</v>
      </c>
      <c r="O228" s="44"/>
      <c r="P228" s="215">
        <f>O228*H228</f>
        <v>0</v>
      </c>
      <c r="Q228" s="215">
        <v>7E-05</v>
      </c>
      <c r="R228" s="215">
        <f>Q228*H228</f>
        <v>0.010482499999999999</v>
      </c>
      <c r="S228" s="215">
        <v>0</v>
      </c>
      <c r="T228" s="216">
        <f>S228*H228</f>
        <v>0</v>
      </c>
      <c r="AR228" s="25" t="s">
        <v>242</v>
      </c>
      <c r="AT228" s="25" t="s">
        <v>144</v>
      </c>
      <c r="AU228" s="25" t="s">
        <v>87</v>
      </c>
      <c r="AY228" s="25" t="s">
        <v>142</v>
      </c>
      <c r="BE228" s="217">
        <f>IF(N228="základní",J228,0)</f>
        <v>0</v>
      </c>
      <c r="BF228" s="217">
        <f>IF(N228="snížená",J228,0)</f>
        <v>0</v>
      </c>
      <c r="BG228" s="217">
        <f>IF(N228="zákl. přenesená",J228,0)</f>
        <v>0</v>
      </c>
      <c r="BH228" s="217">
        <f>IF(N228="sníž. přenesená",J228,0)</f>
        <v>0</v>
      </c>
      <c r="BI228" s="217">
        <f>IF(N228="nulová",J228,0)</f>
        <v>0</v>
      </c>
      <c r="BJ228" s="25" t="s">
        <v>10</v>
      </c>
      <c r="BK228" s="217">
        <f>ROUND(I228*H228,0)</f>
        <v>0</v>
      </c>
      <c r="BL228" s="25" t="s">
        <v>242</v>
      </c>
      <c r="BM228" s="25" t="s">
        <v>352</v>
      </c>
    </row>
    <row r="229" spans="2:51" s="12" customFormat="1" ht="13.5">
      <c r="B229" s="221"/>
      <c r="C229" s="222"/>
      <c r="D229" s="218" t="s">
        <v>153</v>
      </c>
      <c r="E229" s="223" t="s">
        <v>35</v>
      </c>
      <c r="F229" s="224" t="s">
        <v>209</v>
      </c>
      <c r="G229" s="222"/>
      <c r="H229" s="225" t="s">
        <v>35</v>
      </c>
      <c r="I229" s="226"/>
      <c r="J229" s="222"/>
      <c r="K229" s="222"/>
      <c r="L229" s="227"/>
      <c r="M229" s="228"/>
      <c r="N229" s="229"/>
      <c r="O229" s="229"/>
      <c r="P229" s="229"/>
      <c r="Q229" s="229"/>
      <c r="R229" s="229"/>
      <c r="S229" s="229"/>
      <c r="T229" s="230"/>
      <c r="AT229" s="231" t="s">
        <v>153</v>
      </c>
      <c r="AU229" s="231" t="s">
        <v>87</v>
      </c>
      <c r="AV229" s="12" t="s">
        <v>10</v>
      </c>
      <c r="AW229" s="12" t="s">
        <v>41</v>
      </c>
      <c r="AX229" s="12" t="s">
        <v>80</v>
      </c>
      <c r="AY229" s="231" t="s">
        <v>142</v>
      </c>
    </row>
    <row r="230" spans="2:51" s="12" customFormat="1" ht="13.5">
      <c r="B230" s="221"/>
      <c r="C230" s="222"/>
      <c r="D230" s="218" t="s">
        <v>153</v>
      </c>
      <c r="E230" s="223" t="s">
        <v>35</v>
      </c>
      <c r="F230" s="224" t="s">
        <v>353</v>
      </c>
      <c r="G230" s="222"/>
      <c r="H230" s="225" t="s">
        <v>35</v>
      </c>
      <c r="I230" s="226"/>
      <c r="J230" s="222"/>
      <c r="K230" s="222"/>
      <c r="L230" s="227"/>
      <c r="M230" s="228"/>
      <c r="N230" s="229"/>
      <c r="O230" s="229"/>
      <c r="P230" s="229"/>
      <c r="Q230" s="229"/>
      <c r="R230" s="229"/>
      <c r="S230" s="229"/>
      <c r="T230" s="230"/>
      <c r="AT230" s="231" t="s">
        <v>153</v>
      </c>
      <c r="AU230" s="231" t="s">
        <v>87</v>
      </c>
      <c r="AV230" s="12" t="s">
        <v>10</v>
      </c>
      <c r="AW230" s="12" t="s">
        <v>41</v>
      </c>
      <c r="AX230" s="12" t="s">
        <v>80</v>
      </c>
      <c r="AY230" s="231" t="s">
        <v>142</v>
      </c>
    </row>
    <row r="231" spans="2:51" s="12" customFormat="1" ht="13.5">
      <c r="B231" s="221"/>
      <c r="C231" s="222"/>
      <c r="D231" s="218" t="s">
        <v>153</v>
      </c>
      <c r="E231" s="223" t="s">
        <v>35</v>
      </c>
      <c r="F231" s="224" t="s">
        <v>354</v>
      </c>
      <c r="G231" s="222"/>
      <c r="H231" s="225" t="s">
        <v>35</v>
      </c>
      <c r="I231" s="226"/>
      <c r="J231" s="222"/>
      <c r="K231" s="222"/>
      <c r="L231" s="227"/>
      <c r="M231" s="228"/>
      <c r="N231" s="229"/>
      <c r="O231" s="229"/>
      <c r="P231" s="229"/>
      <c r="Q231" s="229"/>
      <c r="R231" s="229"/>
      <c r="S231" s="229"/>
      <c r="T231" s="230"/>
      <c r="AT231" s="231" t="s">
        <v>153</v>
      </c>
      <c r="AU231" s="231" t="s">
        <v>87</v>
      </c>
      <c r="AV231" s="12" t="s">
        <v>10</v>
      </c>
      <c r="AW231" s="12" t="s">
        <v>41</v>
      </c>
      <c r="AX231" s="12" t="s">
        <v>80</v>
      </c>
      <c r="AY231" s="231" t="s">
        <v>142</v>
      </c>
    </row>
    <row r="232" spans="2:51" s="12" customFormat="1" ht="13.5">
      <c r="B232" s="221"/>
      <c r="C232" s="222"/>
      <c r="D232" s="218" t="s">
        <v>153</v>
      </c>
      <c r="E232" s="223" t="s">
        <v>35</v>
      </c>
      <c r="F232" s="224" t="s">
        <v>355</v>
      </c>
      <c r="G232" s="222"/>
      <c r="H232" s="225" t="s">
        <v>35</v>
      </c>
      <c r="I232" s="226"/>
      <c r="J232" s="222"/>
      <c r="K232" s="222"/>
      <c r="L232" s="227"/>
      <c r="M232" s="228"/>
      <c r="N232" s="229"/>
      <c r="O232" s="229"/>
      <c r="P232" s="229"/>
      <c r="Q232" s="229"/>
      <c r="R232" s="229"/>
      <c r="S232" s="229"/>
      <c r="T232" s="230"/>
      <c r="AT232" s="231" t="s">
        <v>153</v>
      </c>
      <c r="AU232" s="231" t="s">
        <v>87</v>
      </c>
      <c r="AV232" s="12" t="s">
        <v>10</v>
      </c>
      <c r="AW232" s="12" t="s">
        <v>41</v>
      </c>
      <c r="AX232" s="12" t="s">
        <v>80</v>
      </c>
      <c r="AY232" s="231" t="s">
        <v>142</v>
      </c>
    </row>
    <row r="233" spans="2:51" s="13" customFormat="1" ht="13.5">
      <c r="B233" s="232"/>
      <c r="C233" s="233"/>
      <c r="D233" s="218" t="s">
        <v>153</v>
      </c>
      <c r="E233" s="234" t="s">
        <v>35</v>
      </c>
      <c r="F233" s="235" t="s">
        <v>356</v>
      </c>
      <c r="G233" s="233"/>
      <c r="H233" s="236">
        <v>43.5</v>
      </c>
      <c r="I233" s="237"/>
      <c r="J233" s="233"/>
      <c r="K233" s="233"/>
      <c r="L233" s="238"/>
      <c r="M233" s="239"/>
      <c r="N233" s="240"/>
      <c r="O233" s="240"/>
      <c r="P233" s="240"/>
      <c r="Q233" s="240"/>
      <c r="R233" s="240"/>
      <c r="S233" s="240"/>
      <c r="T233" s="241"/>
      <c r="AT233" s="242" t="s">
        <v>153</v>
      </c>
      <c r="AU233" s="242" t="s">
        <v>87</v>
      </c>
      <c r="AV233" s="13" t="s">
        <v>87</v>
      </c>
      <c r="AW233" s="13" t="s">
        <v>41</v>
      </c>
      <c r="AX233" s="13" t="s">
        <v>80</v>
      </c>
      <c r="AY233" s="242" t="s">
        <v>142</v>
      </c>
    </row>
    <row r="234" spans="2:51" s="12" customFormat="1" ht="13.5">
      <c r="B234" s="221"/>
      <c r="C234" s="222"/>
      <c r="D234" s="218" t="s">
        <v>153</v>
      </c>
      <c r="E234" s="223" t="s">
        <v>35</v>
      </c>
      <c r="F234" s="224" t="s">
        <v>357</v>
      </c>
      <c r="G234" s="222"/>
      <c r="H234" s="225" t="s">
        <v>35</v>
      </c>
      <c r="I234" s="226"/>
      <c r="J234" s="222"/>
      <c r="K234" s="222"/>
      <c r="L234" s="227"/>
      <c r="M234" s="228"/>
      <c r="N234" s="229"/>
      <c r="O234" s="229"/>
      <c r="P234" s="229"/>
      <c r="Q234" s="229"/>
      <c r="R234" s="229"/>
      <c r="S234" s="229"/>
      <c r="T234" s="230"/>
      <c r="AT234" s="231" t="s">
        <v>153</v>
      </c>
      <c r="AU234" s="231" t="s">
        <v>87</v>
      </c>
      <c r="AV234" s="12" t="s">
        <v>10</v>
      </c>
      <c r="AW234" s="12" t="s">
        <v>41</v>
      </c>
      <c r="AX234" s="12" t="s">
        <v>80</v>
      </c>
      <c r="AY234" s="231" t="s">
        <v>142</v>
      </c>
    </row>
    <row r="235" spans="2:51" s="13" customFormat="1" ht="13.5">
      <c r="B235" s="232"/>
      <c r="C235" s="233"/>
      <c r="D235" s="218" t="s">
        <v>153</v>
      </c>
      <c r="E235" s="234" t="s">
        <v>35</v>
      </c>
      <c r="F235" s="235" t="s">
        <v>358</v>
      </c>
      <c r="G235" s="233"/>
      <c r="H235" s="236">
        <v>51</v>
      </c>
      <c r="I235" s="237"/>
      <c r="J235" s="233"/>
      <c r="K235" s="233"/>
      <c r="L235" s="238"/>
      <c r="M235" s="239"/>
      <c r="N235" s="240"/>
      <c r="O235" s="240"/>
      <c r="P235" s="240"/>
      <c r="Q235" s="240"/>
      <c r="R235" s="240"/>
      <c r="S235" s="240"/>
      <c r="T235" s="241"/>
      <c r="AT235" s="242" t="s">
        <v>153</v>
      </c>
      <c r="AU235" s="242" t="s">
        <v>87</v>
      </c>
      <c r="AV235" s="13" t="s">
        <v>87</v>
      </c>
      <c r="AW235" s="13" t="s">
        <v>41</v>
      </c>
      <c r="AX235" s="13" t="s">
        <v>80</v>
      </c>
      <c r="AY235" s="242" t="s">
        <v>142</v>
      </c>
    </row>
    <row r="236" spans="2:51" s="12" customFormat="1" ht="13.5">
      <c r="B236" s="221"/>
      <c r="C236" s="222"/>
      <c r="D236" s="218" t="s">
        <v>153</v>
      </c>
      <c r="E236" s="223" t="s">
        <v>35</v>
      </c>
      <c r="F236" s="224" t="s">
        <v>359</v>
      </c>
      <c r="G236" s="222"/>
      <c r="H236" s="225" t="s">
        <v>35</v>
      </c>
      <c r="I236" s="226"/>
      <c r="J236" s="222"/>
      <c r="K236" s="222"/>
      <c r="L236" s="227"/>
      <c r="M236" s="228"/>
      <c r="N236" s="229"/>
      <c r="O236" s="229"/>
      <c r="P236" s="229"/>
      <c r="Q236" s="229"/>
      <c r="R236" s="229"/>
      <c r="S236" s="229"/>
      <c r="T236" s="230"/>
      <c r="AT236" s="231" t="s">
        <v>153</v>
      </c>
      <c r="AU236" s="231" t="s">
        <v>87</v>
      </c>
      <c r="AV236" s="12" t="s">
        <v>10</v>
      </c>
      <c r="AW236" s="12" t="s">
        <v>41</v>
      </c>
      <c r="AX236" s="12" t="s">
        <v>80</v>
      </c>
      <c r="AY236" s="231" t="s">
        <v>142</v>
      </c>
    </row>
    <row r="237" spans="2:51" s="13" customFormat="1" ht="13.5">
      <c r="B237" s="232"/>
      <c r="C237" s="233"/>
      <c r="D237" s="218" t="s">
        <v>153</v>
      </c>
      <c r="E237" s="234" t="s">
        <v>35</v>
      </c>
      <c r="F237" s="235" t="s">
        <v>360</v>
      </c>
      <c r="G237" s="233"/>
      <c r="H237" s="236">
        <v>46.25</v>
      </c>
      <c r="I237" s="237"/>
      <c r="J237" s="233"/>
      <c r="K237" s="233"/>
      <c r="L237" s="238"/>
      <c r="M237" s="239"/>
      <c r="N237" s="240"/>
      <c r="O237" s="240"/>
      <c r="P237" s="240"/>
      <c r="Q237" s="240"/>
      <c r="R237" s="240"/>
      <c r="S237" s="240"/>
      <c r="T237" s="241"/>
      <c r="AT237" s="242" t="s">
        <v>153</v>
      </c>
      <c r="AU237" s="242" t="s">
        <v>87</v>
      </c>
      <c r="AV237" s="13" t="s">
        <v>87</v>
      </c>
      <c r="AW237" s="13" t="s">
        <v>41</v>
      </c>
      <c r="AX237" s="13" t="s">
        <v>80</v>
      </c>
      <c r="AY237" s="242" t="s">
        <v>142</v>
      </c>
    </row>
    <row r="238" spans="2:51" s="12" customFormat="1" ht="13.5">
      <c r="B238" s="221"/>
      <c r="C238" s="222"/>
      <c r="D238" s="218" t="s">
        <v>153</v>
      </c>
      <c r="E238" s="223" t="s">
        <v>35</v>
      </c>
      <c r="F238" s="224" t="s">
        <v>361</v>
      </c>
      <c r="G238" s="222"/>
      <c r="H238" s="225" t="s">
        <v>35</v>
      </c>
      <c r="I238" s="226"/>
      <c r="J238" s="222"/>
      <c r="K238" s="222"/>
      <c r="L238" s="227"/>
      <c r="M238" s="228"/>
      <c r="N238" s="229"/>
      <c r="O238" s="229"/>
      <c r="P238" s="229"/>
      <c r="Q238" s="229"/>
      <c r="R238" s="229"/>
      <c r="S238" s="229"/>
      <c r="T238" s="230"/>
      <c r="AT238" s="231" t="s">
        <v>153</v>
      </c>
      <c r="AU238" s="231" t="s">
        <v>87</v>
      </c>
      <c r="AV238" s="12" t="s">
        <v>10</v>
      </c>
      <c r="AW238" s="12" t="s">
        <v>41</v>
      </c>
      <c r="AX238" s="12" t="s">
        <v>80</v>
      </c>
      <c r="AY238" s="231" t="s">
        <v>142</v>
      </c>
    </row>
    <row r="239" spans="2:51" s="13" customFormat="1" ht="13.5">
      <c r="B239" s="232"/>
      <c r="C239" s="233"/>
      <c r="D239" s="218" t="s">
        <v>153</v>
      </c>
      <c r="E239" s="234" t="s">
        <v>35</v>
      </c>
      <c r="F239" s="235" t="s">
        <v>362</v>
      </c>
      <c r="G239" s="233"/>
      <c r="H239" s="236">
        <v>9</v>
      </c>
      <c r="I239" s="237"/>
      <c r="J239" s="233"/>
      <c r="K239" s="233"/>
      <c r="L239" s="238"/>
      <c r="M239" s="239"/>
      <c r="N239" s="240"/>
      <c r="O239" s="240"/>
      <c r="P239" s="240"/>
      <c r="Q239" s="240"/>
      <c r="R239" s="240"/>
      <c r="S239" s="240"/>
      <c r="T239" s="241"/>
      <c r="AT239" s="242" t="s">
        <v>153</v>
      </c>
      <c r="AU239" s="242" t="s">
        <v>87</v>
      </c>
      <c r="AV239" s="13" t="s">
        <v>87</v>
      </c>
      <c r="AW239" s="13" t="s">
        <v>41</v>
      </c>
      <c r="AX239" s="13" t="s">
        <v>80</v>
      </c>
      <c r="AY239" s="242" t="s">
        <v>142</v>
      </c>
    </row>
    <row r="240" spans="2:51" s="14" customFormat="1" ht="13.5">
      <c r="B240" s="243"/>
      <c r="C240" s="244"/>
      <c r="D240" s="254" t="s">
        <v>153</v>
      </c>
      <c r="E240" s="255" t="s">
        <v>35</v>
      </c>
      <c r="F240" s="256" t="s">
        <v>157</v>
      </c>
      <c r="G240" s="244"/>
      <c r="H240" s="257">
        <v>149.75</v>
      </c>
      <c r="I240" s="248"/>
      <c r="J240" s="244"/>
      <c r="K240" s="244"/>
      <c r="L240" s="249"/>
      <c r="M240" s="250"/>
      <c r="N240" s="251"/>
      <c r="O240" s="251"/>
      <c r="P240" s="251"/>
      <c r="Q240" s="251"/>
      <c r="R240" s="251"/>
      <c r="S240" s="251"/>
      <c r="T240" s="252"/>
      <c r="AT240" s="253" t="s">
        <v>153</v>
      </c>
      <c r="AU240" s="253" t="s">
        <v>87</v>
      </c>
      <c r="AV240" s="14" t="s">
        <v>149</v>
      </c>
      <c r="AW240" s="14" t="s">
        <v>41</v>
      </c>
      <c r="AX240" s="14" t="s">
        <v>10</v>
      </c>
      <c r="AY240" s="253" t="s">
        <v>142</v>
      </c>
    </row>
    <row r="241" spans="2:65" s="1" customFormat="1" ht="31.5" customHeight="1">
      <c r="B241" s="43"/>
      <c r="C241" s="206" t="s">
        <v>363</v>
      </c>
      <c r="D241" s="206" t="s">
        <v>144</v>
      </c>
      <c r="E241" s="207" t="s">
        <v>364</v>
      </c>
      <c r="F241" s="208" t="s">
        <v>365</v>
      </c>
      <c r="G241" s="209" t="s">
        <v>147</v>
      </c>
      <c r="H241" s="210">
        <v>149.75</v>
      </c>
      <c r="I241" s="211"/>
      <c r="J241" s="212">
        <f>ROUND(I241*H241,0)</f>
        <v>0</v>
      </c>
      <c r="K241" s="208" t="s">
        <v>148</v>
      </c>
      <c r="L241" s="63"/>
      <c r="M241" s="213" t="s">
        <v>35</v>
      </c>
      <c r="N241" s="214" t="s">
        <v>51</v>
      </c>
      <c r="O241" s="44"/>
      <c r="P241" s="215">
        <f>O241*H241</f>
        <v>0</v>
      </c>
      <c r="Q241" s="215">
        <v>7E-05</v>
      </c>
      <c r="R241" s="215">
        <f>Q241*H241</f>
        <v>0.010482499999999999</v>
      </c>
      <c r="S241" s="215">
        <v>0</v>
      </c>
      <c r="T241" s="216">
        <f>S241*H241</f>
        <v>0</v>
      </c>
      <c r="AR241" s="25" t="s">
        <v>242</v>
      </c>
      <c r="AT241" s="25" t="s">
        <v>144</v>
      </c>
      <c r="AU241" s="25" t="s">
        <v>87</v>
      </c>
      <c r="AY241" s="25" t="s">
        <v>142</v>
      </c>
      <c r="BE241" s="217">
        <f>IF(N241="základní",J241,0)</f>
        <v>0</v>
      </c>
      <c r="BF241" s="217">
        <f>IF(N241="snížená",J241,0)</f>
        <v>0</v>
      </c>
      <c r="BG241" s="217">
        <f>IF(N241="zákl. přenesená",J241,0)</f>
        <v>0</v>
      </c>
      <c r="BH241" s="217">
        <f>IF(N241="sníž. přenesená",J241,0)</f>
        <v>0</v>
      </c>
      <c r="BI241" s="217">
        <f>IF(N241="nulová",J241,0)</f>
        <v>0</v>
      </c>
      <c r="BJ241" s="25" t="s">
        <v>10</v>
      </c>
      <c r="BK241" s="217">
        <f>ROUND(I241*H241,0)</f>
        <v>0</v>
      </c>
      <c r="BL241" s="25" t="s">
        <v>242</v>
      </c>
      <c r="BM241" s="25" t="s">
        <v>366</v>
      </c>
    </row>
    <row r="242" spans="2:65" s="1" customFormat="1" ht="22.5" customHeight="1">
      <c r="B242" s="43"/>
      <c r="C242" s="206" t="s">
        <v>367</v>
      </c>
      <c r="D242" s="206" t="s">
        <v>144</v>
      </c>
      <c r="E242" s="207" t="s">
        <v>368</v>
      </c>
      <c r="F242" s="208" t="s">
        <v>369</v>
      </c>
      <c r="G242" s="209" t="s">
        <v>147</v>
      </c>
      <c r="H242" s="210">
        <v>149.75</v>
      </c>
      <c r="I242" s="211"/>
      <c r="J242" s="212">
        <f>ROUND(I242*H242,0)</f>
        <v>0</v>
      </c>
      <c r="K242" s="208" t="s">
        <v>148</v>
      </c>
      <c r="L242" s="63"/>
      <c r="M242" s="213" t="s">
        <v>35</v>
      </c>
      <c r="N242" s="214" t="s">
        <v>51</v>
      </c>
      <c r="O242" s="44"/>
      <c r="P242" s="215">
        <f>O242*H242</f>
        <v>0</v>
      </c>
      <c r="Q242" s="215">
        <v>0</v>
      </c>
      <c r="R242" s="215">
        <f>Q242*H242</f>
        <v>0</v>
      </c>
      <c r="S242" s="215">
        <v>0</v>
      </c>
      <c r="T242" s="216">
        <f>S242*H242</f>
        <v>0</v>
      </c>
      <c r="AR242" s="25" t="s">
        <v>242</v>
      </c>
      <c r="AT242" s="25" t="s">
        <v>144</v>
      </c>
      <c r="AU242" s="25" t="s">
        <v>87</v>
      </c>
      <c r="AY242" s="25" t="s">
        <v>142</v>
      </c>
      <c r="BE242" s="217">
        <f>IF(N242="základní",J242,0)</f>
        <v>0</v>
      </c>
      <c r="BF242" s="217">
        <f>IF(N242="snížená",J242,0)</f>
        <v>0</v>
      </c>
      <c r="BG242" s="217">
        <f>IF(N242="zákl. přenesená",J242,0)</f>
        <v>0</v>
      </c>
      <c r="BH242" s="217">
        <f>IF(N242="sníž. přenesená",J242,0)</f>
        <v>0</v>
      </c>
      <c r="BI242" s="217">
        <f>IF(N242="nulová",J242,0)</f>
        <v>0</v>
      </c>
      <c r="BJ242" s="25" t="s">
        <v>10</v>
      </c>
      <c r="BK242" s="217">
        <f>ROUND(I242*H242,0)</f>
        <v>0</v>
      </c>
      <c r="BL242" s="25" t="s">
        <v>242</v>
      </c>
      <c r="BM242" s="25" t="s">
        <v>370</v>
      </c>
    </row>
    <row r="243" spans="2:65" s="1" customFormat="1" ht="22.5" customHeight="1">
      <c r="B243" s="43"/>
      <c r="C243" s="206" t="s">
        <v>371</v>
      </c>
      <c r="D243" s="206" t="s">
        <v>144</v>
      </c>
      <c r="E243" s="207" t="s">
        <v>372</v>
      </c>
      <c r="F243" s="208" t="s">
        <v>373</v>
      </c>
      <c r="G243" s="209" t="s">
        <v>147</v>
      </c>
      <c r="H243" s="210">
        <v>149.75</v>
      </c>
      <c r="I243" s="211"/>
      <c r="J243" s="212">
        <f>ROUND(I243*H243,0)</f>
        <v>0</v>
      </c>
      <c r="K243" s="208" t="s">
        <v>148</v>
      </c>
      <c r="L243" s="63"/>
      <c r="M243" s="213" t="s">
        <v>35</v>
      </c>
      <c r="N243" s="214" t="s">
        <v>51</v>
      </c>
      <c r="O243" s="44"/>
      <c r="P243" s="215">
        <f>O243*H243</f>
        <v>0</v>
      </c>
      <c r="Q243" s="215">
        <v>0</v>
      </c>
      <c r="R243" s="215">
        <f>Q243*H243</f>
        <v>0</v>
      </c>
      <c r="S243" s="215">
        <v>0</v>
      </c>
      <c r="T243" s="216">
        <f>S243*H243</f>
        <v>0</v>
      </c>
      <c r="AR243" s="25" t="s">
        <v>242</v>
      </c>
      <c r="AT243" s="25" t="s">
        <v>144</v>
      </c>
      <c r="AU243" s="25" t="s">
        <v>87</v>
      </c>
      <c r="AY243" s="25" t="s">
        <v>142</v>
      </c>
      <c r="BE243" s="217">
        <f>IF(N243="základní",J243,0)</f>
        <v>0</v>
      </c>
      <c r="BF243" s="217">
        <f>IF(N243="snížená",J243,0)</f>
        <v>0</v>
      </c>
      <c r="BG243" s="217">
        <f>IF(N243="zákl. přenesená",J243,0)</f>
        <v>0</v>
      </c>
      <c r="BH243" s="217">
        <f>IF(N243="sníž. přenesená",J243,0)</f>
        <v>0</v>
      </c>
      <c r="BI243" s="217">
        <f>IF(N243="nulová",J243,0)</f>
        <v>0</v>
      </c>
      <c r="BJ243" s="25" t="s">
        <v>10</v>
      </c>
      <c r="BK243" s="217">
        <f>ROUND(I243*H243,0)</f>
        <v>0</v>
      </c>
      <c r="BL243" s="25" t="s">
        <v>242</v>
      </c>
      <c r="BM243" s="25" t="s">
        <v>374</v>
      </c>
    </row>
    <row r="244" spans="2:65" s="1" customFormat="1" ht="31.5" customHeight="1">
      <c r="B244" s="43"/>
      <c r="C244" s="206" t="s">
        <v>375</v>
      </c>
      <c r="D244" s="206" t="s">
        <v>144</v>
      </c>
      <c r="E244" s="207" t="s">
        <v>376</v>
      </c>
      <c r="F244" s="208" t="s">
        <v>377</v>
      </c>
      <c r="G244" s="209" t="s">
        <v>147</v>
      </c>
      <c r="H244" s="210">
        <v>170.75</v>
      </c>
      <c r="I244" s="211"/>
      <c r="J244" s="212">
        <f>ROUND(I244*H244,0)</f>
        <v>0</v>
      </c>
      <c r="K244" s="208" t="s">
        <v>148</v>
      </c>
      <c r="L244" s="63"/>
      <c r="M244" s="213" t="s">
        <v>35</v>
      </c>
      <c r="N244" s="214" t="s">
        <v>51</v>
      </c>
      <c r="O244" s="44"/>
      <c r="P244" s="215">
        <f>O244*H244</f>
        <v>0</v>
      </c>
      <c r="Q244" s="215">
        <v>0.00017</v>
      </c>
      <c r="R244" s="215">
        <f>Q244*H244</f>
        <v>0.0290275</v>
      </c>
      <c r="S244" s="215">
        <v>0</v>
      </c>
      <c r="T244" s="216">
        <f>S244*H244</f>
        <v>0</v>
      </c>
      <c r="AR244" s="25" t="s">
        <v>242</v>
      </c>
      <c r="AT244" s="25" t="s">
        <v>144</v>
      </c>
      <c r="AU244" s="25" t="s">
        <v>87</v>
      </c>
      <c r="AY244" s="25" t="s">
        <v>142</v>
      </c>
      <c r="BE244" s="217">
        <f>IF(N244="základní",J244,0)</f>
        <v>0</v>
      </c>
      <c r="BF244" s="217">
        <f>IF(N244="snížená",J244,0)</f>
        <v>0</v>
      </c>
      <c r="BG244" s="217">
        <f>IF(N244="zákl. přenesená",J244,0)</f>
        <v>0</v>
      </c>
      <c r="BH244" s="217">
        <f>IF(N244="sníž. přenesená",J244,0)</f>
        <v>0</v>
      </c>
      <c r="BI244" s="217">
        <f>IF(N244="nulová",J244,0)</f>
        <v>0</v>
      </c>
      <c r="BJ244" s="25" t="s">
        <v>10</v>
      </c>
      <c r="BK244" s="217">
        <f>ROUND(I244*H244,0)</f>
        <v>0</v>
      </c>
      <c r="BL244" s="25" t="s">
        <v>242</v>
      </c>
      <c r="BM244" s="25" t="s">
        <v>378</v>
      </c>
    </row>
    <row r="245" spans="2:51" s="12" customFormat="1" ht="13.5">
      <c r="B245" s="221"/>
      <c r="C245" s="222"/>
      <c r="D245" s="218" t="s">
        <v>153</v>
      </c>
      <c r="E245" s="223" t="s">
        <v>35</v>
      </c>
      <c r="F245" s="224" t="s">
        <v>209</v>
      </c>
      <c r="G245" s="222"/>
      <c r="H245" s="225" t="s">
        <v>35</v>
      </c>
      <c r="I245" s="226"/>
      <c r="J245" s="222"/>
      <c r="K245" s="222"/>
      <c r="L245" s="227"/>
      <c r="M245" s="228"/>
      <c r="N245" s="229"/>
      <c r="O245" s="229"/>
      <c r="P245" s="229"/>
      <c r="Q245" s="229"/>
      <c r="R245" s="229"/>
      <c r="S245" s="229"/>
      <c r="T245" s="230"/>
      <c r="AT245" s="231" t="s">
        <v>153</v>
      </c>
      <c r="AU245" s="231" t="s">
        <v>87</v>
      </c>
      <c r="AV245" s="12" t="s">
        <v>10</v>
      </c>
      <c r="AW245" s="12" t="s">
        <v>41</v>
      </c>
      <c r="AX245" s="12" t="s">
        <v>80</v>
      </c>
      <c r="AY245" s="231" t="s">
        <v>142</v>
      </c>
    </row>
    <row r="246" spans="2:51" s="12" customFormat="1" ht="13.5">
      <c r="B246" s="221"/>
      <c r="C246" s="222"/>
      <c r="D246" s="218" t="s">
        <v>153</v>
      </c>
      <c r="E246" s="223" t="s">
        <v>35</v>
      </c>
      <c r="F246" s="224" t="s">
        <v>353</v>
      </c>
      <c r="G246" s="222"/>
      <c r="H246" s="225" t="s">
        <v>35</v>
      </c>
      <c r="I246" s="226"/>
      <c r="J246" s="222"/>
      <c r="K246" s="222"/>
      <c r="L246" s="227"/>
      <c r="M246" s="228"/>
      <c r="N246" s="229"/>
      <c r="O246" s="229"/>
      <c r="P246" s="229"/>
      <c r="Q246" s="229"/>
      <c r="R246" s="229"/>
      <c r="S246" s="229"/>
      <c r="T246" s="230"/>
      <c r="AT246" s="231" t="s">
        <v>153</v>
      </c>
      <c r="AU246" s="231" t="s">
        <v>87</v>
      </c>
      <c r="AV246" s="12" t="s">
        <v>10</v>
      </c>
      <c r="AW246" s="12" t="s">
        <v>41</v>
      </c>
      <c r="AX246" s="12" t="s">
        <v>80</v>
      </c>
      <c r="AY246" s="231" t="s">
        <v>142</v>
      </c>
    </row>
    <row r="247" spans="2:51" s="12" customFormat="1" ht="13.5">
      <c r="B247" s="221"/>
      <c r="C247" s="222"/>
      <c r="D247" s="218" t="s">
        <v>153</v>
      </c>
      <c r="E247" s="223" t="s">
        <v>35</v>
      </c>
      <c r="F247" s="224" t="s">
        <v>354</v>
      </c>
      <c r="G247" s="222"/>
      <c r="H247" s="225" t="s">
        <v>35</v>
      </c>
      <c r="I247" s="226"/>
      <c r="J247" s="222"/>
      <c r="K247" s="222"/>
      <c r="L247" s="227"/>
      <c r="M247" s="228"/>
      <c r="N247" s="229"/>
      <c r="O247" s="229"/>
      <c r="P247" s="229"/>
      <c r="Q247" s="229"/>
      <c r="R247" s="229"/>
      <c r="S247" s="229"/>
      <c r="T247" s="230"/>
      <c r="AT247" s="231" t="s">
        <v>153</v>
      </c>
      <c r="AU247" s="231" t="s">
        <v>87</v>
      </c>
      <c r="AV247" s="12" t="s">
        <v>10</v>
      </c>
      <c r="AW247" s="12" t="s">
        <v>41</v>
      </c>
      <c r="AX247" s="12" t="s">
        <v>80</v>
      </c>
      <c r="AY247" s="231" t="s">
        <v>142</v>
      </c>
    </row>
    <row r="248" spans="2:51" s="12" customFormat="1" ht="13.5">
      <c r="B248" s="221"/>
      <c r="C248" s="222"/>
      <c r="D248" s="218" t="s">
        <v>153</v>
      </c>
      <c r="E248" s="223" t="s">
        <v>35</v>
      </c>
      <c r="F248" s="224" t="s">
        <v>355</v>
      </c>
      <c r="G248" s="222"/>
      <c r="H248" s="225" t="s">
        <v>35</v>
      </c>
      <c r="I248" s="226"/>
      <c r="J248" s="222"/>
      <c r="K248" s="222"/>
      <c r="L248" s="227"/>
      <c r="M248" s="228"/>
      <c r="N248" s="229"/>
      <c r="O248" s="229"/>
      <c r="P248" s="229"/>
      <c r="Q248" s="229"/>
      <c r="R248" s="229"/>
      <c r="S248" s="229"/>
      <c r="T248" s="230"/>
      <c r="AT248" s="231" t="s">
        <v>153</v>
      </c>
      <c r="AU248" s="231" t="s">
        <v>87</v>
      </c>
      <c r="AV248" s="12" t="s">
        <v>10</v>
      </c>
      <c r="AW248" s="12" t="s">
        <v>41</v>
      </c>
      <c r="AX248" s="12" t="s">
        <v>80</v>
      </c>
      <c r="AY248" s="231" t="s">
        <v>142</v>
      </c>
    </row>
    <row r="249" spans="2:51" s="13" customFormat="1" ht="13.5">
      <c r="B249" s="232"/>
      <c r="C249" s="233"/>
      <c r="D249" s="218" t="s">
        <v>153</v>
      </c>
      <c r="E249" s="234" t="s">
        <v>35</v>
      </c>
      <c r="F249" s="235" t="s">
        <v>356</v>
      </c>
      <c r="G249" s="233"/>
      <c r="H249" s="236">
        <v>43.5</v>
      </c>
      <c r="I249" s="237"/>
      <c r="J249" s="233"/>
      <c r="K249" s="233"/>
      <c r="L249" s="238"/>
      <c r="M249" s="239"/>
      <c r="N249" s="240"/>
      <c r="O249" s="240"/>
      <c r="P249" s="240"/>
      <c r="Q249" s="240"/>
      <c r="R249" s="240"/>
      <c r="S249" s="240"/>
      <c r="T249" s="241"/>
      <c r="AT249" s="242" t="s">
        <v>153</v>
      </c>
      <c r="AU249" s="242" t="s">
        <v>87</v>
      </c>
      <c r="AV249" s="13" t="s">
        <v>87</v>
      </c>
      <c r="AW249" s="13" t="s">
        <v>41</v>
      </c>
      <c r="AX249" s="13" t="s">
        <v>80</v>
      </c>
      <c r="AY249" s="242" t="s">
        <v>142</v>
      </c>
    </row>
    <row r="250" spans="2:51" s="12" customFormat="1" ht="13.5">
      <c r="B250" s="221"/>
      <c r="C250" s="222"/>
      <c r="D250" s="218" t="s">
        <v>153</v>
      </c>
      <c r="E250" s="223" t="s">
        <v>35</v>
      </c>
      <c r="F250" s="224" t="s">
        <v>357</v>
      </c>
      <c r="G250" s="222"/>
      <c r="H250" s="225" t="s">
        <v>35</v>
      </c>
      <c r="I250" s="226"/>
      <c r="J250" s="222"/>
      <c r="K250" s="222"/>
      <c r="L250" s="227"/>
      <c r="M250" s="228"/>
      <c r="N250" s="229"/>
      <c r="O250" s="229"/>
      <c r="P250" s="229"/>
      <c r="Q250" s="229"/>
      <c r="R250" s="229"/>
      <c r="S250" s="229"/>
      <c r="T250" s="230"/>
      <c r="AT250" s="231" t="s">
        <v>153</v>
      </c>
      <c r="AU250" s="231" t="s">
        <v>87</v>
      </c>
      <c r="AV250" s="12" t="s">
        <v>10</v>
      </c>
      <c r="AW250" s="12" t="s">
        <v>41</v>
      </c>
      <c r="AX250" s="12" t="s">
        <v>80</v>
      </c>
      <c r="AY250" s="231" t="s">
        <v>142</v>
      </c>
    </row>
    <row r="251" spans="2:51" s="13" customFormat="1" ht="13.5">
      <c r="B251" s="232"/>
      <c r="C251" s="233"/>
      <c r="D251" s="218" t="s">
        <v>153</v>
      </c>
      <c r="E251" s="234" t="s">
        <v>35</v>
      </c>
      <c r="F251" s="235" t="s">
        <v>358</v>
      </c>
      <c r="G251" s="233"/>
      <c r="H251" s="236">
        <v>51</v>
      </c>
      <c r="I251" s="237"/>
      <c r="J251" s="233"/>
      <c r="K251" s="233"/>
      <c r="L251" s="238"/>
      <c r="M251" s="239"/>
      <c r="N251" s="240"/>
      <c r="O251" s="240"/>
      <c r="P251" s="240"/>
      <c r="Q251" s="240"/>
      <c r="R251" s="240"/>
      <c r="S251" s="240"/>
      <c r="T251" s="241"/>
      <c r="AT251" s="242" t="s">
        <v>153</v>
      </c>
      <c r="AU251" s="242" t="s">
        <v>87</v>
      </c>
      <c r="AV251" s="13" t="s">
        <v>87</v>
      </c>
      <c r="AW251" s="13" t="s">
        <v>41</v>
      </c>
      <c r="AX251" s="13" t="s">
        <v>80</v>
      </c>
      <c r="AY251" s="242" t="s">
        <v>142</v>
      </c>
    </row>
    <row r="252" spans="2:51" s="12" customFormat="1" ht="13.5">
      <c r="B252" s="221"/>
      <c r="C252" s="222"/>
      <c r="D252" s="218" t="s">
        <v>153</v>
      </c>
      <c r="E252" s="223" t="s">
        <v>35</v>
      </c>
      <c r="F252" s="224" t="s">
        <v>359</v>
      </c>
      <c r="G252" s="222"/>
      <c r="H252" s="225" t="s">
        <v>35</v>
      </c>
      <c r="I252" s="226"/>
      <c r="J252" s="222"/>
      <c r="K252" s="222"/>
      <c r="L252" s="227"/>
      <c r="M252" s="228"/>
      <c r="N252" s="229"/>
      <c r="O252" s="229"/>
      <c r="P252" s="229"/>
      <c r="Q252" s="229"/>
      <c r="R252" s="229"/>
      <c r="S252" s="229"/>
      <c r="T252" s="230"/>
      <c r="AT252" s="231" t="s">
        <v>153</v>
      </c>
      <c r="AU252" s="231" t="s">
        <v>87</v>
      </c>
      <c r="AV252" s="12" t="s">
        <v>10</v>
      </c>
      <c r="AW252" s="12" t="s">
        <v>41</v>
      </c>
      <c r="AX252" s="12" t="s">
        <v>80</v>
      </c>
      <c r="AY252" s="231" t="s">
        <v>142</v>
      </c>
    </row>
    <row r="253" spans="2:51" s="13" customFormat="1" ht="13.5">
      <c r="B253" s="232"/>
      <c r="C253" s="233"/>
      <c r="D253" s="218" t="s">
        <v>153</v>
      </c>
      <c r="E253" s="234" t="s">
        <v>35</v>
      </c>
      <c r="F253" s="235" t="s">
        <v>360</v>
      </c>
      <c r="G253" s="233"/>
      <c r="H253" s="236">
        <v>46.25</v>
      </c>
      <c r="I253" s="237"/>
      <c r="J253" s="233"/>
      <c r="K253" s="233"/>
      <c r="L253" s="238"/>
      <c r="M253" s="239"/>
      <c r="N253" s="240"/>
      <c r="O253" s="240"/>
      <c r="P253" s="240"/>
      <c r="Q253" s="240"/>
      <c r="R253" s="240"/>
      <c r="S253" s="240"/>
      <c r="T253" s="241"/>
      <c r="AT253" s="242" t="s">
        <v>153</v>
      </c>
      <c r="AU253" s="242" t="s">
        <v>87</v>
      </c>
      <c r="AV253" s="13" t="s">
        <v>87</v>
      </c>
      <c r="AW253" s="13" t="s">
        <v>41</v>
      </c>
      <c r="AX253" s="13" t="s">
        <v>80</v>
      </c>
      <c r="AY253" s="242" t="s">
        <v>142</v>
      </c>
    </row>
    <row r="254" spans="2:51" s="12" customFormat="1" ht="13.5">
      <c r="B254" s="221"/>
      <c r="C254" s="222"/>
      <c r="D254" s="218" t="s">
        <v>153</v>
      </c>
      <c r="E254" s="223" t="s">
        <v>35</v>
      </c>
      <c r="F254" s="224" t="s">
        <v>361</v>
      </c>
      <c r="G254" s="222"/>
      <c r="H254" s="225" t="s">
        <v>35</v>
      </c>
      <c r="I254" s="226"/>
      <c r="J254" s="222"/>
      <c r="K254" s="222"/>
      <c r="L254" s="227"/>
      <c r="M254" s="228"/>
      <c r="N254" s="229"/>
      <c r="O254" s="229"/>
      <c r="P254" s="229"/>
      <c r="Q254" s="229"/>
      <c r="R254" s="229"/>
      <c r="S254" s="229"/>
      <c r="T254" s="230"/>
      <c r="AT254" s="231" t="s">
        <v>153</v>
      </c>
      <c r="AU254" s="231" t="s">
        <v>87</v>
      </c>
      <c r="AV254" s="12" t="s">
        <v>10</v>
      </c>
      <c r="AW254" s="12" t="s">
        <v>41</v>
      </c>
      <c r="AX254" s="12" t="s">
        <v>80</v>
      </c>
      <c r="AY254" s="231" t="s">
        <v>142</v>
      </c>
    </row>
    <row r="255" spans="2:51" s="13" customFormat="1" ht="13.5">
      <c r="B255" s="232"/>
      <c r="C255" s="233"/>
      <c r="D255" s="218" t="s">
        <v>153</v>
      </c>
      <c r="E255" s="234" t="s">
        <v>35</v>
      </c>
      <c r="F255" s="235" t="s">
        <v>362</v>
      </c>
      <c r="G255" s="233"/>
      <c r="H255" s="236">
        <v>9</v>
      </c>
      <c r="I255" s="237"/>
      <c r="J255" s="233"/>
      <c r="K255" s="233"/>
      <c r="L255" s="238"/>
      <c r="M255" s="239"/>
      <c r="N255" s="240"/>
      <c r="O255" s="240"/>
      <c r="P255" s="240"/>
      <c r="Q255" s="240"/>
      <c r="R255" s="240"/>
      <c r="S255" s="240"/>
      <c r="T255" s="241"/>
      <c r="AT255" s="242" t="s">
        <v>153</v>
      </c>
      <c r="AU255" s="242" t="s">
        <v>87</v>
      </c>
      <c r="AV255" s="13" t="s">
        <v>87</v>
      </c>
      <c r="AW255" s="13" t="s">
        <v>41</v>
      </c>
      <c r="AX255" s="13" t="s">
        <v>80</v>
      </c>
      <c r="AY255" s="242" t="s">
        <v>142</v>
      </c>
    </row>
    <row r="256" spans="2:51" s="15" customFormat="1" ht="13.5">
      <c r="B256" s="269"/>
      <c r="C256" s="270"/>
      <c r="D256" s="218" t="s">
        <v>153</v>
      </c>
      <c r="E256" s="271" t="s">
        <v>35</v>
      </c>
      <c r="F256" s="272" t="s">
        <v>379</v>
      </c>
      <c r="G256" s="270"/>
      <c r="H256" s="273">
        <v>149.75</v>
      </c>
      <c r="I256" s="274"/>
      <c r="J256" s="270"/>
      <c r="K256" s="270"/>
      <c r="L256" s="275"/>
      <c r="M256" s="276"/>
      <c r="N256" s="277"/>
      <c r="O256" s="277"/>
      <c r="P256" s="277"/>
      <c r="Q256" s="277"/>
      <c r="R256" s="277"/>
      <c r="S256" s="277"/>
      <c r="T256" s="278"/>
      <c r="AT256" s="279" t="s">
        <v>153</v>
      </c>
      <c r="AU256" s="279" t="s">
        <v>87</v>
      </c>
      <c r="AV256" s="15" t="s">
        <v>158</v>
      </c>
      <c r="AW256" s="15" t="s">
        <v>41</v>
      </c>
      <c r="AX256" s="15" t="s">
        <v>80</v>
      </c>
      <c r="AY256" s="279" t="s">
        <v>142</v>
      </c>
    </row>
    <row r="257" spans="2:51" s="12" customFormat="1" ht="13.5">
      <c r="B257" s="221"/>
      <c r="C257" s="222"/>
      <c r="D257" s="218" t="s">
        <v>153</v>
      </c>
      <c r="E257" s="223" t="s">
        <v>35</v>
      </c>
      <c r="F257" s="224" t="s">
        <v>380</v>
      </c>
      <c r="G257" s="222"/>
      <c r="H257" s="225" t="s">
        <v>35</v>
      </c>
      <c r="I257" s="226"/>
      <c r="J257" s="222"/>
      <c r="K257" s="222"/>
      <c r="L257" s="227"/>
      <c r="M257" s="228"/>
      <c r="N257" s="229"/>
      <c r="O257" s="229"/>
      <c r="P257" s="229"/>
      <c r="Q257" s="229"/>
      <c r="R257" s="229"/>
      <c r="S257" s="229"/>
      <c r="T257" s="230"/>
      <c r="AT257" s="231" t="s">
        <v>153</v>
      </c>
      <c r="AU257" s="231" t="s">
        <v>87</v>
      </c>
      <c r="AV257" s="12" t="s">
        <v>10</v>
      </c>
      <c r="AW257" s="12" t="s">
        <v>41</v>
      </c>
      <c r="AX257" s="12" t="s">
        <v>80</v>
      </c>
      <c r="AY257" s="231" t="s">
        <v>142</v>
      </c>
    </row>
    <row r="258" spans="2:51" s="13" customFormat="1" ht="13.5">
      <c r="B258" s="232"/>
      <c r="C258" s="233"/>
      <c r="D258" s="218" t="s">
        <v>153</v>
      </c>
      <c r="E258" s="234" t="s">
        <v>35</v>
      </c>
      <c r="F258" s="235" t="s">
        <v>381</v>
      </c>
      <c r="G258" s="233"/>
      <c r="H258" s="236">
        <v>6</v>
      </c>
      <c r="I258" s="237"/>
      <c r="J258" s="233"/>
      <c r="K258" s="233"/>
      <c r="L258" s="238"/>
      <c r="M258" s="239"/>
      <c r="N258" s="240"/>
      <c r="O258" s="240"/>
      <c r="P258" s="240"/>
      <c r="Q258" s="240"/>
      <c r="R258" s="240"/>
      <c r="S258" s="240"/>
      <c r="T258" s="241"/>
      <c r="AT258" s="242" t="s">
        <v>153</v>
      </c>
      <c r="AU258" s="242" t="s">
        <v>87</v>
      </c>
      <c r="AV258" s="13" t="s">
        <v>87</v>
      </c>
      <c r="AW258" s="13" t="s">
        <v>41</v>
      </c>
      <c r="AX258" s="13" t="s">
        <v>80</v>
      </c>
      <c r="AY258" s="242" t="s">
        <v>142</v>
      </c>
    </row>
    <row r="259" spans="2:51" s="12" customFormat="1" ht="13.5">
      <c r="B259" s="221"/>
      <c r="C259" s="222"/>
      <c r="D259" s="218" t="s">
        <v>153</v>
      </c>
      <c r="E259" s="223" t="s">
        <v>35</v>
      </c>
      <c r="F259" s="224" t="s">
        <v>382</v>
      </c>
      <c r="G259" s="222"/>
      <c r="H259" s="225" t="s">
        <v>35</v>
      </c>
      <c r="I259" s="226"/>
      <c r="J259" s="222"/>
      <c r="K259" s="222"/>
      <c r="L259" s="227"/>
      <c r="M259" s="228"/>
      <c r="N259" s="229"/>
      <c r="O259" s="229"/>
      <c r="P259" s="229"/>
      <c r="Q259" s="229"/>
      <c r="R259" s="229"/>
      <c r="S259" s="229"/>
      <c r="T259" s="230"/>
      <c r="AT259" s="231" t="s">
        <v>153</v>
      </c>
      <c r="AU259" s="231" t="s">
        <v>87</v>
      </c>
      <c r="AV259" s="12" t="s">
        <v>10</v>
      </c>
      <c r="AW259" s="12" t="s">
        <v>41</v>
      </c>
      <c r="AX259" s="12" t="s">
        <v>80</v>
      </c>
      <c r="AY259" s="231" t="s">
        <v>142</v>
      </c>
    </row>
    <row r="260" spans="2:51" s="13" customFormat="1" ht="13.5">
      <c r="B260" s="232"/>
      <c r="C260" s="233"/>
      <c r="D260" s="218" t="s">
        <v>153</v>
      </c>
      <c r="E260" s="234" t="s">
        <v>35</v>
      </c>
      <c r="F260" s="235" t="s">
        <v>383</v>
      </c>
      <c r="G260" s="233"/>
      <c r="H260" s="236">
        <v>9</v>
      </c>
      <c r="I260" s="237"/>
      <c r="J260" s="233"/>
      <c r="K260" s="233"/>
      <c r="L260" s="238"/>
      <c r="M260" s="239"/>
      <c r="N260" s="240"/>
      <c r="O260" s="240"/>
      <c r="P260" s="240"/>
      <c r="Q260" s="240"/>
      <c r="R260" s="240"/>
      <c r="S260" s="240"/>
      <c r="T260" s="241"/>
      <c r="AT260" s="242" t="s">
        <v>153</v>
      </c>
      <c r="AU260" s="242" t="s">
        <v>87</v>
      </c>
      <c r="AV260" s="13" t="s">
        <v>87</v>
      </c>
      <c r="AW260" s="13" t="s">
        <v>41</v>
      </c>
      <c r="AX260" s="13" t="s">
        <v>80</v>
      </c>
      <c r="AY260" s="242" t="s">
        <v>142</v>
      </c>
    </row>
    <row r="261" spans="2:51" s="15" customFormat="1" ht="13.5">
      <c r="B261" s="269"/>
      <c r="C261" s="270"/>
      <c r="D261" s="218" t="s">
        <v>153</v>
      </c>
      <c r="E261" s="271" t="s">
        <v>35</v>
      </c>
      <c r="F261" s="272" t="s">
        <v>384</v>
      </c>
      <c r="G261" s="270"/>
      <c r="H261" s="273">
        <v>15</v>
      </c>
      <c r="I261" s="274"/>
      <c r="J261" s="270"/>
      <c r="K261" s="270"/>
      <c r="L261" s="275"/>
      <c r="M261" s="276"/>
      <c r="N261" s="277"/>
      <c r="O261" s="277"/>
      <c r="P261" s="277"/>
      <c r="Q261" s="277"/>
      <c r="R261" s="277"/>
      <c r="S261" s="277"/>
      <c r="T261" s="278"/>
      <c r="AT261" s="279" t="s">
        <v>153</v>
      </c>
      <c r="AU261" s="279" t="s">
        <v>87</v>
      </c>
      <c r="AV261" s="15" t="s">
        <v>158</v>
      </c>
      <c r="AW261" s="15" t="s">
        <v>41</v>
      </c>
      <c r="AX261" s="15" t="s">
        <v>80</v>
      </c>
      <c r="AY261" s="279" t="s">
        <v>142</v>
      </c>
    </row>
    <row r="262" spans="2:51" s="12" customFormat="1" ht="13.5">
      <c r="B262" s="221"/>
      <c r="C262" s="222"/>
      <c r="D262" s="218" t="s">
        <v>153</v>
      </c>
      <c r="E262" s="223" t="s">
        <v>35</v>
      </c>
      <c r="F262" s="224" t="s">
        <v>385</v>
      </c>
      <c r="G262" s="222"/>
      <c r="H262" s="225" t="s">
        <v>35</v>
      </c>
      <c r="I262" s="226"/>
      <c r="J262" s="222"/>
      <c r="K262" s="222"/>
      <c r="L262" s="227"/>
      <c r="M262" s="228"/>
      <c r="N262" s="229"/>
      <c r="O262" s="229"/>
      <c r="P262" s="229"/>
      <c r="Q262" s="229"/>
      <c r="R262" s="229"/>
      <c r="S262" s="229"/>
      <c r="T262" s="230"/>
      <c r="AT262" s="231" t="s">
        <v>153</v>
      </c>
      <c r="AU262" s="231" t="s">
        <v>87</v>
      </c>
      <c r="AV262" s="12" t="s">
        <v>10</v>
      </c>
      <c r="AW262" s="12" t="s">
        <v>41</v>
      </c>
      <c r="AX262" s="12" t="s">
        <v>80</v>
      </c>
      <c r="AY262" s="231" t="s">
        <v>142</v>
      </c>
    </row>
    <row r="263" spans="2:51" s="12" customFormat="1" ht="13.5">
      <c r="B263" s="221"/>
      <c r="C263" s="222"/>
      <c r="D263" s="218" t="s">
        <v>153</v>
      </c>
      <c r="E263" s="223" t="s">
        <v>35</v>
      </c>
      <c r="F263" s="224" t="s">
        <v>354</v>
      </c>
      <c r="G263" s="222"/>
      <c r="H263" s="225" t="s">
        <v>35</v>
      </c>
      <c r="I263" s="226"/>
      <c r="J263" s="222"/>
      <c r="K263" s="222"/>
      <c r="L263" s="227"/>
      <c r="M263" s="228"/>
      <c r="N263" s="229"/>
      <c r="O263" s="229"/>
      <c r="P263" s="229"/>
      <c r="Q263" s="229"/>
      <c r="R263" s="229"/>
      <c r="S263" s="229"/>
      <c r="T263" s="230"/>
      <c r="AT263" s="231" t="s">
        <v>153</v>
      </c>
      <c r="AU263" s="231" t="s">
        <v>87</v>
      </c>
      <c r="AV263" s="12" t="s">
        <v>10</v>
      </c>
      <c r="AW263" s="12" t="s">
        <v>41</v>
      </c>
      <c r="AX263" s="12" t="s">
        <v>80</v>
      </c>
      <c r="AY263" s="231" t="s">
        <v>142</v>
      </c>
    </row>
    <row r="264" spans="2:51" s="13" customFormat="1" ht="13.5">
      <c r="B264" s="232"/>
      <c r="C264" s="233"/>
      <c r="D264" s="218" t="s">
        <v>153</v>
      </c>
      <c r="E264" s="234" t="s">
        <v>35</v>
      </c>
      <c r="F264" s="235" t="s">
        <v>386</v>
      </c>
      <c r="G264" s="233"/>
      <c r="H264" s="236">
        <v>6</v>
      </c>
      <c r="I264" s="237"/>
      <c r="J264" s="233"/>
      <c r="K264" s="233"/>
      <c r="L264" s="238"/>
      <c r="M264" s="239"/>
      <c r="N264" s="240"/>
      <c r="O264" s="240"/>
      <c r="P264" s="240"/>
      <c r="Q264" s="240"/>
      <c r="R264" s="240"/>
      <c r="S264" s="240"/>
      <c r="T264" s="241"/>
      <c r="AT264" s="242" t="s">
        <v>153</v>
      </c>
      <c r="AU264" s="242" t="s">
        <v>87</v>
      </c>
      <c r="AV264" s="13" t="s">
        <v>87</v>
      </c>
      <c r="AW264" s="13" t="s">
        <v>41</v>
      </c>
      <c r="AX264" s="13" t="s">
        <v>80</v>
      </c>
      <c r="AY264" s="242" t="s">
        <v>142</v>
      </c>
    </row>
    <row r="265" spans="2:51" s="15" customFormat="1" ht="13.5">
      <c r="B265" s="269"/>
      <c r="C265" s="270"/>
      <c r="D265" s="218" t="s">
        <v>153</v>
      </c>
      <c r="E265" s="271" t="s">
        <v>35</v>
      </c>
      <c r="F265" s="272" t="s">
        <v>387</v>
      </c>
      <c r="G265" s="270"/>
      <c r="H265" s="273">
        <v>6</v>
      </c>
      <c r="I265" s="274"/>
      <c r="J265" s="270"/>
      <c r="K265" s="270"/>
      <c r="L265" s="275"/>
      <c r="M265" s="276"/>
      <c r="N265" s="277"/>
      <c r="O265" s="277"/>
      <c r="P265" s="277"/>
      <c r="Q265" s="277"/>
      <c r="R265" s="277"/>
      <c r="S265" s="277"/>
      <c r="T265" s="278"/>
      <c r="AT265" s="279" t="s">
        <v>153</v>
      </c>
      <c r="AU265" s="279" t="s">
        <v>87</v>
      </c>
      <c r="AV265" s="15" t="s">
        <v>158</v>
      </c>
      <c r="AW265" s="15" t="s">
        <v>41</v>
      </c>
      <c r="AX265" s="15" t="s">
        <v>80</v>
      </c>
      <c r="AY265" s="279" t="s">
        <v>142</v>
      </c>
    </row>
    <row r="266" spans="2:51" s="14" customFormat="1" ht="13.5">
      <c r="B266" s="243"/>
      <c r="C266" s="244"/>
      <c r="D266" s="254" t="s">
        <v>153</v>
      </c>
      <c r="E266" s="255" t="s">
        <v>35</v>
      </c>
      <c r="F266" s="256" t="s">
        <v>157</v>
      </c>
      <c r="G266" s="244"/>
      <c r="H266" s="257">
        <v>170.75</v>
      </c>
      <c r="I266" s="248"/>
      <c r="J266" s="244"/>
      <c r="K266" s="244"/>
      <c r="L266" s="249"/>
      <c r="M266" s="250"/>
      <c r="N266" s="251"/>
      <c r="O266" s="251"/>
      <c r="P266" s="251"/>
      <c r="Q266" s="251"/>
      <c r="R266" s="251"/>
      <c r="S266" s="251"/>
      <c r="T266" s="252"/>
      <c r="AT266" s="253" t="s">
        <v>153</v>
      </c>
      <c r="AU266" s="253" t="s">
        <v>87</v>
      </c>
      <c r="AV266" s="14" t="s">
        <v>149</v>
      </c>
      <c r="AW266" s="14" t="s">
        <v>41</v>
      </c>
      <c r="AX266" s="14" t="s">
        <v>10</v>
      </c>
      <c r="AY266" s="253" t="s">
        <v>142</v>
      </c>
    </row>
    <row r="267" spans="2:65" s="1" customFormat="1" ht="22.5" customHeight="1">
      <c r="B267" s="43"/>
      <c r="C267" s="206" t="s">
        <v>388</v>
      </c>
      <c r="D267" s="206" t="s">
        <v>144</v>
      </c>
      <c r="E267" s="207" t="s">
        <v>389</v>
      </c>
      <c r="F267" s="208" t="s">
        <v>390</v>
      </c>
      <c r="G267" s="209" t="s">
        <v>147</v>
      </c>
      <c r="H267" s="210">
        <v>170.75</v>
      </c>
      <c r="I267" s="211"/>
      <c r="J267" s="212">
        <f>ROUND(I267*H267,0)</f>
        <v>0</v>
      </c>
      <c r="K267" s="208" t="s">
        <v>148</v>
      </c>
      <c r="L267" s="63"/>
      <c r="M267" s="213" t="s">
        <v>35</v>
      </c>
      <c r="N267" s="214" t="s">
        <v>51</v>
      </c>
      <c r="O267" s="44"/>
      <c r="P267" s="215">
        <f>O267*H267</f>
        <v>0</v>
      </c>
      <c r="Q267" s="215">
        <v>0.00012</v>
      </c>
      <c r="R267" s="215">
        <f>Q267*H267</f>
        <v>0.02049</v>
      </c>
      <c r="S267" s="215">
        <v>0</v>
      </c>
      <c r="T267" s="216">
        <f>S267*H267</f>
        <v>0</v>
      </c>
      <c r="AR267" s="25" t="s">
        <v>242</v>
      </c>
      <c r="AT267" s="25" t="s">
        <v>144</v>
      </c>
      <c r="AU267" s="25" t="s">
        <v>87</v>
      </c>
      <c r="AY267" s="25" t="s">
        <v>142</v>
      </c>
      <c r="BE267" s="217">
        <f>IF(N267="základní",J267,0)</f>
        <v>0</v>
      </c>
      <c r="BF267" s="217">
        <f>IF(N267="snížená",J267,0)</f>
        <v>0</v>
      </c>
      <c r="BG267" s="217">
        <f>IF(N267="zákl. přenesená",J267,0)</f>
        <v>0</v>
      </c>
      <c r="BH267" s="217">
        <f>IF(N267="sníž. přenesená",J267,0)</f>
        <v>0</v>
      </c>
      <c r="BI267" s="217">
        <f>IF(N267="nulová",J267,0)</f>
        <v>0</v>
      </c>
      <c r="BJ267" s="25" t="s">
        <v>10</v>
      </c>
      <c r="BK267" s="217">
        <f>ROUND(I267*H267,0)</f>
        <v>0</v>
      </c>
      <c r="BL267" s="25" t="s">
        <v>242</v>
      </c>
      <c r="BM267" s="25" t="s">
        <v>391</v>
      </c>
    </row>
    <row r="268" spans="2:65" s="1" customFormat="1" ht="22.5" customHeight="1">
      <c r="B268" s="43"/>
      <c r="C268" s="206" t="s">
        <v>392</v>
      </c>
      <c r="D268" s="206" t="s">
        <v>144</v>
      </c>
      <c r="E268" s="207" t="s">
        <v>393</v>
      </c>
      <c r="F268" s="208" t="s">
        <v>394</v>
      </c>
      <c r="G268" s="209" t="s">
        <v>147</v>
      </c>
      <c r="H268" s="210">
        <v>170.75</v>
      </c>
      <c r="I268" s="211"/>
      <c r="J268" s="212">
        <f>ROUND(I268*H268,0)</f>
        <v>0</v>
      </c>
      <c r="K268" s="208" t="s">
        <v>148</v>
      </c>
      <c r="L268" s="63"/>
      <c r="M268" s="213" t="s">
        <v>35</v>
      </c>
      <c r="N268" s="214" t="s">
        <v>51</v>
      </c>
      <c r="O268" s="44"/>
      <c r="P268" s="215">
        <f>O268*H268</f>
        <v>0</v>
      </c>
      <c r="Q268" s="215">
        <v>0.00012</v>
      </c>
      <c r="R268" s="215">
        <f>Q268*H268</f>
        <v>0.02049</v>
      </c>
      <c r="S268" s="215">
        <v>0</v>
      </c>
      <c r="T268" s="216">
        <f>S268*H268</f>
        <v>0</v>
      </c>
      <c r="AR268" s="25" t="s">
        <v>242</v>
      </c>
      <c r="AT268" s="25" t="s">
        <v>144</v>
      </c>
      <c r="AU268" s="25" t="s">
        <v>87</v>
      </c>
      <c r="AY268" s="25" t="s">
        <v>142</v>
      </c>
      <c r="BE268" s="217">
        <f>IF(N268="základní",J268,0)</f>
        <v>0</v>
      </c>
      <c r="BF268" s="217">
        <f>IF(N268="snížená",J268,0)</f>
        <v>0</v>
      </c>
      <c r="BG268" s="217">
        <f>IF(N268="zákl. přenesená",J268,0)</f>
        <v>0</v>
      </c>
      <c r="BH268" s="217">
        <f>IF(N268="sníž. přenesená",J268,0)</f>
        <v>0</v>
      </c>
      <c r="BI268" s="217">
        <f>IF(N268="nulová",J268,0)</f>
        <v>0</v>
      </c>
      <c r="BJ268" s="25" t="s">
        <v>10</v>
      </c>
      <c r="BK268" s="217">
        <f>ROUND(I268*H268,0)</f>
        <v>0</v>
      </c>
      <c r="BL268" s="25" t="s">
        <v>242</v>
      </c>
      <c r="BM268" s="25" t="s">
        <v>395</v>
      </c>
    </row>
    <row r="269" spans="2:65" s="1" customFormat="1" ht="31.5" customHeight="1">
      <c r="B269" s="43"/>
      <c r="C269" s="206" t="s">
        <v>396</v>
      </c>
      <c r="D269" s="206" t="s">
        <v>144</v>
      </c>
      <c r="E269" s="207" t="s">
        <v>397</v>
      </c>
      <c r="F269" s="208" t="s">
        <v>398</v>
      </c>
      <c r="G269" s="209" t="s">
        <v>185</v>
      </c>
      <c r="H269" s="210">
        <v>99</v>
      </c>
      <c r="I269" s="211"/>
      <c r="J269" s="212">
        <f>ROUND(I269*H269,0)</f>
        <v>0</v>
      </c>
      <c r="K269" s="208" t="s">
        <v>148</v>
      </c>
      <c r="L269" s="63"/>
      <c r="M269" s="213" t="s">
        <v>35</v>
      </c>
      <c r="N269" s="214" t="s">
        <v>51</v>
      </c>
      <c r="O269" s="44"/>
      <c r="P269" s="215">
        <f>O269*H269</f>
        <v>0</v>
      </c>
      <c r="Q269" s="215">
        <v>1E-05</v>
      </c>
      <c r="R269" s="215">
        <f>Q269*H269</f>
        <v>0.00099</v>
      </c>
      <c r="S269" s="215">
        <v>0</v>
      </c>
      <c r="T269" s="216">
        <f>S269*H269</f>
        <v>0</v>
      </c>
      <c r="AR269" s="25" t="s">
        <v>242</v>
      </c>
      <c r="AT269" s="25" t="s">
        <v>144</v>
      </c>
      <c r="AU269" s="25" t="s">
        <v>87</v>
      </c>
      <c r="AY269" s="25" t="s">
        <v>142</v>
      </c>
      <c r="BE269" s="217">
        <f>IF(N269="základní",J269,0)</f>
        <v>0</v>
      </c>
      <c r="BF269" s="217">
        <f>IF(N269="snížená",J269,0)</f>
        <v>0</v>
      </c>
      <c r="BG269" s="217">
        <f>IF(N269="zákl. přenesená",J269,0)</f>
        <v>0</v>
      </c>
      <c r="BH269" s="217">
        <f>IF(N269="sníž. přenesená",J269,0)</f>
        <v>0</v>
      </c>
      <c r="BI269" s="217">
        <f>IF(N269="nulová",J269,0)</f>
        <v>0</v>
      </c>
      <c r="BJ269" s="25" t="s">
        <v>10</v>
      </c>
      <c r="BK269" s="217">
        <f>ROUND(I269*H269,0)</f>
        <v>0</v>
      </c>
      <c r="BL269" s="25" t="s">
        <v>242</v>
      </c>
      <c r="BM269" s="25" t="s">
        <v>399</v>
      </c>
    </row>
    <row r="270" spans="2:51" s="12" customFormat="1" ht="13.5">
      <c r="B270" s="221"/>
      <c r="C270" s="222"/>
      <c r="D270" s="218" t="s">
        <v>153</v>
      </c>
      <c r="E270" s="223" t="s">
        <v>35</v>
      </c>
      <c r="F270" s="224" t="s">
        <v>400</v>
      </c>
      <c r="G270" s="222"/>
      <c r="H270" s="225" t="s">
        <v>35</v>
      </c>
      <c r="I270" s="226"/>
      <c r="J270" s="222"/>
      <c r="K270" s="222"/>
      <c r="L270" s="227"/>
      <c r="M270" s="228"/>
      <c r="N270" s="229"/>
      <c r="O270" s="229"/>
      <c r="P270" s="229"/>
      <c r="Q270" s="229"/>
      <c r="R270" s="229"/>
      <c r="S270" s="229"/>
      <c r="T270" s="230"/>
      <c r="AT270" s="231" t="s">
        <v>153</v>
      </c>
      <c r="AU270" s="231" t="s">
        <v>87</v>
      </c>
      <c r="AV270" s="12" t="s">
        <v>10</v>
      </c>
      <c r="AW270" s="12" t="s">
        <v>41</v>
      </c>
      <c r="AX270" s="12" t="s">
        <v>80</v>
      </c>
      <c r="AY270" s="231" t="s">
        <v>142</v>
      </c>
    </row>
    <row r="271" spans="2:51" s="12" customFormat="1" ht="13.5">
      <c r="B271" s="221"/>
      <c r="C271" s="222"/>
      <c r="D271" s="218" t="s">
        <v>153</v>
      </c>
      <c r="E271" s="223" t="s">
        <v>35</v>
      </c>
      <c r="F271" s="224" t="s">
        <v>401</v>
      </c>
      <c r="G271" s="222"/>
      <c r="H271" s="225" t="s">
        <v>35</v>
      </c>
      <c r="I271" s="226"/>
      <c r="J271" s="222"/>
      <c r="K271" s="222"/>
      <c r="L271" s="227"/>
      <c r="M271" s="228"/>
      <c r="N271" s="229"/>
      <c r="O271" s="229"/>
      <c r="P271" s="229"/>
      <c r="Q271" s="229"/>
      <c r="R271" s="229"/>
      <c r="S271" s="229"/>
      <c r="T271" s="230"/>
      <c r="AT271" s="231" t="s">
        <v>153</v>
      </c>
      <c r="AU271" s="231" t="s">
        <v>87</v>
      </c>
      <c r="AV271" s="12" t="s">
        <v>10</v>
      </c>
      <c r="AW271" s="12" t="s">
        <v>41</v>
      </c>
      <c r="AX271" s="12" t="s">
        <v>80</v>
      </c>
      <c r="AY271" s="231" t="s">
        <v>142</v>
      </c>
    </row>
    <row r="272" spans="2:51" s="13" customFormat="1" ht="13.5">
      <c r="B272" s="232"/>
      <c r="C272" s="233"/>
      <c r="D272" s="218" t="s">
        <v>153</v>
      </c>
      <c r="E272" s="234" t="s">
        <v>35</v>
      </c>
      <c r="F272" s="235" t="s">
        <v>402</v>
      </c>
      <c r="G272" s="233"/>
      <c r="H272" s="236">
        <v>99</v>
      </c>
      <c r="I272" s="237"/>
      <c r="J272" s="233"/>
      <c r="K272" s="233"/>
      <c r="L272" s="238"/>
      <c r="M272" s="239"/>
      <c r="N272" s="240"/>
      <c r="O272" s="240"/>
      <c r="P272" s="240"/>
      <c r="Q272" s="240"/>
      <c r="R272" s="240"/>
      <c r="S272" s="240"/>
      <c r="T272" s="241"/>
      <c r="AT272" s="242" t="s">
        <v>153</v>
      </c>
      <c r="AU272" s="242" t="s">
        <v>87</v>
      </c>
      <c r="AV272" s="13" t="s">
        <v>87</v>
      </c>
      <c r="AW272" s="13" t="s">
        <v>41</v>
      </c>
      <c r="AX272" s="13" t="s">
        <v>80</v>
      </c>
      <c r="AY272" s="242" t="s">
        <v>142</v>
      </c>
    </row>
    <row r="273" spans="2:51" s="14" customFormat="1" ht="13.5">
      <c r="B273" s="243"/>
      <c r="C273" s="244"/>
      <c r="D273" s="254" t="s">
        <v>153</v>
      </c>
      <c r="E273" s="255" t="s">
        <v>35</v>
      </c>
      <c r="F273" s="256" t="s">
        <v>157</v>
      </c>
      <c r="G273" s="244"/>
      <c r="H273" s="257">
        <v>99</v>
      </c>
      <c r="I273" s="248"/>
      <c r="J273" s="244"/>
      <c r="K273" s="244"/>
      <c r="L273" s="249"/>
      <c r="M273" s="250"/>
      <c r="N273" s="251"/>
      <c r="O273" s="251"/>
      <c r="P273" s="251"/>
      <c r="Q273" s="251"/>
      <c r="R273" s="251"/>
      <c r="S273" s="251"/>
      <c r="T273" s="252"/>
      <c r="AT273" s="253" t="s">
        <v>153</v>
      </c>
      <c r="AU273" s="253" t="s">
        <v>87</v>
      </c>
      <c r="AV273" s="14" t="s">
        <v>149</v>
      </c>
      <c r="AW273" s="14" t="s">
        <v>41</v>
      </c>
      <c r="AX273" s="14" t="s">
        <v>10</v>
      </c>
      <c r="AY273" s="253" t="s">
        <v>142</v>
      </c>
    </row>
    <row r="274" spans="2:65" s="1" customFormat="1" ht="31.5" customHeight="1">
      <c r="B274" s="43"/>
      <c r="C274" s="206" t="s">
        <v>403</v>
      </c>
      <c r="D274" s="206" t="s">
        <v>144</v>
      </c>
      <c r="E274" s="207" t="s">
        <v>404</v>
      </c>
      <c r="F274" s="208" t="s">
        <v>405</v>
      </c>
      <c r="G274" s="209" t="s">
        <v>185</v>
      </c>
      <c r="H274" s="210">
        <v>99</v>
      </c>
      <c r="I274" s="211"/>
      <c r="J274" s="212">
        <f>ROUND(I274*H274,0)</f>
        <v>0</v>
      </c>
      <c r="K274" s="208" t="s">
        <v>148</v>
      </c>
      <c r="L274" s="63"/>
      <c r="M274" s="213" t="s">
        <v>35</v>
      </c>
      <c r="N274" s="214" t="s">
        <v>51</v>
      </c>
      <c r="O274" s="44"/>
      <c r="P274" s="215">
        <f>O274*H274</f>
        <v>0</v>
      </c>
      <c r="Q274" s="215">
        <v>1E-05</v>
      </c>
      <c r="R274" s="215">
        <f>Q274*H274</f>
        <v>0.00099</v>
      </c>
      <c r="S274" s="215">
        <v>0</v>
      </c>
      <c r="T274" s="216">
        <f>S274*H274</f>
        <v>0</v>
      </c>
      <c r="AR274" s="25" t="s">
        <v>242</v>
      </c>
      <c r="AT274" s="25" t="s">
        <v>144</v>
      </c>
      <c r="AU274" s="25" t="s">
        <v>87</v>
      </c>
      <c r="AY274" s="25" t="s">
        <v>142</v>
      </c>
      <c r="BE274" s="217">
        <f>IF(N274="základní",J274,0)</f>
        <v>0</v>
      </c>
      <c r="BF274" s="217">
        <f>IF(N274="snížená",J274,0)</f>
        <v>0</v>
      </c>
      <c r="BG274" s="217">
        <f>IF(N274="zákl. přenesená",J274,0)</f>
        <v>0</v>
      </c>
      <c r="BH274" s="217">
        <f>IF(N274="sníž. přenesená",J274,0)</f>
        <v>0</v>
      </c>
      <c r="BI274" s="217">
        <f>IF(N274="nulová",J274,0)</f>
        <v>0</v>
      </c>
      <c r="BJ274" s="25" t="s">
        <v>10</v>
      </c>
      <c r="BK274" s="217">
        <f>ROUND(I274*H274,0)</f>
        <v>0</v>
      </c>
      <c r="BL274" s="25" t="s">
        <v>242</v>
      </c>
      <c r="BM274" s="25" t="s">
        <v>406</v>
      </c>
    </row>
    <row r="275" spans="2:65" s="1" customFormat="1" ht="22.5" customHeight="1">
      <c r="B275" s="43"/>
      <c r="C275" s="206" t="s">
        <v>407</v>
      </c>
      <c r="D275" s="206" t="s">
        <v>144</v>
      </c>
      <c r="E275" s="207" t="s">
        <v>408</v>
      </c>
      <c r="F275" s="208" t="s">
        <v>409</v>
      </c>
      <c r="G275" s="209" t="s">
        <v>185</v>
      </c>
      <c r="H275" s="210">
        <v>99</v>
      </c>
      <c r="I275" s="211"/>
      <c r="J275" s="212">
        <f>ROUND(I275*H275,0)</f>
        <v>0</v>
      </c>
      <c r="K275" s="208" t="s">
        <v>148</v>
      </c>
      <c r="L275" s="63"/>
      <c r="M275" s="213" t="s">
        <v>35</v>
      </c>
      <c r="N275" s="214" t="s">
        <v>51</v>
      </c>
      <c r="O275" s="44"/>
      <c r="P275" s="215">
        <f>O275*H275</f>
        <v>0</v>
      </c>
      <c r="Q275" s="215">
        <v>0</v>
      </c>
      <c r="R275" s="215">
        <f>Q275*H275</f>
        <v>0</v>
      </c>
      <c r="S275" s="215">
        <v>0</v>
      </c>
      <c r="T275" s="216">
        <f>S275*H275</f>
        <v>0</v>
      </c>
      <c r="AR275" s="25" t="s">
        <v>242</v>
      </c>
      <c r="AT275" s="25" t="s">
        <v>144</v>
      </c>
      <c r="AU275" s="25" t="s">
        <v>87</v>
      </c>
      <c r="AY275" s="25" t="s">
        <v>142</v>
      </c>
      <c r="BE275" s="217">
        <f>IF(N275="základní",J275,0)</f>
        <v>0</v>
      </c>
      <c r="BF275" s="217">
        <f>IF(N275="snížená",J275,0)</f>
        <v>0</v>
      </c>
      <c r="BG275" s="217">
        <f>IF(N275="zákl. přenesená",J275,0)</f>
        <v>0</v>
      </c>
      <c r="BH275" s="217">
        <f>IF(N275="sníž. přenesená",J275,0)</f>
        <v>0</v>
      </c>
      <c r="BI275" s="217">
        <f>IF(N275="nulová",J275,0)</f>
        <v>0</v>
      </c>
      <c r="BJ275" s="25" t="s">
        <v>10</v>
      </c>
      <c r="BK275" s="217">
        <f>ROUND(I275*H275,0)</f>
        <v>0</v>
      </c>
      <c r="BL275" s="25" t="s">
        <v>242</v>
      </c>
      <c r="BM275" s="25" t="s">
        <v>410</v>
      </c>
    </row>
    <row r="276" spans="2:65" s="1" customFormat="1" ht="31.5" customHeight="1">
      <c r="B276" s="43"/>
      <c r="C276" s="206" t="s">
        <v>411</v>
      </c>
      <c r="D276" s="206" t="s">
        <v>144</v>
      </c>
      <c r="E276" s="207" t="s">
        <v>412</v>
      </c>
      <c r="F276" s="208" t="s">
        <v>413</v>
      </c>
      <c r="G276" s="209" t="s">
        <v>185</v>
      </c>
      <c r="H276" s="210">
        <v>99</v>
      </c>
      <c r="I276" s="211"/>
      <c r="J276" s="212">
        <f>ROUND(I276*H276,0)</f>
        <v>0</v>
      </c>
      <c r="K276" s="208" t="s">
        <v>148</v>
      </c>
      <c r="L276" s="63"/>
      <c r="M276" s="213" t="s">
        <v>35</v>
      </c>
      <c r="N276" s="214" t="s">
        <v>51</v>
      </c>
      <c r="O276" s="44"/>
      <c r="P276" s="215">
        <f>O276*H276</f>
        <v>0</v>
      </c>
      <c r="Q276" s="215">
        <v>2E-05</v>
      </c>
      <c r="R276" s="215">
        <f>Q276*H276</f>
        <v>0.00198</v>
      </c>
      <c r="S276" s="215">
        <v>0</v>
      </c>
      <c r="T276" s="216">
        <f>S276*H276</f>
        <v>0</v>
      </c>
      <c r="AR276" s="25" t="s">
        <v>242</v>
      </c>
      <c r="AT276" s="25" t="s">
        <v>144</v>
      </c>
      <c r="AU276" s="25" t="s">
        <v>87</v>
      </c>
      <c r="AY276" s="25" t="s">
        <v>142</v>
      </c>
      <c r="BE276" s="217">
        <f>IF(N276="základní",J276,0)</f>
        <v>0</v>
      </c>
      <c r="BF276" s="217">
        <f>IF(N276="snížená",J276,0)</f>
        <v>0</v>
      </c>
      <c r="BG276" s="217">
        <f>IF(N276="zákl. přenesená",J276,0)</f>
        <v>0</v>
      </c>
      <c r="BH276" s="217">
        <f>IF(N276="sníž. přenesená",J276,0)</f>
        <v>0</v>
      </c>
      <c r="BI276" s="217">
        <f>IF(N276="nulová",J276,0)</f>
        <v>0</v>
      </c>
      <c r="BJ276" s="25" t="s">
        <v>10</v>
      </c>
      <c r="BK276" s="217">
        <f>ROUND(I276*H276,0)</f>
        <v>0</v>
      </c>
      <c r="BL276" s="25" t="s">
        <v>242</v>
      </c>
      <c r="BM276" s="25" t="s">
        <v>414</v>
      </c>
    </row>
    <row r="277" spans="2:51" s="12" customFormat="1" ht="13.5">
      <c r="B277" s="221"/>
      <c r="C277" s="222"/>
      <c r="D277" s="218" t="s">
        <v>153</v>
      </c>
      <c r="E277" s="223" t="s">
        <v>35</v>
      </c>
      <c r="F277" s="224" t="s">
        <v>400</v>
      </c>
      <c r="G277" s="222"/>
      <c r="H277" s="225" t="s">
        <v>35</v>
      </c>
      <c r="I277" s="226"/>
      <c r="J277" s="222"/>
      <c r="K277" s="222"/>
      <c r="L277" s="227"/>
      <c r="M277" s="228"/>
      <c r="N277" s="229"/>
      <c r="O277" s="229"/>
      <c r="P277" s="229"/>
      <c r="Q277" s="229"/>
      <c r="R277" s="229"/>
      <c r="S277" s="229"/>
      <c r="T277" s="230"/>
      <c r="AT277" s="231" t="s">
        <v>153</v>
      </c>
      <c r="AU277" s="231" t="s">
        <v>87</v>
      </c>
      <c r="AV277" s="12" t="s">
        <v>10</v>
      </c>
      <c r="AW277" s="12" t="s">
        <v>41</v>
      </c>
      <c r="AX277" s="12" t="s">
        <v>80</v>
      </c>
      <c r="AY277" s="231" t="s">
        <v>142</v>
      </c>
    </row>
    <row r="278" spans="2:51" s="12" customFormat="1" ht="13.5">
      <c r="B278" s="221"/>
      <c r="C278" s="222"/>
      <c r="D278" s="218" t="s">
        <v>153</v>
      </c>
      <c r="E278" s="223" t="s">
        <v>35</v>
      </c>
      <c r="F278" s="224" t="s">
        <v>401</v>
      </c>
      <c r="G278" s="222"/>
      <c r="H278" s="225" t="s">
        <v>35</v>
      </c>
      <c r="I278" s="226"/>
      <c r="J278" s="222"/>
      <c r="K278" s="222"/>
      <c r="L278" s="227"/>
      <c r="M278" s="228"/>
      <c r="N278" s="229"/>
      <c r="O278" s="229"/>
      <c r="P278" s="229"/>
      <c r="Q278" s="229"/>
      <c r="R278" s="229"/>
      <c r="S278" s="229"/>
      <c r="T278" s="230"/>
      <c r="AT278" s="231" t="s">
        <v>153</v>
      </c>
      <c r="AU278" s="231" t="s">
        <v>87</v>
      </c>
      <c r="AV278" s="12" t="s">
        <v>10</v>
      </c>
      <c r="AW278" s="12" t="s">
        <v>41</v>
      </c>
      <c r="AX278" s="12" t="s">
        <v>80</v>
      </c>
      <c r="AY278" s="231" t="s">
        <v>142</v>
      </c>
    </row>
    <row r="279" spans="2:51" s="13" customFormat="1" ht="13.5">
      <c r="B279" s="232"/>
      <c r="C279" s="233"/>
      <c r="D279" s="218" t="s">
        <v>153</v>
      </c>
      <c r="E279" s="234" t="s">
        <v>35</v>
      </c>
      <c r="F279" s="235" t="s">
        <v>402</v>
      </c>
      <c r="G279" s="233"/>
      <c r="H279" s="236">
        <v>99</v>
      </c>
      <c r="I279" s="237"/>
      <c r="J279" s="233"/>
      <c r="K279" s="233"/>
      <c r="L279" s="238"/>
      <c r="M279" s="239"/>
      <c r="N279" s="240"/>
      <c r="O279" s="240"/>
      <c r="P279" s="240"/>
      <c r="Q279" s="240"/>
      <c r="R279" s="240"/>
      <c r="S279" s="240"/>
      <c r="T279" s="241"/>
      <c r="AT279" s="242" t="s">
        <v>153</v>
      </c>
      <c r="AU279" s="242" t="s">
        <v>87</v>
      </c>
      <c r="AV279" s="13" t="s">
        <v>87</v>
      </c>
      <c r="AW279" s="13" t="s">
        <v>41</v>
      </c>
      <c r="AX279" s="13" t="s">
        <v>80</v>
      </c>
      <c r="AY279" s="242" t="s">
        <v>142</v>
      </c>
    </row>
    <row r="280" spans="2:51" s="14" customFormat="1" ht="13.5">
      <c r="B280" s="243"/>
      <c r="C280" s="244"/>
      <c r="D280" s="254" t="s">
        <v>153</v>
      </c>
      <c r="E280" s="255" t="s">
        <v>35</v>
      </c>
      <c r="F280" s="256" t="s">
        <v>157</v>
      </c>
      <c r="G280" s="244"/>
      <c r="H280" s="257">
        <v>99</v>
      </c>
      <c r="I280" s="248"/>
      <c r="J280" s="244"/>
      <c r="K280" s="244"/>
      <c r="L280" s="249"/>
      <c r="M280" s="250"/>
      <c r="N280" s="251"/>
      <c r="O280" s="251"/>
      <c r="P280" s="251"/>
      <c r="Q280" s="251"/>
      <c r="R280" s="251"/>
      <c r="S280" s="251"/>
      <c r="T280" s="252"/>
      <c r="AT280" s="253" t="s">
        <v>153</v>
      </c>
      <c r="AU280" s="253" t="s">
        <v>87</v>
      </c>
      <c r="AV280" s="14" t="s">
        <v>149</v>
      </c>
      <c r="AW280" s="14" t="s">
        <v>41</v>
      </c>
      <c r="AX280" s="14" t="s">
        <v>10</v>
      </c>
      <c r="AY280" s="253" t="s">
        <v>142</v>
      </c>
    </row>
    <row r="281" spans="2:65" s="1" customFormat="1" ht="22.5" customHeight="1">
      <c r="B281" s="43"/>
      <c r="C281" s="206" t="s">
        <v>415</v>
      </c>
      <c r="D281" s="206" t="s">
        <v>144</v>
      </c>
      <c r="E281" s="207" t="s">
        <v>416</v>
      </c>
      <c r="F281" s="208" t="s">
        <v>417</v>
      </c>
      <c r="G281" s="209" t="s">
        <v>185</v>
      </c>
      <c r="H281" s="210">
        <v>99</v>
      </c>
      <c r="I281" s="211"/>
      <c r="J281" s="212">
        <f>ROUND(I281*H281,0)</f>
        <v>0</v>
      </c>
      <c r="K281" s="208" t="s">
        <v>148</v>
      </c>
      <c r="L281" s="63"/>
      <c r="M281" s="213" t="s">
        <v>35</v>
      </c>
      <c r="N281" s="214" t="s">
        <v>51</v>
      </c>
      <c r="O281" s="44"/>
      <c r="P281" s="215">
        <f>O281*H281</f>
        <v>0</v>
      </c>
      <c r="Q281" s="215">
        <v>6E-05</v>
      </c>
      <c r="R281" s="215">
        <f>Q281*H281</f>
        <v>0.00594</v>
      </c>
      <c r="S281" s="215">
        <v>0</v>
      </c>
      <c r="T281" s="216">
        <f>S281*H281</f>
        <v>0</v>
      </c>
      <c r="AR281" s="25" t="s">
        <v>242</v>
      </c>
      <c r="AT281" s="25" t="s">
        <v>144</v>
      </c>
      <c r="AU281" s="25" t="s">
        <v>87</v>
      </c>
      <c r="AY281" s="25" t="s">
        <v>142</v>
      </c>
      <c r="BE281" s="217">
        <f>IF(N281="základní",J281,0)</f>
        <v>0</v>
      </c>
      <c r="BF281" s="217">
        <f>IF(N281="snížená",J281,0)</f>
        <v>0</v>
      </c>
      <c r="BG281" s="217">
        <f>IF(N281="zákl. přenesená",J281,0)</f>
        <v>0</v>
      </c>
      <c r="BH281" s="217">
        <f>IF(N281="sníž. přenesená",J281,0)</f>
        <v>0</v>
      </c>
      <c r="BI281" s="217">
        <f>IF(N281="nulová",J281,0)</f>
        <v>0</v>
      </c>
      <c r="BJ281" s="25" t="s">
        <v>10</v>
      </c>
      <c r="BK281" s="217">
        <f>ROUND(I281*H281,0)</f>
        <v>0</v>
      </c>
      <c r="BL281" s="25" t="s">
        <v>242</v>
      </c>
      <c r="BM281" s="25" t="s">
        <v>418</v>
      </c>
    </row>
    <row r="282" spans="2:65" s="1" customFormat="1" ht="31.5" customHeight="1">
      <c r="B282" s="43"/>
      <c r="C282" s="206" t="s">
        <v>419</v>
      </c>
      <c r="D282" s="206" t="s">
        <v>144</v>
      </c>
      <c r="E282" s="207" t="s">
        <v>420</v>
      </c>
      <c r="F282" s="208" t="s">
        <v>421</v>
      </c>
      <c r="G282" s="209" t="s">
        <v>185</v>
      </c>
      <c r="H282" s="210">
        <v>99</v>
      </c>
      <c r="I282" s="211"/>
      <c r="J282" s="212">
        <f>ROUND(I282*H282,0)</f>
        <v>0</v>
      </c>
      <c r="K282" s="208" t="s">
        <v>148</v>
      </c>
      <c r="L282" s="63"/>
      <c r="M282" s="213" t="s">
        <v>35</v>
      </c>
      <c r="N282" s="214" t="s">
        <v>51</v>
      </c>
      <c r="O282" s="44"/>
      <c r="P282" s="215">
        <f>O282*H282</f>
        <v>0</v>
      </c>
      <c r="Q282" s="215">
        <v>2E-05</v>
      </c>
      <c r="R282" s="215">
        <f>Q282*H282</f>
        <v>0.00198</v>
      </c>
      <c r="S282" s="215">
        <v>0</v>
      </c>
      <c r="T282" s="216">
        <f>S282*H282</f>
        <v>0</v>
      </c>
      <c r="AR282" s="25" t="s">
        <v>242</v>
      </c>
      <c r="AT282" s="25" t="s">
        <v>144</v>
      </c>
      <c r="AU282" s="25" t="s">
        <v>87</v>
      </c>
      <c r="AY282" s="25" t="s">
        <v>142</v>
      </c>
      <c r="BE282" s="217">
        <f>IF(N282="základní",J282,0)</f>
        <v>0</v>
      </c>
      <c r="BF282" s="217">
        <f>IF(N282="snížená",J282,0)</f>
        <v>0</v>
      </c>
      <c r="BG282" s="217">
        <f>IF(N282="zákl. přenesená",J282,0)</f>
        <v>0</v>
      </c>
      <c r="BH282" s="217">
        <f>IF(N282="sníž. přenesená",J282,0)</f>
        <v>0</v>
      </c>
      <c r="BI282" s="217">
        <f>IF(N282="nulová",J282,0)</f>
        <v>0</v>
      </c>
      <c r="BJ282" s="25" t="s">
        <v>10</v>
      </c>
      <c r="BK282" s="217">
        <f>ROUND(I282*H282,0)</f>
        <v>0</v>
      </c>
      <c r="BL282" s="25" t="s">
        <v>242</v>
      </c>
      <c r="BM282" s="25" t="s">
        <v>422</v>
      </c>
    </row>
    <row r="283" spans="2:63" s="11" customFormat="1" ht="37.35" customHeight="1">
      <c r="B283" s="189"/>
      <c r="C283" s="190"/>
      <c r="D283" s="203" t="s">
        <v>79</v>
      </c>
      <c r="E283" s="283" t="s">
        <v>423</v>
      </c>
      <c r="F283" s="283" t="s">
        <v>424</v>
      </c>
      <c r="G283" s="190"/>
      <c r="H283" s="190"/>
      <c r="I283" s="193"/>
      <c r="J283" s="284">
        <f>BK283</f>
        <v>0</v>
      </c>
      <c r="K283" s="190"/>
      <c r="L283" s="195"/>
      <c r="M283" s="196"/>
      <c r="N283" s="197"/>
      <c r="O283" s="197"/>
      <c r="P283" s="198">
        <f>SUM(P284:P288)</f>
        <v>0</v>
      </c>
      <c r="Q283" s="197"/>
      <c r="R283" s="198">
        <f>SUM(R284:R288)</f>
        <v>0</v>
      </c>
      <c r="S283" s="197"/>
      <c r="T283" s="199">
        <f>SUM(T284:T288)</f>
        <v>0</v>
      </c>
      <c r="AR283" s="200" t="s">
        <v>149</v>
      </c>
      <c r="AT283" s="201" t="s">
        <v>79</v>
      </c>
      <c r="AU283" s="201" t="s">
        <v>80</v>
      </c>
      <c r="AY283" s="200" t="s">
        <v>142</v>
      </c>
      <c r="BK283" s="202">
        <f>SUM(BK284:BK288)</f>
        <v>0</v>
      </c>
    </row>
    <row r="284" spans="2:65" s="1" customFormat="1" ht="22.5" customHeight="1">
      <c r="B284" s="43"/>
      <c r="C284" s="206" t="s">
        <v>425</v>
      </c>
      <c r="D284" s="206" t="s">
        <v>144</v>
      </c>
      <c r="E284" s="207" t="s">
        <v>426</v>
      </c>
      <c r="F284" s="208" t="s">
        <v>427</v>
      </c>
      <c r="G284" s="209" t="s">
        <v>428</v>
      </c>
      <c r="H284" s="210">
        <v>30</v>
      </c>
      <c r="I284" s="211"/>
      <c r="J284" s="212">
        <f>ROUND(I284*H284,0)</f>
        <v>0</v>
      </c>
      <c r="K284" s="208" t="s">
        <v>148</v>
      </c>
      <c r="L284" s="63"/>
      <c r="M284" s="213" t="s">
        <v>35</v>
      </c>
      <c r="N284" s="214" t="s">
        <v>51</v>
      </c>
      <c r="O284" s="44"/>
      <c r="P284" s="215">
        <f>O284*H284</f>
        <v>0</v>
      </c>
      <c r="Q284" s="215">
        <v>0</v>
      </c>
      <c r="R284" s="215">
        <f>Q284*H284</f>
        <v>0</v>
      </c>
      <c r="S284" s="215">
        <v>0</v>
      </c>
      <c r="T284" s="216">
        <f>S284*H284</f>
        <v>0</v>
      </c>
      <c r="AR284" s="25" t="s">
        <v>429</v>
      </c>
      <c r="AT284" s="25" t="s">
        <v>144</v>
      </c>
      <c r="AU284" s="25" t="s">
        <v>10</v>
      </c>
      <c r="AY284" s="25" t="s">
        <v>142</v>
      </c>
      <c r="BE284" s="217">
        <f>IF(N284="základní",J284,0)</f>
        <v>0</v>
      </c>
      <c r="BF284" s="217">
        <f>IF(N284="snížená",J284,0)</f>
        <v>0</v>
      </c>
      <c r="BG284" s="217">
        <f>IF(N284="zákl. přenesená",J284,0)</f>
        <v>0</v>
      </c>
      <c r="BH284" s="217">
        <f>IF(N284="sníž. přenesená",J284,0)</f>
        <v>0</v>
      </c>
      <c r="BI284" s="217">
        <f>IF(N284="nulová",J284,0)</f>
        <v>0</v>
      </c>
      <c r="BJ284" s="25" t="s">
        <v>10</v>
      </c>
      <c r="BK284" s="217">
        <f>ROUND(I284*H284,0)</f>
        <v>0</v>
      </c>
      <c r="BL284" s="25" t="s">
        <v>429</v>
      </c>
      <c r="BM284" s="25" t="s">
        <v>430</v>
      </c>
    </row>
    <row r="285" spans="2:51" s="12" customFormat="1" ht="27">
      <c r="B285" s="221"/>
      <c r="C285" s="222"/>
      <c r="D285" s="218" t="s">
        <v>153</v>
      </c>
      <c r="E285" s="223" t="s">
        <v>35</v>
      </c>
      <c r="F285" s="224" t="s">
        <v>431</v>
      </c>
      <c r="G285" s="222"/>
      <c r="H285" s="225" t="s">
        <v>35</v>
      </c>
      <c r="I285" s="226"/>
      <c r="J285" s="222"/>
      <c r="K285" s="222"/>
      <c r="L285" s="227"/>
      <c r="M285" s="228"/>
      <c r="N285" s="229"/>
      <c r="O285" s="229"/>
      <c r="P285" s="229"/>
      <c r="Q285" s="229"/>
      <c r="R285" s="229"/>
      <c r="S285" s="229"/>
      <c r="T285" s="230"/>
      <c r="AT285" s="231" t="s">
        <v>153</v>
      </c>
      <c r="AU285" s="231" t="s">
        <v>10</v>
      </c>
      <c r="AV285" s="12" t="s">
        <v>10</v>
      </c>
      <c r="AW285" s="12" t="s">
        <v>41</v>
      </c>
      <c r="AX285" s="12" t="s">
        <v>80</v>
      </c>
      <c r="AY285" s="231" t="s">
        <v>142</v>
      </c>
    </row>
    <row r="286" spans="2:51" s="13" customFormat="1" ht="13.5">
      <c r="B286" s="232"/>
      <c r="C286" s="233"/>
      <c r="D286" s="218" t="s">
        <v>153</v>
      </c>
      <c r="E286" s="234" t="s">
        <v>35</v>
      </c>
      <c r="F286" s="235" t="s">
        <v>432</v>
      </c>
      <c r="G286" s="233"/>
      <c r="H286" s="236">
        <v>12</v>
      </c>
      <c r="I286" s="237"/>
      <c r="J286" s="233"/>
      <c r="K286" s="233"/>
      <c r="L286" s="238"/>
      <c r="M286" s="239"/>
      <c r="N286" s="240"/>
      <c r="O286" s="240"/>
      <c r="P286" s="240"/>
      <c r="Q286" s="240"/>
      <c r="R286" s="240"/>
      <c r="S286" s="240"/>
      <c r="T286" s="241"/>
      <c r="AT286" s="242" t="s">
        <v>153</v>
      </c>
      <c r="AU286" s="242" t="s">
        <v>10</v>
      </c>
      <c r="AV286" s="13" t="s">
        <v>87</v>
      </c>
      <c r="AW286" s="13" t="s">
        <v>41</v>
      </c>
      <c r="AX286" s="13" t="s">
        <v>80</v>
      </c>
      <c r="AY286" s="242" t="s">
        <v>142</v>
      </c>
    </row>
    <row r="287" spans="2:51" s="13" customFormat="1" ht="13.5">
      <c r="B287" s="232"/>
      <c r="C287" s="233"/>
      <c r="D287" s="218" t="s">
        <v>153</v>
      </c>
      <c r="E287" s="234" t="s">
        <v>35</v>
      </c>
      <c r="F287" s="235" t="s">
        <v>433</v>
      </c>
      <c r="G287" s="233"/>
      <c r="H287" s="236">
        <v>18</v>
      </c>
      <c r="I287" s="237"/>
      <c r="J287" s="233"/>
      <c r="K287" s="233"/>
      <c r="L287" s="238"/>
      <c r="M287" s="239"/>
      <c r="N287" s="240"/>
      <c r="O287" s="240"/>
      <c r="P287" s="240"/>
      <c r="Q287" s="240"/>
      <c r="R287" s="240"/>
      <c r="S287" s="240"/>
      <c r="T287" s="241"/>
      <c r="AT287" s="242" t="s">
        <v>153</v>
      </c>
      <c r="AU287" s="242" t="s">
        <v>10</v>
      </c>
      <c r="AV287" s="13" t="s">
        <v>87</v>
      </c>
      <c r="AW287" s="13" t="s">
        <v>41</v>
      </c>
      <c r="AX287" s="13" t="s">
        <v>80</v>
      </c>
      <c r="AY287" s="242" t="s">
        <v>142</v>
      </c>
    </row>
    <row r="288" spans="2:51" s="14" customFormat="1" ht="13.5">
      <c r="B288" s="243"/>
      <c r="C288" s="244"/>
      <c r="D288" s="218" t="s">
        <v>153</v>
      </c>
      <c r="E288" s="245" t="s">
        <v>35</v>
      </c>
      <c r="F288" s="246" t="s">
        <v>157</v>
      </c>
      <c r="G288" s="244"/>
      <c r="H288" s="247">
        <v>30</v>
      </c>
      <c r="I288" s="248"/>
      <c r="J288" s="244"/>
      <c r="K288" s="244"/>
      <c r="L288" s="249"/>
      <c r="M288" s="285"/>
      <c r="N288" s="286"/>
      <c r="O288" s="286"/>
      <c r="P288" s="286"/>
      <c r="Q288" s="286"/>
      <c r="R288" s="286"/>
      <c r="S288" s="286"/>
      <c r="T288" s="287"/>
      <c r="AT288" s="253" t="s">
        <v>153</v>
      </c>
      <c r="AU288" s="253" t="s">
        <v>10</v>
      </c>
      <c r="AV288" s="14" t="s">
        <v>149</v>
      </c>
      <c r="AW288" s="14" t="s">
        <v>41</v>
      </c>
      <c r="AX288" s="14" t="s">
        <v>10</v>
      </c>
      <c r="AY288" s="253" t="s">
        <v>142</v>
      </c>
    </row>
    <row r="289" spans="2:12" s="1" customFormat="1" ht="6.95" customHeight="1">
      <c r="B289" s="58"/>
      <c r="C289" s="59"/>
      <c r="D289" s="59"/>
      <c r="E289" s="59"/>
      <c r="F289" s="59"/>
      <c r="G289" s="59"/>
      <c r="H289" s="59"/>
      <c r="I289" s="150"/>
      <c r="J289" s="59"/>
      <c r="K289" s="59"/>
      <c r="L289" s="63"/>
    </row>
  </sheetData>
  <sheetProtection password="CC35" sheet="1" objects="1" scenarios="1" formatCells="0" formatColumns="0" formatRows="0" sort="0" autoFilter="0"/>
  <autoFilter ref="C90:K288"/>
  <mergeCells count="12">
    <mergeCell ref="G1:H1"/>
    <mergeCell ref="L2:V2"/>
    <mergeCell ref="E49:H49"/>
    <mergeCell ref="E51:H51"/>
    <mergeCell ref="E79:H79"/>
    <mergeCell ref="E81:H81"/>
    <mergeCell ref="E83:H83"/>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8" t="s">
        <v>103</v>
      </c>
      <c r="H1" s="418"/>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95</v>
      </c>
    </row>
    <row r="3" spans="2:46" ht="6.95" customHeight="1">
      <c r="B3" s="26"/>
      <c r="C3" s="27"/>
      <c r="D3" s="27"/>
      <c r="E3" s="27"/>
      <c r="F3" s="27"/>
      <c r="G3" s="27"/>
      <c r="H3" s="27"/>
      <c r="I3" s="127"/>
      <c r="J3" s="27"/>
      <c r="K3" s="28"/>
      <c r="AT3" s="25" t="s">
        <v>87</v>
      </c>
    </row>
    <row r="4" spans="2:46" ht="36.95" customHeight="1">
      <c r="B4" s="29"/>
      <c r="C4" s="30"/>
      <c r="D4" s="31" t="s">
        <v>107</v>
      </c>
      <c r="E4" s="30"/>
      <c r="F4" s="30"/>
      <c r="G4" s="30"/>
      <c r="H4" s="30"/>
      <c r="I4" s="128"/>
      <c r="J4" s="30"/>
      <c r="K4" s="32"/>
      <c r="M4" s="33" t="s">
        <v>13</v>
      </c>
      <c r="AT4" s="25" t="s">
        <v>6</v>
      </c>
    </row>
    <row r="5" spans="2:11" ht="6.95" customHeight="1">
      <c r="B5" s="29"/>
      <c r="C5" s="30"/>
      <c r="D5" s="30"/>
      <c r="E5" s="30"/>
      <c r="F5" s="30"/>
      <c r="G5" s="30"/>
      <c r="H5" s="30"/>
      <c r="I5" s="128"/>
      <c r="J5" s="30"/>
      <c r="K5" s="32"/>
    </row>
    <row r="6" spans="2:11" ht="13.5">
      <c r="B6" s="29"/>
      <c r="C6" s="30"/>
      <c r="D6" s="38" t="s">
        <v>19</v>
      </c>
      <c r="E6" s="30"/>
      <c r="F6" s="30"/>
      <c r="G6" s="30"/>
      <c r="H6" s="30"/>
      <c r="I6" s="128"/>
      <c r="J6" s="30"/>
      <c r="K6" s="32"/>
    </row>
    <row r="7" spans="2:11" ht="22.5" customHeight="1">
      <c r="B7" s="29"/>
      <c r="C7" s="30"/>
      <c r="D7" s="30"/>
      <c r="E7" s="411" t="str">
        <f>'Rekapitulace stavby'!K6</f>
        <v>Stavba plotu, výměna brány a branky, terenní úpravya oprava stáv. oplocení areálu MŠ Čapkova, Litvínov</v>
      </c>
      <c r="F7" s="412"/>
      <c r="G7" s="412"/>
      <c r="H7" s="412"/>
      <c r="I7" s="128"/>
      <c r="J7" s="30"/>
      <c r="K7" s="32"/>
    </row>
    <row r="8" spans="2:11" ht="13.5">
      <c r="B8" s="29"/>
      <c r="C8" s="30"/>
      <c r="D8" s="38" t="s">
        <v>108</v>
      </c>
      <c r="E8" s="30"/>
      <c r="F8" s="30"/>
      <c r="G8" s="30"/>
      <c r="H8" s="30"/>
      <c r="I8" s="128"/>
      <c r="J8" s="30"/>
      <c r="K8" s="32"/>
    </row>
    <row r="9" spans="2:11" s="1" customFormat="1" ht="22.5" customHeight="1">
      <c r="B9" s="43"/>
      <c r="C9" s="44"/>
      <c r="D9" s="44"/>
      <c r="E9" s="411" t="s">
        <v>109</v>
      </c>
      <c r="F9" s="413"/>
      <c r="G9" s="413"/>
      <c r="H9" s="413"/>
      <c r="I9" s="129"/>
      <c r="J9" s="44"/>
      <c r="K9" s="47"/>
    </row>
    <row r="10" spans="2:11" s="1" customFormat="1" ht="13.5">
      <c r="B10" s="43"/>
      <c r="C10" s="44"/>
      <c r="D10" s="38" t="s">
        <v>110</v>
      </c>
      <c r="E10" s="44"/>
      <c r="F10" s="44"/>
      <c r="G10" s="44"/>
      <c r="H10" s="44"/>
      <c r="I10" s="129"/>
      <c r="J10" s="44"/>
      <c r="K10" s="47"/>
    </row>
    <row r="11" spans="2:11" s="1" customFormat="1" ht="36.95" customHeight="1">
      <c r="B11" s="43"/>
      <c r="C11" s="44"/>
      <c r="D11" s="44"/>
      <c r="E11" s="414" t="s">
        <v>434</v>
      </c>
      <c r="F11" s="413"/>
      <c r="G11" s="413"/>
      <c r="H11" s="413"/>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35</v>
      </c>
      <c r="K13" s="47"/>
    </row>
    <row r="14" spans="2:11" s="1" customFormat="1" ht="14.45" customHeight="1">
      <c r="B14" s="43"/>
      <c r="C14" s="44"/>
      <c r="D14" s="38" t="s">
        <v>25</v>
      </c>
      <c r="E14" s="44"/>
      <c r="F14" s="36" t="s">
        <v>26</v>
      </c>
      <c r="G14" s="44"/>
      <c r="H14" s="44"/>
      <c r="I14" s="130" t="s">
        <v>27</v>
      </c>
      <c r="J14" s="131" t="str">
        <f>'Rekapitulace stavby'!AN8</f>
        <v>26.05.2017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33</v>
      </c>
      <c r="E16" s="44"/>
      <c r="F16" s="44"/>
      <c r="G16" s="44"/>
      <c r="H16" s="44"/>
      <c r="I16" s="130" t="s">
        <v>34</v>
      </c>
      <c r="J16" s="36" t="s">
        <v>35</v>
      </c>
      <c r="K16" s="47"/>
    </row>
    <row r="17" spans="2:11" s="1" customFormat="1" ht="18" customHeight="1">
      <c r="B17" s="43"/>
      <c r="C17" s="44"/>
      <c r="D17" s="44"/>
      <c r="E17" s="36" t="s">
        <v>36</v>
      </c>
      <c r="F17" s="44"/>
      <c r="G17" s="44"/>
      <c r="H17" s="44"/>
      <c r="I17" s="130" t="s">
        <v>37</v>
      </c>
      <c r="J17" s="36" t="s">
        <v>35</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38</v>
      </c>
      <c r="E19" s="44"/>
      <c r="F19" s="44"/>
      <c r="G19" s="44"/>
      <c r="H19" s="44"/>
      <c r="I19" s="130" t="s">
        <v>34</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37</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40</v>
      </c>
      <c r="E22" s="44"/>
      <c r="F22" s="44"/>
      <c r="G22" s="44"/>
      <c r="H22" s="44"/>
      <c r="I22" s="130" t="s">
        <v>34</v>
      </c>
      <c r="J22" s="36" t="s">
        <v>35</v>
      </c>
      <c r="K22" s="47"/>
    </row>
    <row r="23" spans="2:11" s="1" customFormat="1" ht="18" customHeight="1">
      <c r="B23" s="43"/>
      <c r="C23" s="44"/>
      <c r="D23" s="44"/>
      <c r="E23" s="36" t="s">
        <v>42</v>
      </c>
      <c r="F23" s="44"/>
      <c r="G23" s="44"/>
      <c r="H23" s="44"/>
      <c r="I23" s="130" t="s">
        <v>37</v>
      </c>
      <c r="J23" s="36" t="s">
        <v>35</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43</v>
      </c>
      <c r="E25" s="44"/>
      <c r="F25" s="44"/>
      <c r="G25" s="44"/>
      <c r="H25" s="44"/>
      <c r="I25" s="129"/>
      <c r="J25" s="44"/>
      <c r="K25" s="47"/>
    </row>
    <row r="26" spans="2:11" s="7" customFormat="1" ht="63" customHeight="1">
      <c r="B26" s="132"/>
      <c r="C26" s="133"/>
      <c r="D26" s="133"/>
      <c r="E26" s="376" t="s">
        <v>45</v>
      </c>
      <c r="F26" s="376"/>
      <c r="G26" s="376"/>
      <c r="H26" s="376"/>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46</v>
      </c>
      <c r="E29" s="44"/>
      <c r="F29" s="44"/>
      <c r="G29" s="44"/>
      <c r="H29" s="44"/>
      <c r="I29" s="129"/>
      <c r="J29" s="139">
        <f>ROUND(J90,0)</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48</v>
      </c>
      <c r="G31" s="44"/>
      <c r="H31" s="44"/>
      <c r="I31" s="140" t="s">
        <v>47</v>
      </c>
      <c r="J31" s="48" t="s">
        <v>49</v>
      </c>
      <c r="K31" s="47"/>
    </row>
    <row r="32" spans="2:11" s="1" customFormat="1" ht="14.45" customHeight="1">
      <c r="B32" s="43"/>
      <c r="C32" s="44"/>
      <c r="D32" s="51" t="s">
        <v>50</v>
      </c>
      <c r="E32" s="51" t="s">
        <v>51</v>
      </c>
      <c r="F32" s="141">
        <f>ROUND(SUM(BE90:BE250),0)</f>
        <v>0</v>
      </c>
      <c r="G32" s="44"/>
      <c r="H32" s="44"/>
      <c r="I32" s="142">
        <v>0.21</v>
      </c>
      <c r="J32" s="141">
        <f>ROUND(ROUND((SUM(BE90:BE250)),0)*I32,1)</f>
        <v>0</v>
      </c>
      <c r="K32" s="47"/>
    </row>
    <row r="33" spans="2:11" s="1" customFormat="1" ht="14.45" customHeight="1">
      <c r="B33" s="43"/>
      <c r="C33" s="44"/>
      <c r="D33" s="44"/>
      <c r="E33" s="51" t="s">
        <v>52</v>
      </c>
      <c r="F33" s="141">
        <f>ROUND(SUM(BF90:BF250),0)</f>
        <v>0</v>
      </c>
      <c r="G33" s="44"/>
      <c r="H33" s="44"/>
      <c r="I33" s="142">
        <v>0.15</v>
      </c>
      <c r="J33" s="141">
        <f>ROUND(ROUND((SUM(BF90:BF250)),0)*I33,1)</f>
        <v>0</v>
      </c>
      <c r="K33" s="47"/>
    </row>
    <row r="34" spans="2:11" s="1" customFormat="1" ht="14.45" customHeight="1" hidden="1">
      <c r="B34" s="43"/>
      <c r="C34" s="44"/>
      <c r="D34" s="44"/>
      <c r="E34" s="51" t="s">
        <v>53</v>
      </c>
      <c r="F34" s="141">
        <f>ROUND(SUM(BG90:BG250),0)</f>
        <v>0</v>
      </c>
      <c r="G34" s="44"/>
      <c r="H34" s="44"/>
      <c r="I34" s="142">
        <v>0.21</v>
      </c>
      <c r="J34" s="141">
        <v>0</v>
      </c>
      <c r="K34" s="47"/>
    </row>
    <row r="35" spans="2:11" s="1" customFormat="1" ht="14.45" customHeight="1" hidden="1">
      <c r="B35" s="43"/>
      <c r="C35" s="44"/>
      <c r="D35" s="44"/>
      <c r="E35" s="51" t="s">
        <v>54</v>
      </c>
      <c r="F35" s="141">
        <f>ROUND(SUM(BH90:BH250),0)</f>
        <v>0</v>
      </c>
      <c r="G35" s="44"/>
      <c r="H35" s="44"/>
      <c r="I35" s="142">
        <v>0.15</v>
      </c>
      <c r="J35" s="141">
        <v>0</v>
      </c>
      <c r="K35" s="47"/>
    </row>
    <row r="36" spans="2:11" s="1" customFormat="1" ht="14.45" customHeight="1" hidden="1">
      <c r="B36" s="43"/>
      <c r="C36" s="44"/>
      <c r="D36" s="44"/>
      <c r="E36" s="51" t="s">
        <v>55</v>
      </c>
      <c r="F36" s="141">
        <f>ROUND(SUM(BI90:BI250),0)</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56</v>
      </c>
      <c r="E38" s="81"/>
      <c r="F38" s="81"/>
      <c r="G38" s="145" t="s">
        <v>57</v>
      </c>
      <c r="H38" s="146" t="s">
        <v>58</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112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19</v>
      </c>
      <c r="D46" s="44"/>
      <c r="E46" s="44"/>
      <c r="F46" s="44"/>
      <c r="G46" s="44"/>
      <c r="H46" s="44"/>
      <c r="I46" s="129"/>
      <c r="J46" s="44"/>
      <c r="K46" s="47"/>
    </row>
    <row r="47" spans="2:11" s="1" customFormat="1" ht="22.5" customHeight="1">
      <c r="B47" s="43"/>
      <c r="C47" s="44"/>
      <c r="D47" s="44"/>
      <c r="E47" s="411" t="str">
        <f>E7</f>
        <v>Stavba plotu, výměna brány a branky, terenní úpravya oprava stáv. oplocení areálu MŠ Čapkova, Litvínov</v>
      </c>
      <c r="F47" s="412"/>
      <c r="G47" s="412"/>
      <c r="H47" s="412"/>
      <c r="I47" s="129"/>
      <c r="J47" s="44"/>
      <c r="K47" s="47"/>
    </row>
    <row r="48" spans="2:11" ht="13.5">
      <c r="B48" s="29"/>
      <c r="C48" s="38" t="s">
        <v>108</v>
      </c>
      <c r="D48" s="30"/>
      <c r="E48" s="30"/>
      <c r="F48" s="30"/>
      <c r="G48" s="30"/>
      <c r="H48" s="30"/>
      <c r="I48" s="128"/>
      <c r="J48" s="30"/>
      <c r="K48" s="32"/>
    </row>
    <row r="49" spans="2:11" s="1" customFormat="1" ht="22.5" customHeight="1">
      <c r="B49" s="43"/>
      <c r="C49" s="44"/>
      <c r="D49" s="44"/>
      <c r="E49" s="411" t="s">
        <v>109</v>
      </c>
      <c r="F49" s="413"/>
      <c r="G49" s="413"/>
      <c r="H49" s="413"/>
      <c r="I49" s="129"/>
      <c r="J49" s="44"/>
      <c r="K49" s="47"/>
    </row>
    <row r="50" spans="2:11" s="1" customFormat="1" ht="14.45" customHeight="1">
      <c r="B50" s="43"/>
      <c r="C50" s="38" t="s">
        <v>110</v>
      </c>
      <c r="D50" s="44"/>
      <c r="E50" s="44"/>
      <c r="F50" s="44"/>
      <c r="G50" s="44"/>
      <c r="H50" s="44"/>
      <c r="I50" s="129"/>
      <c r="J50" s="44"/>
      <c r="K50" s="47"/>
    </row>
    <row r="51" spans="2:11" s="1" customFormat="1" ht="23.25" customHeight="1">
      <c r="B51" s="43"/>
      <c r="C51" s="44"/>
      <c r="D51" s="44"/>
      <c r="E51" s="414" t="str">
        <f>E11</f>
        <v>02 - SO 100.02 - Nové oplocení z dílců</v>
      </c>
      <c r="F51" s="413"/>
      <c r="G51" s="413"/>
      <c r="H51" s="413"/>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25</v>
      </c>
      <c r="D53" s="44"/>
      <c r="E53" s="44"/>
      <c r="F53" s="36" t="str">
        <f>F14</f>
        <v>Litvínov</v>
      </c>
      <c r="G53" s="44"/>
      <c r="H53" s="44"/>
      <c r="I53" s="130" t="s">
        <v>27</v>
      </c>
      <c r="J53" s="131" t="str">
        <f>IF(J14="","",J14)</f>
        <v>26.05.2017</v>
      </c>
      <c r="K53" s="47"/>
    </row>
    <row r="54" spans="2:11" s="1" customFormat="1" ht="6.95" customHeight="1">
      <c r="B54" s="43"/>
      <c r="C54" s="44"/>
      <c r="D54" s="44"/>
      <c r="E54" s="44"/>
      <c r="F54" s="44"/>
      <c r="G54" s="44"/>
      <c r="H54" s="44"/>
      <c r="I54" s="129"/>
      <c r="J54" s="44"/>
      <c r="K54" s="47"/>
    </row>
    <row r="55" spans="2:11" s="1" customFormat="1" ht="13.5">
      <c r="B55" s="43"/>
      <c r="C55" s="38" t="s">
        <v>33</v>
      </c>
      <c r="D55" s="44"/>
      <c r="E55" s="44"/>
      <c r="F55" s="36" t="str">
        <f>E17</f>
        <v>Město Litvínov</v>
      </c>
      <c r="G55" s="44"/>
      <c r="H55" s="44"/>
      <c r="I55" s="130" t="s">
        <v>40</v>
      </c>
      <c r="J55" s="36" t="str">
        <f>E23</f>
        <v>Můjbim s.r.o.</v>
      </c>
      <c r="K55" s="47"/>
    </row>
    <row r="56" spans="2:11" s="1" customFormat="1" ht="14.45" customHeight="1">
      <c r="B56" s="43"/>
      <c r="C56" s="38" t="s">
        <v>38</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10.3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J90</f>
        <v>0</v>
      </c>
      <c r="K60" s="47"/>
      <c r="AU60" s="25" t="s">
        <v>116</v>
      </c>
    </row>
    <row r="61" spans="2:11" s="8" customFormat="1" ht="24.95" customHeight="1">
      <c r="B61" s="160"/>
      <c r="C61" s="161"/>
      <c r="D61" s="162" t="s">
        <v>117</v>
      </c>
      <c r="E61" s="163"/>
      <c r="F61" s="163"/>
      <c r="G61" s="163"/>
      <c r="H61" s="163"/>
      <c r="I61" s="164"/>
      <c r="J61" s="165">
        <f>J91</f>
        <v>0</v>
      </c>
      <c r="K61" s="166"/>
    </row>
    <row r="62" spans="2:11" s="9" customFormat="1" ht="19.9" customHeight="1">
      <c r="B62" s="167"/>
      <c r="C62" s="168"/>
      <c r="D62" s="169" t="s">
        <v>118</v>
      </c>
      <c r="E62" s="170"/>
      <c r="F62" s="170"/>
      <c r="G62" s="170"/>
      <c r="H62" s="170"/>
      <c r="I62" s="171"/>
      <c r="J62" s="172">
        <f>J92</f>
        <v>0</v>
      </c>
      <c r="K62" s="173"/>
    </row>
    <row r="63" spans="2:11" s="9" customFormat="1" ht="19.9" customHeight="1">
      <c r="B63" s="167"/>
      <c r="C63" s="168"/>
      <c r="D63" s="169" t="s">
        <v>435</v>
      </c>
      <c r="E63" s="170"/>
      <c r="F63" s="170"/>
      <c r="G63" s="170"/>
      <c r="H63" s="170"/>
      <c r="I63" s="171"/>
      <c r="J63" s="172">
        <f>J183</f>
        <v>0</v>
      </c>
      <c r="K63" s="173"/>
    </row>
    <row r="64" spans="2:11" s="9" customFormat="1" ht="19.9" customHeight="1">
      <c r="B64" s="167"/>
      <c r="C64" s="168"/>
      <c r="D64" s="169" t="s">
        <v>119</v>
      </c>
      <c r="E64" s="170"/>
      <c r="F64" s="170"/>
      <c r="G64" s="170"/>
      <c r="H64" s="170"/>
      <c r="I64" s="171"/>
      <c r="J64" s="172">
        <f>J196</f>
        <v>0</v>
      </c>
      <c r="K64" s="173"/>
    </row>
    <row r="65" spans="2:11" s="9" customFormat="1" ht="19.9" customHeight="1">
      <c r="B65" s="167"/>
      <c r="C65" s="168"/>
      <c r="D65" s="169" t="s">
        <v>120</v>
      </c>
      <c r="E65" s="170"/>
      <c r="F65" s="170"/>
      <c r="G65" s="170"/>
      <c r="H65" s="170"/>
      <c r="I65" s="171"/>
      <c r="J65" s="172">
        <f>J213</f>
        <v>0</v>
      </c>
      <c r="K65" s="173"/>
    </row>
    <row r="66" spans="2:11" s="9" customFormat="1" ht="19.9" customHeight="1">
      <c r="B66" s="167"/>
      <c r="C66" s="168"/>
      <c r="D66" s="169" t="s">
        <v>121</v>
      </c>
      <c r="E66" s="170"/>
      <c r="F66" s="170"/>
      <c r="G66" s="170"/>
      <c r="H66" s="170"/>
      <c r="I66" s="171"/>
      <c r="J66" s="172">
        <f>J224</f>
        <v>0</v>
      </c>
      <c r="K66" s="173"/>
    </row>
    <row r="67" spans="2:11" s="9" customFormat="1" ht="19.9" customHeight="1">
      <c r="B67" s="167"/>
      <c r="C67" s="168"/>
      <c r="D67" s="169" t="s">
        <v>122</v>
      </c>
      <c r="E67" s="170"/>
      <c r="F67" s="170"/>
      <c r="G67" s="170"/>
      <c r="H67" s="170"/>
      <c r="I67" s="171"/>
      <c r="J67" s="172">
        <f>J233</f>
        <v>0</v>
      </c>
      <c r="K67" s="173"/>
    </row>
    <row r="68" spans="2:11" s="8" customFormat="1" ht="24.95" customHeight="1">
      <c r="B68" s="160"/>
      <c r="C68" s="161"/>
      <c r="D68" s="162" t="s">
        <v>125</v>
      </c>
      <c r="E68" s="163"/>
      <c r="F68" s="163"/>
      <c r="G68" s="163"/>
      <c r="H68" s="163"/>
      <c r="I68" s="164"/>
      <c r="J68" s="165">
        <f>J236</f>
        <v>0</v>
      </c>
      <c r="K68" s="166"/>
    </row>
    <row r="69" spans="2:11" s="1" customFormat="1" ht="21.75" customHeight="1">
      <c r="B69" s="43"/>
      <c r="C69" s="44"/>
      <c r="D69" s="44"/>
      <c r="E69" s="44"/>
      <c r="F69" s="44"/>
      <c r="G69" s="44"/>
      <c r="H69" s="44"/>
      <c r="I69" s="129"/>
      <c r="J69" s="44"/>
      <c r="K69" s="47"/>
    </row>
    <row r="70" spans="2:11" s="1" customFormat="1" ht="6.95" customHeight="1">
      <c r="B70" s="58"/>
      <c r="C70" s="59"/>
      <c r="D70" s="59"/>
      <c r="E70" s="59"/>
      <c r="F70" s="59"/>
      <c r="G70" s="59"/>
      <c r="H70" s="59"/>
      <c r="I70" s="150"/>
      <c r="J70" s="59"/>
      <c r="K70" s="60"/>
    </row>
    <row r="74" spans="2:12" s="1" customFormat="1" ht="6.95" customHeight="1">
      <c r="B74" s="61"/>
      <c r="C74" s="62"/>
      <c r="D74" s="62"/>
      <c r="E74" s="62"/>
      <c r="F74" s="62"/>
      <c r="G74" s="62"/>
      <c r="H74" s="62"/>
      <c r="I74" s="153"/>
      <c r="J74" s="62"/>
      <c r="K74" s="62"/>
      <c r="L74" s="63"/>
    </row>
    <row r="75" spans="2:12" s="1" customFormat="1" ht="36.95" customHeight="1">
      <c r="B75" s="43"/>
      <c r="C75" s="64" t="s">
        <v>126</v>
      </c>
      <c r="D75" s="65"/>
      <c r="E75" s="65"/>
      <c r="F75" s="65"/>
      <c r="G75" s="65"/>
      <c r="H75" s="65"/>
      <c r="I75" s="174"/>
      <c r="J75" s="65"/>
      <c r="K75" s="65"/>
      <c r="L75" s="63"/>
    </row>
    <row r="76" spans="2:12" s="1" customFormat="1" ht="6.95" customHeight="1">
      <c r="B76" s="43"/>
      <c r="C76" s="65"/>
      <c r="D76" s="65"/>
      <c r="E76" s="65"/>
      <c r="F76" s="65"/>
      <c r="G76" s="65"/>
      <c r="H76" s="65"/>
      <c r="I76" s="174"/>
      <c r="J76" s="65"/>
      <c r="K76" s="65"/>
      <c r="L76" s="63"/>
    </row>
    <row r="77" spans="2:12" s="1" customFormat="1" ht="14.45" customHeight="1">
      <c r="B77" s="43"/>
      <c r="C77" s="67" t="s">
        <v>19</v>
      </c>
      <c r="D77" s="65"/>
      <c r="E77" s="65"/>
      <c r="F77" s="65"/>
      <c r="G77" s="65"/>
      <c r="H77" s="65"/>
      <c r="I77" s="174"/>
      <c r="J77" s="65"/>
      <c r="K77" s="65"/>
      <c r="L77" s="63"/>
    </row>
    <row r="78" spans="2:12" s="1" customFormat="1" ht="22.5" customHeight="1">
      <c r="B78" s="43"/>
      <c r="C78" s="65"/>
      <c r="D78" s="65"/>
      <c r="E78" s="415" t="str">
        <f>E7</f>
        <v>Stavba plotu, výměna brány a branky, terenní úpravya oprava stáv. oplocení areálu MŠ Čapkova, Litvínov</v>
      </c>
      <c r="F78" s="416"/>
      <c r="G78" s="416"/>
      <c r="H78" s="416"/>
      <c r="I78" s="174"/>
      <c r="J78" s="65"/>
      <c r="K78" s="65"/>
      <c r="L78" s="63"/>
    </row>
    <row r="79" spans="2:12" ht="13.5">
      <c r="B79" s="29"/>
      <c r="C79" s="67" t="s">
        <v>108</v>
      </c>
      <c r="D79" s="175"/>
      <c r="E79" s="175"/>
      <c r="F79" s="175"/>
      <c r="G79" s="175"/>
      <c r="H79" s="175"/>
      <c r="J79" s="175"/>
      <c r="K79" s="175"/>
      <c r="L79" s="176"/>
    </row>
    <row r="80" spans="2:12" s="1" customFormat="1" ht="22.5" customHeight="1">
      <c r="B80" s="43"/>
      <c r="C80" s="65"/>
      <c r="D80" s="65"/>
      <c r="E80" s="415" t="s">
        <v>109</v>
      </c>
      <c r="F80" s="417"/>
      <c r="G80" s="417"/>
      <c r="H80" s="417"/>
      <c r="I80" s="174"/>
      <c r="J80" s="65"/>
      <c r="K80" s="65"/>
      <c r="L80" s="63"/>
    </row>
    <row r="81" spans="2:12" s="1" customFormat="1" ht="14.45" customHeight="1">
      <c r="B81" s="43"/>
      <c r="C81" s="67" t="s">
        <v>110</v>
      </c>
      <c r="D81" s="65"/>
      <c r="E81" s="65"/>
      <c r="F81" s="65"/>
      <c r="G81" s="65"/>
      <c r="H81" s="65"/>
      <c r="I81" s="174"/>
      <c r="J81" s="65"/>
      <c r="K81" s="65"/>
      <c r="L81" s="63"/>
    </row>
    <row r="82" spans="2:12" s="1" customFormat="1" ht="23.25" customHeight="1">
      <c r="B82" s="43"/>
      <c r="C82" s="65"/>
      <c r="D82" s="65"/>
      <c r="E82" s="387" t="str">
        <f>E11</f>
        <v>02 - SO 100.02 - Nové oplocení z dílců</v>
      </c>
      <c r="F82" s="417"/>
      <c r="G82" s="417"/>
      <c r="H82" s="417"/>
      <c r="I82" s="174"/>
      <c r="J82" s="65"/>
      <c r="K82" s="65"/>
      <c r="L82" s="63"/>
    </row>
    <row r="83" spans="2:12" s="1" customFormat="1" ht="6.95" customHeight="1">
      <c r="B83" s="43"/>
      <c r="C83" s="65"/>
      <c r="D83" s="65"/>
      <c r="E83" s="65"/>
      <c r="F83" s="65"/>
      <c r="G83" s="65"/>
      <c r="H83" s="65"/>
      <c r="I83" s="174"/>
      <c r="J83" s="65"/>
      <c r="K83" s="65"/>
      <c r="L83" s="63"/>
    </row>
    <row r="84" spans="2:12" s="1" customFormat="1" ht="18" customHeight="1">
      <c r="B84" s="43"/>
      <c r="C84" s="67" t="s">
        <v>25</v>
      </c>
      <c r="D84" s="65"/>
      <c r="E84" s="65"/>
      <c r="F84" s="177" t="str">
        <f>F14</f>
        <v>Litvínov</v>
      </c>
      <c r="G84" s="65"/>
      <c r="H84" s="65"/>
      <c r="I84" s="178" t="s">
        <v>27</v>
      </c>
      <c r="J84" s="75" t="str">
        <f>IF(J14="","",J14)</f>
        <v>26.05.2017</v>
      </c>
      <c r="K84" s="65"/>
      <c r="L84" s="63"/>
    </row>
    <row r="85" spans="2:12" s="1" customFormat="1" ht="6.95" customHeight="1">
      <c r="B85" s="43"/>
      <c r="C85" s="65"/>
      <c r="D85" s="65"/>
      <c r="E85" s="65"/>
      <c r="F85" s="65"/>
      <c r="G85" s="65"/>
      <c r="H85" s="65"/>
      <c r="I85" s="174"/>
      <c r="J85" s="65"/>
      <c r="K85" s="65"/>
      <c r="L85" s="63"/>
    </row>
    <row r="86" spans="2:12" s="1" customFormat="1" ht="13.5">
      <c r="B86" s="43"/>
      <c r="C86" s="67" t="s">
        <v>33</v>
      </c>
      <c r="D86" s="65"/>
      <c r="E86" s="65"/>
      <c r="F86" s="177" t="str">
        <f>E17</f>
        <v>Město Litvínov</v>
      </c>
      <c r="G86" s="65"/>
      <c r="H86" s="65"/>
      <c r="I86" s="178" t="s">
        <v>40</v>
      </c>
      <c r="J86" s="177" t="str">
        <f>E23</f>
        <v>Můjbim s.r.o.</v>
      </c>
      <c r="K86" s="65"/>
      <c r="L86" s="63"/>
    </row>
    <row r="87" spans="2:12" s="1" customFormat="1" ht="14.45" customHeight="1">
      <c r="B87" s="43"/>
      <c r="C87" s="67" t="s">
        <v>38</v>
      </c>
      <c r="D87" s="65"/>
      <c r="E87" s="65"/>
      <c r="F87" s="177" t="str">
        <f>IF(E20="","",E20)</f>
        <v/>
      </c>
      <c r="G87" s="65"/>
      <c r="H87" s="65"/>
      <c r="I87" s="174"/>
      <c r="J87" s="65"/>
      <c r="K87" s="65"/>
      <c r="L87" s="63"/>
    </row>
    <row r="88" spans="2:12" s="1" customFormat="1" ht="10.35" customHeight="1">
      <c r="B88" s="43"/>
      <c r="C88" s="65"/>
      <c r="D88" s="65"/>
      <c r="E88" s="65"/>
      <c r="F88" s="65"/>
      <c r="G88" s="65"/>
      <c r="H88" s="65"/>
      <c r="I88" s="174"/>
      <c r="J88" s="65"/>
      <c r="K88" s="65"/>
      <c r="L88" s="63"/>
    </row>
    <row r="89" spans="2:20" s="10" customFormat="1" ht="29.25" customHeight="1">
      <c r="B89" s="179"/>
      <c r="C89" s="180" t="s">
        <v>127</v>
      </c>
      <c r="D89" s="181" t="s">
        <v>65</v>
      </c>
      <c r="E89" s="181" t="s">
        <v>61</v>
      </c>
      <c r="F89" s="181" t="s">
        <v>128</v>
      </c>
      <c r="G89" s="181" t="s">
        <v>129</v>
      </c>
      <c r="H89" s="181" t="s">
        <v>130</v>
      </c>
      <c r="I89" s="182" t="s">
        <v>131</v>
      </c>
      <c r="J89" s="181" t="s">
        <v>114</v>
      </c>
      <c r="K89" s="183" t="s">
        <v>132</v>
      </c>
      <c r="L89" s="184"/>
      <c r="M89" s="83" t="s">
        <v>133</v>
      </c>
      <c r="N89" s="84" t="s">
        <v>50</v>
      </c>
      <c r="O89" s="84" t="s">
        <v>134</v>
      </c>
      <c r="P89" s="84" t="s">
        <v>135</v>
      </c>
      <c r="Q89" s="84" t="s">
        <v>136</v>
      </c>
      <c r="R89" s="84" t="s">
        <v>137</v>
      </c>
      <c r="S89" s="84" t="s">
        <v>138</v>
      </c>
      <c r="T89" s="85" t="s">
        <v>139</v>
      </c>
    </row>
    <row r="90" spans="2:63" s="1" customFormat="1" ht="29.25" customHeight="1">
      <c r="B90" s="43"/>
      <c r="C90" s="89" t="s">
        <v>115</v>
      </c>
      <c r="D90" s="65"/>
      <c r="E90" s="65"/>
      <c r="F90" s="65"/>
      <c r="G90" s="65"/>
      <c r="H90" s="65"/>
      <c r="I90" s="174"/>
      <c r="J90" s="185">
        <f>BK90</f>
        <v>0</v>
      </c>
      <c r="K90" s="65"/>
      <c r="L90" s="63"/>
      <c r="M90" s="86"/>
      <c r="N90" s="87"/>
      <c r="O90" s="87"/>
      <c r="P90" s="186">
        <f>P91+P236</f>
        <v>0</v>
      </c>
      <c r="Q90" s="87"/>
      <c r="R90" s="186">
        <f>R91+R236</f>
        <v>33.04048479</v>
      </c>
      <c r="S90" s="87"/>
      <c r="T90" s="187">
        <f>T91+T236</f>
        <v>0.2499364</v>
      </c>
      <c r="AT90" s="25" t="s">
        <v>79</v>
      </c>
      <c r="AU90" s="25" t="s">
        <v>116</v>
      </c>
      <c r="BK90" s="188">
        <f>BK91+BK236</f>
        <v>0</v>
      </c>
    </row>
    <row r="91" spans="2:63" s="11" customFormat="1" ht="37.35" customHeight="1">
      <c r="B91" s="189"/>
      <c r="C91" s="190"/>
      <c r="D91" s="191" t="s">
        <v>79</v>
      </c>
      <c r="E91" s="192" t="s">
        <v>140</v>
      </c>
      <c r="F91" s="192" t="s">
        <v>141</v>
      </c>
      <c r="G91" s="190"/>
      <c r="H91" s="190"/>
      <c r="I91" s="193"/>
      <c r="J91" s="194">
        <f>BK91</f>
        <v>0</v>
      </c>
      <c r="K91" s="190"/>
      <c r="L91" s="195"/>
      <c r="M91" s="196"/>
      <c r="N91" s="197"/>
      <c r="O91" s="197"/>
      <c r="P91" s="198">
        <f>P92+P183+P196+P213+P224+P233</f>
        <v>0</v>
      </c>
      <c r="Q91" s="197"/>
      <c r="R91" s="198">
        <f>R92+R183+R196+R213+R224+R233</f>
        <v>33.04048479</v>
      </c>
      <c r="S91" s="197"/>
      <c r="T91" s="199">
        <f>T92+T183+T196+T213+T224+T233</f>
        <v>0.2499364</v>
      </c>
      <c r="AR91" s="200" t="s">
        <v>10</v>
      </c>
      <c r="AT91" s="201" t="s">
        <v>79</v>
      </c>
      <c r="AU91" s="201" t="s">
        <v>80</v>
      </c>
      <c r="AY91" s="200" t="s">
        <v>142</v>
      </c>
      <c r="BK91" s="202">
        <f>BK92+BK183+BK196+BK213+BK224+BK233</f>
        <v>0</v>
      </c>
    </row>
    <row r="92" spans="2:63" s="11" customFormat="1" ht="19.9" customHeight="1">
      <c r="B92" s="189"/>
      <c r="C92" s="190"/>
      <c r="D92" s="203" t="s">
        <v>79</v>
      </c>
      <c r="E92" s="204" t="s">
        <v>10</v>
      </c>
      <c r="F92" s="204" t="s">
        <v>143</v>
      </c>
      <c r="G92" s="190"/>
      <c r="H92" s="190"/>
      <c r="I92" s="193"/>
      <c r="J92" s="205">
        <f>BK92</f>
        <v>0</v>
      </c>
      <c r="K92" s="190"/>
      <c r="L92" s="195"/>
      <c r="M92" s="196"/>
      <c r="N92" s="197"/>
      <c r="O92" s="197"/>
      <c r="P92" s="198">
        <f>SUM(P93:P182)</f>
        <v>0</v>
      </c>
      <c r="Q92" s="197"/>
      <c r="R92" s="198">
        <f>SUM(R93:R182)</f>
        <v>0.01914</v>
      </c>
      <c r="S92" s="197"/>
      <c r="T92" s="199">
        <f>SUM(T93:T182)</f>
        <v>0</v>
      </c>
      <c r="AR92" s="200" t="s">
        <v>10</v>
      </c>
      <c r="AT92" s="201" t="s">
        <v>79</v>
      </c>
      <c r="AU92" s="201" t="s">
        <v>10</v>
      </c>
      <c r="AY92" s="200" t="s">
        <v>142</v>
      </c>
      <c r="BK92" s="202">
        <f>SUM(BK93:BK182)</f>
        <v>0</v>
      </c>
    </row>
    <row r="93" spans="2:65" s="1" customFormat="1" ht="22.5" customHeight="1">
      <c r="B93" s="43"/>
      <c r="C93" s="206" t="s">
        <v>10</v>
      </c>
      <c r="D93" s="206" t="s">
        <v>144</v>
      </c>
      <c r="E93" s="207" t="s">
        <v>145</v>
      </c>
      <c r="F93" s="208" t="s">
        <v>146</v>
      </c>
      <c r="G93" s="209" t="s">
        <v>147</v>
      </c>
      <c r="H93" s="210">
        <v>108.96</v>
      </c>
      <c r="I93" s="211"/>
      <c r="J93" s="212">
        <f>ROUND(I93*H93,0)</f>
        <v>0</v>
      </c>
      <c r="K93" s="208" t="s">
        <v>148</v>
      </c>
      <c r="L93" s="63"/>
      <c r="M93" s="213" t="s">
        <v>35</v>
      </c>
      <c r="N93" s="214" t="s">
        <v>51</v>
      </c>
      <c r="O93" s="44"/>
      <c r="P93" s="215">
        <f>O93*H93</f>
        <v>0</v>
      </c>
      <c r="Q93" s="215">
        <v>0</v>
      </c>
      <c r="R93" s="215">
        <f>Q93*H93</f>
        <v>0</v>
      </c>
      <c r="S93" s="215">
        <v>0</v>
      </c>
      <c r="T93" s="216">
        <f>S93*H93</f>
        <v>0</v>
      </c>
      <c r="AR93" s="25" t="s">
        <v>149</v>
      </c>
      <c r="AT93" s="25" t="s">
        <v>144</v>
      </c>
      <c r="AU93" s="25" t="s">
        <v>87</v>
      </c>
      <c r="AY93" s="25" t="s">
        <v>142</v>
      </c>
      <c r="BE93" s="217">
        <f>IF(N93="základní",J93,0)</f>
        <v>0</v>
      </c>
      <c r="BF93" s="217">
        <f>IF(N93="snížená",J93,0)</f>
        <v>0</v>
      </c>
      <c r="BG93" s="217">
        <f>IF(N93="zákl. přenesená",J93,0)</f>
        <v>0</v>
      </c>
      <c r="BH93" s="217">
        <f>IF(N93="sníž. přenesená",J93,0)</f>
        <v>0</v>
      </c>
      <c r="BI93" s="217">
        <f>IF(N93="nulová",J93,0)</f>
        <v>0</v>
      </c>
      <c r="BJ93" s="25" t="s">
        <v>10</v>
      </c>
      <c r="BK93" s="217">
        <f>ROUND(I93*H93,0)</f>
        <v>0</v>
      </c>
      <c r="BL93" s="25" t="s">
        <v>149</v>
      </c>
      <c r="BM93" s="25" t="s">
        <v>436</v>
      </c>
    </row>
    <row r="94" spans="2:47" s="1" customFormat="1" ht="94.5">
      <c r="B94" s="43"/>
      <c r="C94" s="65"/>
      <c r="D94" s="218" t="s">
        <v>151</v>
      </c>
      <c r="E94" s="65"/>
      <c r="F94" s="219" t="s">
        <v>152</v>
      </c>
      <c r="G94" s="65"/>
      <c r="H94" s="65"/>
      <c r="I94" s="174"/>
      <c r="J94" s="65"/>
      <c r="K94" s="65"/>
      <c r="L94" s="63"/>
      <c r="M94" s="220"/>
      <c r="N94" s="44"/>
      <c r="O94" s="44"/>
      <c r="P94" s="44"/>
      <c r="Q94" s="44"/>
      <c r="R94" s="44"/>
      <c r="S94" s="44"/>
      <c r="T94" s="80"/>
      <c r="AT94" s="25" t="s">
        <v>151</v>
      </c>
      <c r="AU94" s="25" t="s">
        <v>87</v>
      </c>
    </row>
    <row r="95" spans="2:51" s="12" customFormat="1" ht="13.5">
      <c r="B95" s="221"/>
      <c r="C95" s="222"/>
      <c r="D95" s="218" t="s">
        <v>153</v>
      </c>
      <c r="E95" s="223" t="s">
        <v>35</v>
      </c>
      <c r="F95" s="224" t="s">
        <v>154</v>
      </c>
      <c r="G95" s="222"/>
      <c r="H95" s="225" t="s">
        <v>35</v>
      </c>
      <c r="I95" s="226"/>
      <c r="J95" s="222"/>
      <c r="K95" s="222"/>
      <c r="L95" s="227"/>
      <c r="M95" s="228"/>
      <c r="N95" s="229"/>
      <c r="O95" s="229"/>
      <c r="P95" s="229"/>
      <c r="Q95" s="229"/>
      <c r="R95" s="229"/>
      <c r="S95" s="229"/>
      <c r="T95" s="230"/>
      <c r="AT95" s="231" t="s">
        <v>153</v>
      </c>
      <c r="AU95" s="231" t="s">
        <v>87</v>
      </c>
      <c r="AV95" s="12" t="s">
        <v>10</v>
      </c>
      <c r="AW95" s="12" t="s">
        <v>41</v>
      </c>
      <c r="AX95" s="12" t="s">
        <v>80</v>
      </c>
      <c r="AY95" s="231" t="s">
        <v>142</v>
      </c>
    </row>
    <row r="96" spans="2:51" s="12" customFormat="1" ht="13.5">
      <c r="B96" s="221"/>
      <c r="C96" s="222"/>
      <c r="D96" s="218" t="s">
        <v>153</v>
      </c>
      <c r="E96" s="223" t="s">
        <v>35</v>
      </c>
      <c r="F96" s="224" t="s">
        <v>437</v>
      </c>
      <c r="G96" s="222"/>
      <c r="H96" s="225" t="s">
        <v>35</v>
      </c>
      <c r="I96" s="226"/>
      <c r="J96" s="222"/>
      <c r="K96" s="222"/>
      <c r="L96" s="227"/>
      <c r="M96" s="228"/>
      <c r="N96" s="229"/>
      <c r="O96" s="229"/>
      <c r="P96" s="229"/>
      <c r="Q96" s="229"/>
      <c r="R96" s="229"/>
      <c r="S96" s="229"/>
      <c r="T96" s="230"/>
      <c r="AT96" s="231" t="s">
        <v>153</v>
      </c>
      <c r="AU96" s="231" t="s">
        <v>87</v>
      </c>
      <c r="AV96" s="12" t="s">
        <v>10</v>
      </c>
      <c r="AW96" s="12" t="s">
        <v>41</v>
      </c>
      <c r="AX96" s="12" t="s">
        <v>80</v>
      </c>
      <c r="AY96" s="231" t="s">
        <v>142</v>
      </c>
    </row>
    <row r="97" spans="2:51" s="13" customFormat="1" ht="13.5">
      <c r="B97" s="232"/>
      <c r="C97" s="233"/>
      <c r="D97" s="218" t="s">
        <v>153</v>
      </c>
      <c r="E97" s="234" t="s">
        <v>35</v>
      </c>
      <c r="F97" s="235" t="s">
        <v>438</v>
      </c>
      <c r="G97" s="233"/>
      <c r="H97" s="236">
        <v>108.96</v>
      </c>
      <c r="I97" s="237"/>
      <c r="J97" s="233"/>
      <c r="K97" s="233"/>
      <c r="L97" s="238"/>
      <c r="M97" s="239"/>
      <c r="N97" s="240"/>
      <c r="O97" s="240"/>
      <c r="P97" s="240"/>
      <c r="Q97" s="240"/>
      <c r="R97" s="240"/>
      <c r="S97" s="240"/>
      <c r="T97" s="241"/>
      <c r="AT97" s="242" t="s">
        <v>153</v>
      </c>
      <c r="AU97" s="242" t="s">
        <v>87</v>
      </c>
      <c r="AV97" s="13" t="s">
        <v>87</v>
      </c>
      <c r="AW97" s="13" t="s">
        <v>41</v>
      </c>
      <c r="AX97" s="13" t="s">
        <v>80</v>
      </c>
      <c r="AY97" s="242" t="s">
        <v>142</v>
      </c>
    </row>
    <row r="98" spans="2:51" s="14" customFormat="1" ht="13.5">
      <c r="B98" s="243"/>
      <c r="C98" s="244"/>
      <c r="D98" s="254" t="s">
        <v>153</v>
      </c>
      <c r="E98" s="255" t="s">
        <v>35</v>
      </c>
      <c r="F98" s="256" t="s">
        <v>157</v>
      </c>
      <c r="G98" s="244"/>
      <c r="H98" s="257">
        <v>108.96</v>
      </c>
      <c r="I98" s="248"/>
      <c r="J98" s="244"/>
      <c r="K98" s="244"/>
      <c r="L98" s="249"/>
      <c r="M98" s="250"/>
      <c r="N98" s="251"/>
      <c r="O98" s="251"/>
      <c r="P98" s="251"/>
      <c r="Q98" s="251"/>
      <c r="R98" s="251"/>
      <c r="S98" s="251"/>
      <c r="T98" s="252"/>
      <c r="AT98" s="253" t="s">
        <v>153</v>
      </c>
      <c r="AU98" s="253" t="s">
        <v>87</v>
      </c>
      <c r="AV98" s="14" t="s">
        <v>149</v>
      </c>
      <c r="AW98" s="14" t="s">
        <v>41</v>
      </c>
      <c r="AX98" s="14" t="s">
        <v>10</v>
      </c>
      <c r="AY98" s="253" t="s">
        <v>142</v>
      </c>
    </row>
    <row r="99" spans="2:65" s="1" customFormat="1" ht="22.5" customHeight="1">
      <c r="B99" s="43"/>
      <c r="C99" s="206" t="s">
        <v>87</v>
      </c>
      <c r="D99" s="206" t="s">
        <v>144</v>
      </c>
      <c r="E99" s="207" t="s">
        <v>439</v>
      </c>
      <c r="F99" s="208" t="s">
        <v>440</v>
      </c>
      <c r="G99" s="209" t="s">
        <v>147</v>
      </c>
      <c r="H99" s="210">
        <v>18.16</v>
      </c>
      <c r="I99" s="211"/>
      <c r="J99" s="212">
        <f>ROUND(I99*H99,0)</f>
        <v>0</v>
      </c>
      <c r="K99" s="208" t="s">
        <v>148</v>
      </c>
      <c r="L99" s="63"/>
      <c r="M99" s="213" t="s">
        <v>35</v>
      </c>
      <c r="N99" s="214" t="s">
        <v>51</v>
      </c>
      <c r="O99" s="44"/>
      <c r="P99" s="215">
        <f>O99*H99</f>
        <v>0</v>
      </c>
      <c r="Q99" s="215">
        <v>0</v>
      </c>
      <c r="R99" s="215">
        <f>Q99*H99</f>
        <v>0</v>
      </c>
      <c r="S99" s="215">
        <v>0</v>
      </c>
      <c r="T99" s="216">
        <f>S99*H99</f>
        <v>0</v>
      </c>
      <c r="AR99" s="25" t="s">
        <v>149</v>
      </c>
      <c r="AT99" s="25" t="s">
        <v>144</v>
      </c>
      <c r="AU99" s="25" t="s">
        <v>87</v>
      </c>
      <c r="AY99" s="25" t="s">
        <v>142</v>
      </c>
      <c r="BE99" s="217">
        <f>IF(N99="základní",J99,0)</f>
        <v>0</v>
      </c>
      <c r="BF99" s="217">
        <f>IF(N99="snížená",J99,0)</f>
        <v>0</v>
      </c>
      <c r="BG99" s="217">
        <f>IF(N99="zákl. přenesená",J99,0)</f>
        <v>0</v>
      </c>
      <c r="BH99" s="217">
        <f>IF(N99="sníž. přenesená",J99,0)</f>
        <v>0</v>
      </c>
      <c r="BI99" s="217">
        <f>IF(N99="nulová",J99,0)</f>
        <v>0</v>
      </c>
      <c r="BJ99" s="25" t="s">
        <v>10</v>
      </c>
      <c r="BK99" s="217">
        <f>ROUND(I99*H99,0)</f>
        <v>0</v>
      </c>
      <c r="BL99" s="25" t="s">
        <v>149</v>
      </c>
      <c r="BM99" s="25" t="s">
        <v>441</v>
      </c>
    </row>
    <row r="100" spans="2:47" s="1" customFormat="1" ht="121.5">
      <c r="B100" s="43"/>
      <c r="C100" s="65"/>
      <c r="D100" s="218" t="s">
        <v>151</v>
      </c>
      <c r="E100" s="65"/>
      <c r="F100" s="219" t="s">
        <v>442</v>
      </c>
      <c r="G100" s="65"/>
      <c r="H100" s="65"/>
      <c r="I100" s="174"/>
      <c r="J100" s="65"/>
      <c r="K100" s="65"/>
      <c r="L100" s="63"/>
      <c r="M100" s="220"/>
      <c r="N100" s="44"/>
      <c r="O100" s="44"/>
      <c r="P100" s="44"/>
      <c r="Q100" s="44"/>
      <c r="R100" s="44"/>
      <c r="S100" s="44"/>
      <c r="T100" s="80"/>
      <c r="AT100" s="25" t="s">
        <v>151</v>
      </c>
      <c r="AU100" s="25" t="s">
        <v>87</v>
      </c>
    </row>
    <row r="101" spans="2:51" s="12" customFormat="1" ht="13.5">
      <c r="B101" s="221"/>
      <c r="C101" s="222"/>
      <c r="D101" s="218" t="s">
        <v>153</v>
      </c>
      <c r="E101" s="223" t="s">
        <v>35</v>
      </c>
      <c r="F101" s="224" t="s">
        <v>400</v>
      </c>
      <c r="G101" s="222"/>
      <c r="H101" s="225" t="s">
        <v>35</v>
      </c>
      <c r="I101" s="226"/>
      <c r="J101" s="222"/>
      <c r="K101" s="222"/>
      <c r="L101" s="227"/>
      <c r="M101" s="228"/>
      <c r="N101" s="229"/>
      <c r="O101" s="229"/>
      <c r="P101" s="229"/>
      <c r="Q101" s="229"/>
      <c r="R101" s="229"/>
      <c r="S101" s="229"/>
      <c r="T101" s="230"/>
      <c r="AT101" s="231" t="s">
        <v>153</v>
      </c>
      <c r="AU101" s="231" t="s">
        <v>87</v>
      </c>
      <c r="AV101" s="12" t="s">
        <v>10</v>
      </c>
      <c r="AW101" s="12" t="s">
        <v>41</v>
      </c>
      <c r="AX101" s="12" t="s">
        <v>80</v>
      </c>
      <c r="AY101" s="231" t="s">
        <v>142</v>
      </c>
    </row>
    <row r="102" spans="2:51" s="12" customFormat="1" ht="13.5">
      <c r="B102" s="221"/>
      <c r="C102" s="222"/>
      <c r="D102" s="218" t="s">
        <v>153</v>
      </c>
      <c r="E102" s="223" t="s">
        <v>35</v>
      </c>
      <c r="F102" s="224" t="s">
        <v>443</v>
      </c>
      <c r="G102" s="222"/>
      <c r="H102" s="225" t="s">
        <v>35</v>
      </c>
      <c r="I102" s="226"/>
      <c r="J102" s="222"/>
      <c r="K102" s="222"/>
      <c r="L102" s="227"/>
      <c r="M102" s="228"/>
      <c r="N102" s="229"/>
      <c r="O102" s="229"/>
      <c r="P102" s="229"/>
      <c r="Q102" s="229"/>
      <c r="R102" s="229"/>
      <c r="S102" s="229"/>
      <c r="T102" s="230"/>
      <c r="AT102" s="231" t="s">
        <v>153</v>
      </c>
      <c r="AU102" s="231" t="s">
        <v>87</v>
      </c>
      <c r="AV102" s="12" t="s">
        <v>10</v>
      </c>
      <c r="AW102" s="12" t="s">
        <v>41</v>
      </c>
      <c r="AX102" s="12" t="s">
        <v>80</v>
      </c>
      <c r="AY102" s="231" t="s">
        <v>142</v>
      </c>
    </row>
    <row r="103" spans="2:51" s="13" customFormat="1" ht="13.5">
      <c r="B103" s="232"/>
      <c r="C103" s="233"/>
      <c r="D103" s="218" t="s">
        <v>153</v>
      </c>
      <c r="E103" s="234" t="s">
        <v>35</v>
      </c>
      <c r="F103" s="235" t="s">
        <v>444</v>
      </c>
      <c r="G103" s="233"/>
      <c r="H103" s="236">
        <v>18.16</v>
      </c>
      <c r="I103" s="237"/>
      <c r="J103" s="233"/>
      <c r="K103" s="233"/>
      <c r="L103" s="238"/>
      <c r="M103" s="239"/>
      <c r="N103" s="240"/>
      <c r="O103" s="240"/>
      <c r="P103" s="240"/>
      <c r="Q103" s="240"/>
      <c r="R103" s="240"/>
      <c r="S103" s="240"/>
      <c r="T103" s="241"/>
      <c r="AT103" s="242" t="s">
        <v>153</v>
      </c>
      <c r="AU103" s="242" t="s">
        <v>87</v>
      </c>
      <c r="AV103" s="13" t="s">
        <v>87</v>
      </c>
      <c r="AW103" s="13" t="s">
        <v>41</v>
      </c>
      <c r="AX103" s="13" t="s">
        <v>80</v>
      </c>
      <c r="AY103" s="242" t="s">
        <v>142</v>
      </c>
    </row>
    <row r="104" spans="2:51" s="14" customFormat="1" ht="13.5">
      <c r="B104" s="243"/>
      <c r="C104" s="244"/>
      <c r="D104" s="254" t="s">
        <v>153</v>
      </c>
      <c r="E104" s="255" t="s">
        <v>35</v>
      </c>
      <c r="F104" s="256" t="s">
        <v>157</v>
      </c>
      <c r="G104" s="244"/>
      <c r="H104" s="257">
        <v>18.16</v>
      </c>
      <c r="I104" s="248"/>
      <c r="J104" s="244"/>
      <c r="K104" s="244"/>
      <c r="L104" s="249"/>
      <c r="M104" s="250"/>
      <c r="N104" s="251"/>
      <c r="O104" s="251"/>
      <c r="P104" s="251"/>
      <c r="Q104" s="251"/>
      <c r="R104" s="251"/>
      <c r="S104" s="251"/>
      <c r="T104" s="252"/>
      <c r="AT104" s="253" t="s">
        <v>153</v>
      </c>
      <c r="AU104" s="253" t="s">
        <v>87</v>
      </c>
      <c r="AV104" s="14" t="s">
        <v>149</v>
      </c>
      <c r="AW104" s="14" t="s">
        <v>41</v>
      </c>
      <c r="AX104" s="14" t="s">
        <v>10</v>
      </c>
      <c r="AY104" s="253" t="s">
        <v>142</v>
      </c>
    </row>
    <row r="105" spans="2:65" s="1" customFormat="1" ht="57" customHeight="1">
      <c r="B105" s="43"/>
      <c r="C105" s="206" t="s">
        <v>158</v>
      </c>
      <c r="D105" s="206" t="s">
        <v>144</v>
      </c>
      <c r="E105" s="207" t="s">
        <v>445</v>
      </c>
      <c r="F105" s="208" t="s">
        <v>446</v>
      </c>
      <c r="G105" s="209" t="s">
        <v>185</v>
      </c>
      <c r="H105" s="210">
        <v>0.4</v>
      </c>
      <c r="I105" s="211"/>
      <c r="J105" s="212">
        <f>ROUND(I105*H105,0)</f>
        <v>0</v>
      </c>
      <c r="K105" s="208" t="s">
        <v>148</v>
      </c>
      <c r="L105" s="63"/>
      <c r="M105" s="213" t="s">
        <v>35</v>
      </c>
      <c r="N105" s="214" t="s">
        <v>51</v>
      </c>
      <c r="O105" s="44"/>
      <c r="P105" s="215">
        <f>O105*H105</f>
        <v>0</v>
      </c>
      <c r="Q105" s="215">
        <v>0.00868</v>
      </c>
      <c r="R105" s="215">
        <f>Q105*H105</f>
        <v>0.0034720000000000003</v>
      </c>
      <c r="S105" s="215">
        <v>0</v>
      </c>
      <c r="T105" s="216">
        <f>S105*H105</f>
        <v>0</v>
      </c>
      <c r="AR105" s="25" t="s">
        <v>149</v>
      </c>
      <c r="AT105" s="25" t="s">
        <v>144</v>
      </c>
      <c r="AU105" s="25" t="s">
        <v>87</v>
      </c>
      <c r="AY105" s="25" t="s">
        <v>142</v>
      </c>
      <c r="BE105" s="217">
        <f>IF(N105="základní",J105,0)</f>
        <v>0</v>
      </c>
      <c r="BF105" s="217">
        <f>IF(N105="snížená",J105,0)</f>
        <v>0</v>
      </c>
      <c r="BG105" s="217">
        <f>IF(N105="zákl. přenesená",J105,0)</f>
        <v>0</v>
      </c>
      <c r="BH105" s="217">
        <f>IF(N105="sníž. přenesená",J105,0)</f>
        <v>0</v>
      </c>
      <c r="BI105" s="217">
        <f>IF(N105="nulová",J105,0)</f>
        <v>0</v>
      </c>
      <c r="BJ105" s="25" t="s">
        <v>10</v>
      </c>
      <c r="BK105" s="217">
        <f>ROUND(I105*H105,0)</f>
        <v>0</v>
      </c>
      <c r="BL105" s="25" t="s">
        <v>149</v>
      </c>
      <c r="BM105" s="25" t="s">
        <v>447</v>
      </c>
    </row>
    <row r="106" spans="2:47" s="1" customFormat="1" ht="81">
      <c r="B106" s="43"/>
      <c r="C106" s="65"/>
      <c r="D106" s="218" t="s">
        <v>151</v>
      </c>
      <c r="E106" s="65"/>
      <c r="F106" s="219" t="s">
        <v>448</v>
      </c>
      <c r="G106" s="65"/>
      <c r="H106" s="65"/>
      <c r="I106" s="174"/>
      <c r="J106" s="65"/>
      <c r="K106" s="65"/>
      <c r="L106" s="63"/>
      <c r="M106" s="220"/>
      <c r="N106" s="44"/>
      <c r="O106" s="44"/>
      <c r="P106" s="44"/>
      <c r="Q106" s="44"/>
      <c r="R106" s="44"/>
      <c r="S106" s="44"/>
      <c r="T106" s="80"/>
      <c r="AT106" s="25" t="s">
        <v>151</v>
      </c>
      <c r="AU106" s="25" t="s">
        <v>87</v>
      </c>
    </row>
    <row r="107" spans="2:51" s="12" customFormat="1" ht="13.5">
      <c r="B107" s="221"/>
      <c r="C107" s="222"/>
      <c r="D107" s="218" t="s">
        <v>153</v>
      </c>
      <c r="E107" s="223" t="s">
        <v>35</v>
      </c>
      <c r="F107" s="224" t="s">
        <v>400</v>
      </c>
      <c r="G107" s="222"/>
      <c r="H107" s="225" t="s">
        <v>35</v>
      </c>
      <c r="I107" s="226"/>
      <c r="J107" s="222"/>
      <c r="K107" s="222"/>
      <c r="L107" s="227"/>
      <c r="M107" s="228"/>
      <c r="N107" s="229"/>
      <c r="O107" s="229"/>
      <c r="P107" s="229"/>
      <c r="Q107" s="229"/>
      <c r="R107" s="229"/>
      <c r="S107" s="229"/>
      <c r="T107" s="230"/>
      <c r="AT107" s="231" t="s">
        <v>153</v>
      </c>
      <c r="AU107" s="231" t="s">
        <v>87</v>
      </c>
      <c r="AV107" s="12" t="s">
        <v>10</v>
      </c>
      <c r="AW107" s="12" t="s">
        <v>41</v>
      </c>
      <c r="AX107" s="12" t="s">
        <v>80</v>
      </c>
      <c r="AY107" s="231" t="s">
        <v>142</v>
      </c>
    </row>
    <row r="108" spans="2:51" s="12" customFormat="1" ht="13.5">
      <c r="B108" s="221"/>
      <c r="C108" s="222"/>
      <c r="D108" s="218" t="s">
        <v>153</v>
      </c>
      <c r="E108" s="223" t="s">
        <v>35</v>
      </c>
      <c r="F108" s="224" t="s">
        <v>449</v>
      </c>
      <c r="G108" s="222"/>
      <c r="H108" s="225" t="s">
        <v>35</v>
      </c>
      <c r="I108" s="226"/>
      <c r="J108" s="222"/>
      <c r="K108" s="222"/>
      <c r="L108" s="227"/>
      <c r="M108" s="228"/>
      <c r="N108" s="229"/>
      <c r="O108" s="229"/>
      <c r="P108" s="229"/>
      <c r="Q108" s="229"/>
      <c r="R108" s="229"/>
      <c r="S108" s="229"/>
      <c r="T108" s="230"/>
      <c r="AT108" s="231" t="s">
        <v>153</v>
      </c>
      <c r="AU108" s="231" t="s">
        <v>87</v>
      </c>
      <c r="AV108" s="12" t="s">
        <v>10</v>
      </c>
      <c r="AW108" s="12" t="s">
        <v>41</v>
      </c>
      <c r="AX108" s="12" t="s">
        <v>80</v>
      </c>
      <c r="AY108" s="231" t="s">
        <v>142</v>
      </c>
    </row>
    <row r="109" spans="2:51" s="13" customFormat="1" ht="13.5">
      <c r="B109" s="232"/>
      <c r="C109" s="233"/>
      <c r="D109" s="218" t="s">
        <v>153</v>
      </c>
      <c r="E109" s="234" t="s">
        <v>35</v>
      </c>
      <c r="F109" s="235" t="s">
        <v>450</v>
      </c>
      <c r="G109" s="233"/>
      <c r="H109" s="236">
        <v>0.4</v>
      </c>
      <c r="I109" s="237"/>
      <c r="J109" s="233"/>
      <c r="K109" s="233"/>
      <c r="L109" s="238"/>
      <c r="M109" s="239"/>
      <c r="N109" s="240"/>
      <c r="O109" s="240"/>
      <c r="P109" s="240"/>
      <c r="Q109" s="240"/>
      <c r="R109" s="240"/>
      <c r="S109" s="240"/>
      <c r="T109" s="241"/>
      <c r="AT109" s="242" t="s">
        <v>153</v>
      </c>
      <c r="AU109" s="242" t="s">
        <v>87</v>
      </c>
      <c r="AV109" s="13" t="s">
        <v>87</v>
      </c>
      <c r="AW109" s="13" t="s">
        <v>41</v>
      </c>
      <c r="AX109" s="13" t="s">
        <v>80</v>
      </c>
      <c r="AY109" s="242" t="s">
        <v>142</v>
      </c>
    </row>
    <row r="110" spans="2:51" s="14" customFormat="1" ht="13.5">
      <c r="B110" s="243"/>
      <c r="C110" s="244"/>
      <c r="D110" s="254" t="s">
        <v>153</v>
      </c>
      <c r="E110" s="255" t="s">
        <v>35</v>
      </c>
      <c r="F110" s="256" t="s">
        <v>157</v>
      </c>
      <c r="G110" s="244"/>
      <c r="H110" s="257">
        <v>0.4</v>
      </c>
      <c r="I110" s="248"/>
      <c r="J110" s="244"/>
      <c r="K110" s="244"/>
      <c r="L110" s="249"/>
      <c r="M110" s="250"/>
      <c r="N110" s="251"/>
      <c r="O110" s="251"/>
      <c r="P110" s="251"/>
      <c r="Q110" s="251"/>
      <c r="R110" s="251"/>
      <c r="S110" s="251"/>
      <c r="T110" s="252"/>
      <c r="AT110" s="253" t="s">
        <v>153</v>
      </c>
      <c r="AU110" s="253" t="s">
        <v>87</v>
      </c>
      <c r="AV110" s="14" t="s">
        <v>149</v>
      </c>
      <c r="AW110" s="14" t="s">
        <v>41</v>
      </c>
      <c r="AX110" s="14" t="s">
        <v>10</v>
      </c>
      <c r="AY110" s="253" t="s">
        <v>142</v>
      </c>
    </row>
    <row r="111" spans="2:65" s="1" customFormat="1" ht="57" customHeight="1">
      <c r="B111" s="43"/>
      <c r="C111" s="206" t="s">
        <v>149</v>
      </c>
      <c r="D111" s="206" t="s">
        <v>144</v>
      </c>
      <c r="E111" s="207" t="s">
        <v>451</v>
      </c>
      <c r="F111" s="208" t="s">
        <v>452</v>
      </c>
      <c r="G111" s="209" t="s">
        <v>185</v>
      </c>
      <c r="H111" s="210">
        <v>0.4</v>
      </c>
      <c r="I111" s="211"/>
      <c r="J111" s="212">
        <f>ROUND(I111*H111,0)</f>
        <v>0</v>
      </c>
      <c r="K111" s="208" t="s">
        <v>148</v>
      </c>
      <c r="L111" s="63"/>
      <c r="M111" s="213" t="s">
        <v>35</v>
      </c>
      <c r="N111" s="214" t="s">
        <v>51</v>
      </c>
      <c r="O111" s="44"/>
      <c r="P111" s="215">
        <f>O111*H111</f>
        <v>0</v>
      </c>
      <c r="Q111" s="215">
        <v>0.0369</v>
      </c>
      <c r="R111" s="215">
        <f>Q111*H111</f>
        <v>0.014760000000000002</v>
      </c>
      <c r="S111" s="215">
        <v>0</v>
      </c>
      <c r="T111" s="216">
        <f>S111*H111</f>
        <v>0</v>
      </c>
      <c r="AR111" s="25" t="s">
        <v>149</v>
      </c>
      <c r="AT111" s="25" t="s">
        <v>144</v>
      </c>
      <c r="AU111" s="25" t="s">
        <v>87</v>
      </c>
      <c r="AY111" s="25" t="s">
        <v>142</v>
      </c>
      <c r="BE111" s="217">
        <f>IF(N111="základní",J111,0)</f>
        <v>0</v>
      </c>
      <c r="BF111" s="217">
        <f>IF(N111="snížená",J111,0)</f>
        <v>0</v>
      </c>
      <c r="BG111" s="217">
        <f>IF(N111="zákl. přenesená",J111,0)</f>
        <v>0</v>
      </c>
      <c r="BH111" s="217">
        <f>IF(N111="sníž. přenesená",J111,0)</f>
        <v>0</v>
      </c>
      <c r="BI111" s="217">
        <f>IF(N111="nulová",J111,0)</f>
        <v>0</v>
      </c>
      <c r="BJ111" s="25" t="s">
        <v>10</v>
      </c>
      <c r="BK111" s="217">
        <f>ROUND(I111*H111,0)</f>
        <v>0</v>
      </c>
      <c r="BL111" s="25" t="s">
        <v>149</v>
      </c>
      <c r="BM111" s="25" t="s">
        <v>453</v>
      </c>
    </row>
    <row r="112" spans="2:47" s="1" customFormat="1" ht="81">
      <c r="B112" s="43"/>
      <c r="C112" s="65"/>
      <c r="D112" s="218" t="s">
        <v>151</v>
      </c>
      <c r="E112" s="65"/>
      <c r="F112" s="219" t="s">
        <v>448</v>
      </c>
      <c r="G112" s="65"/>
      <c r="H112" s="65"/>
      <c r="I112" s="174"/>
      <c r="J112" s="65"/>
      <c r="K112" s="65"/>
      <c r="L112" s="63"/>
      <c r="M112" s="220"/>
      <c r="N112" s="44"/>
      <c r="O112" s="44"/>
      <c r="P112" s="44"/>
      <c r="Q112" s="44"/>
      <c r="R112" s="44"/>
      <c r="S112" s="44"/>
      <c r="T112" s="80"/>
      <c r="AT112" s="25" t="s">
        <v>151</v>
      </c>
      <c r="AU112" s="25" t="s">
        <v>87</v>
      </c>
    </row>
    <row r="113" spans="2:51" s="12" customFormat="1" ht="13.5">
      <c r="B113" s="221"/>
      <c r="C113" s="222"/>
      <c r="D113" s="218" t="s">
        <v>153</v>
      </c>
      <c r="E113" s="223" t="s">
        <v>35</v>
      </c>
      <c r="F113" s="224" t="s">
        <v>400</v>
      </c>
      <c r="G113" s="222"/>
      <c r="H113" s="225" t="s">
        <v>35</v>
      </c>
      <c r="I113" s="226"/>
      <c r="J113" s="222"/>
      <c r="K113" s="222"/>
      <c r="L113" s="227"/>
      <c r="M113" s="228"/>
      <c r="N113" s="229"/>
      <c r="O113" s="229"/>
      <c r="P113" s="229"/>
      <c r="Q113" s="229"/>
      <c r="R113" s="229"/>
      <c r="S113" s="229"/>
      <c r="T113" s="230"/>
      <c r="AT113" s="231" t="s">
        <v>153</v>
      </c>
      <c r="AU113" s="231" t="s">
        <v>87</v>
      </c>
      <c r="AV113" s="12" t="s">
        <v>10</v>
      </c>
      <c r="AW113" s="12" t="s">
        <v>41</v>
      </c>
      <c r="AX113" s="12" t="s">
        <v>80</v>
      </c>
      <c r="AY113" s="231" t="s">
        <v>142</v>
      </c>
    </row>
    <row r="114" spans="2:51" s="12" customFormat="1" ht="13.5">
      <c r="B114" s="221"/>
      <c r="C114" s="222"/>
      <c r="D114" s="218" t="s">
        <v>153</v>
      </c>
      <c r="E114" s="223" t="s">
        <v>35</v>
      </c>
      <c r="F114" s="224" t="s">
        <v>454</v>
      </c>
      <c r="G114" s="222"/>
      <c r="H114" s="225" t="s">
        <v>35</v>
      </c>
      <c r="I114" s="226"/>
      <c r="J114" s="222"/>
      <c r="K114" s="222"/>
      <c r="L114" s="227"/>
      <c r="M114" s="228"/>
      <c r="N114" s="229"/>
      <c r="O114" s="229"/>
      <c r="P114" s="229"/>
      <c r="Q114" s="229"/>
      <c r="R114" s="229"/>
      <c r="S114" s="229"/>
      <c r="T114" s="230"/>
      <c r="AT114" s="231" t="s">
        <v>153</v>
      </c>
      <c r="AU114" s="231" t="s">
        <v>87</v>
      </c>
      <c r="AV114" s="12" t="s">
        <v>10</v>
      </c>
      <c r="AW114" s="12" t="s">
        <v>41</v>
      </c>
      <c r="AX114" s="12" t="s">
        <v>80</v>
      </c>
      <c r="AY114" s="231" t="s">
        <v>142</v>
      </c>
    </row>
    <row r="115" spans="2:51" s="13" customFormat="1" ht="13.5">
      <c r="B115" s="232"/>
      <c r="C115" s="233"/>
      <c r="D115" s="218" t="s">
        <v>153</v>
      </c>
      <c r="E115" s="234" t="s">
        <v>35</v>
      </c>
      <c r="F115" s="235" t="s">
        <v>450</v>
      </c>
      <c r="G115" s="233"/>
      <c r="H115" s="236">
        <v>0.4</v>
      </c>
      <c r="I115" s="237"/>
      <c r="J115" s="233"/>
      <c r="K115" s="233"/>
      <c r="L115" s="238"/>
      <c r="M115" s="239"/>
      <c r="N115" s="240"/>
      <c r="O115" s="240"/>
      <c r="P115" s="240"/>
      <c r="Q115" s="240"/>
      <c r="R115" s="240"/>
      <c r="S115" s="240"/>
      <c r="T115" s="241"/>
      <c r="AT115" s="242" t="s">
        <v>153</v>
      </c>
      <c r="AU115" s="242" t="s">
        <v>87</v>
      </c>
      <c r="AV115" s="13" t="s">
        <v>87</v>
      </c>
      <c r="AW115" s="13" t="s">
        <v>41</v>
      </c>
      <c r="AX115" s="13" t="s">
        <v>80</v>
      </c>
      <c r="AY115" s="242" t="s">
        <v>142</v>
      </c>
    </row>
    <row r="116" spans="2:51" s="14" customFormat="1" ht="13.5">
      <c r="B116" s="243"/>
      <c r="C116" s="244"/>
      <c r="D116" s="254" t="s">
        <v>153</v>
      </c>
      <c r="E116" s="255" t="s">
        <v>35</v>
      </c>
      <c r="F116" s="256" t="s">
        <v>157</v>
      </c>
      <c r="G116" s="244"/>
      <c r="H116" s="257">
        <v>0.4</v>
      </c>
      <c r="I116" s="248"/>
      <c r="J116" s="244"/>
      <c r="K116" s="244"/>
      <c r="L116" s="249"/>
      <c r="M116" s="250"/>
      <c r="N116" s="251"/>
      <c r="O116" s="251"/>
      <c r="P116" s="251"/>
      <c r="Q116" s="251"/>
      <c r="R116" s="251"/>
      <c r="S116" s="251"/>
      <c r="T116" s="252"/>
      <c r="AT116" s="253" t="s">
        <v>153</v>
      </c>
      <c r="AU116" s="253" t="s">
        <v>87</v>
      </c>
      <c r="AV116" s="14" t="s">
        <v>149</v>
      </c>
      <c r="AW116" s="14" t="s">
        <v>41</v>
      </c>
      <c r="AX116" s="14" t="s">
        <v>10</v>
      </c>
      <c r="AY116" s="253" t="s">
        <v>142</v>
      </c>
    </row>
    <row r="117" spans="2:65" s="1" customFormat="1" ht="31.5" customHeight="1">
      <c r="B117" s="43"/>
      <c r="C117" s="206" t="s">
        <v>178</v>
      </c>
      <c r="D117" s="206" t="s">
        <v>144</v>
      </c>
      <c r="E117" s="207" t="s">
        <v>455</v>
      </c>
      <c r="F117" s="208" t="s">
        <v>456</v>
      </c>
      <c r="G117" s="209" t="s">
        <v>206</v>
      </c>
      <c r="H117" s="210">
        <v>0.8</v>
      </c>
      <c r="I117" s="211"/>
      <c r="J117" s="212">
        <f>ROUND(I117*H117,0)</f>
        <v>0</v>
      </c>
      <c r="K117" s="208" t="s">
        <v>148</v>
      </c>
      <c r="L117" s="63"/>
      <c r="M117" s="213" t="s">
        <v>35</v>
      </c>
      <c r="N117" s="214" t="s">
        <v>51</v>
      </c>
      <c r="O117" s="44"/>
      <c r="P117" s="215">
        <f>O117*H117</f>
        <v>0</v>
      </c>
      <c r="Q117" s="215">
        <v>0</v>
      </c>
      <c r="R117" s="215">
        <f>Q117*H117</f>
        <v>0</v>
      </c>
      <c r="S117" s="215">
        <v>0</v>
      </c>
      <c r="T117" s="216">
        <f>S117*H117</f>
        <v>0</v>
      </c>
      <c r="AR117" s="25" t="s">
        <v>149</v>
      </c>
      <c r="AT117" s="25" t="s">
        <v>144</v>
      </c>
      <c r="AU117" s="25" t="s">
        <v>87</v>
      </c>
      <c r="AY117" s="25" t="s">
        <v>142</v>
      </c>
      <c r="BE117" s="217">
        <f>IF(N117="základní",J117,0)</f>
        <v>0</v>
      </c>
      <c r="BF117" s="217">
        <f>IF(N117="snížená",J117,0)</f>
        <v>0</v>
      </c>
      <c r="BG117" s="217">
        <f>IF(N117="zákl. přenesená",J117,0)</f>
        <v>0</v>
      </c>
      <c r="BH117" s="217">
        <f>IF(N117="sníž. přenesená",J117,0)</f>
        <v>0</v>
      </c>
      <c r="BI117" s="217">
        <f>IF(N117="nulová",J117,0)</f>
        <v>0</v>
      </c>
      <c r="BJ117" s="25" t="s">
        <v>10</v>
      </c>
      <c r="BK117" s="217">
        <f>ROUND(I117*H117,0)</f>
        <v>0</v>
      </c>
      <c r="BL117" s="25" t="s">
        <v>149</v>
      </c>
      <c r="BM117" s="25" t="s">
        <v>457</v>
      </c>
    </row>
    <row r="118" spans="2:47" s="1" customFormat="1" ht="175.5">
      <c r="B118" s="43"/>
      <c r="C118" s="65"/>
      <c r="D118" s="218" t="s">
        <v>151</v>
      </c>
      <c r="E118" s="65"/>
      <c r="F118" s="219" t="s">
        <v>458</v>
      </c>
      <c r="G118" s="65"/>
      <c r="H118" s="65"/>
      <c r="I118" s="174"/>
      <c r="J118" s="65"/>
      <c r="K118" s="65"/>
      <c r="L118" s="63"/>
      <c r="M118" s="220"/>
      <c r="N118" s="44"/>
      <c r="O118" s="44"/>
      <c r="P118" s="44"/>
      <c r="Q118" s="44"/>
      <c r="R118" s="44"/>
      <c r="S118" s="44"/>
      <c r="T118" s="80"/>
      <c r="AT118" s="25" t="s">
        <v>151</v>
      </c>
      <c r="AU118" s="25" t="s">
        <v>87</v>
      </c>
    </row>
    <row r="119" spans="2:51" s="12" customFormat="1" ht="13.5">
      <c r="B119" s="221"/>
      <c r="C119" s="222"/>
      <c r="D119" s="218" t="s">
        <v>153</v>
      </c>
      <c r="E119" s="223" t="s">
        <v>35</v>
      </c>
      <c r="F119" s="224" t="s">
        <v>400</v>
      </c>
      <c r="G119" s="222"/>
      <c r="H119" s="225" t="s">
        <v>35</v>
      </c>
      <c r="I119" s="226"/>
      <c r="J119" s="222"/>
      <c r="K119" s="222"/>
      <c r="L119" s="227"/>
      <c r="M119" s="228"/>
      <c r="N119" s="229"/>
      <c r="O119" s="229"/>
      <c r="P119" s="229"/>
      <c r="Q119" s="229"/>
      <c r="R119" s="229"/>
      <c r="S119" s="229"/>
      <c r="T119" s="230"/>
      <c r="AT119" s="231" t="s">
        <v>153</v>
      </c>
      <c r="AU119" s="231" t="s">
        <v>87</v>
      </c>
      <c r="AV119" s="12" t="s">
        <v>10</v>
      </c>
      <c r="AW119" s="12" t="s">
        <v>41</v>
      </c>
      <c r="AX119" s="12" t="s">
        <v>80</v>
      </c>
      <c r="AY119" s="231" t="s">
        <v>142</v>
      </c>
    </row>
    <row r="120" spans="2:51" s="12" customFormat="1" ht="13.5">
      <c r="B120" s="221"/>
      <c r="C120" s="222"/>
      <c r="D120" s="218" t="s">
        <v>153</v>
      </c>
      <c r="E120" s="223" t="s">
        <v>35</v>
      </c>
      <c r="F120" s="224" t="s">
        <v>459</v>
      </c>
      <c r="G120" s="222"/>
      <c r="H120" s="225" t="s">
        <v>35</v>
      </c>
      <c r="I120" s="226"/>
      <c r="J120" s="222"/>
      <c r="K120" s="222"/>
      <c r="L120" s="227"/>
      <c r="M120" s="228"/>
      <c r="N120" s="229"/>
      <c r="O120" s="229"/>
      <c r="P120" s="229"/>
      <c r="Q120" s="229"/>
      <c r="R120" s="229"/>
      <c r="S120" s="229"/>
      <c r="T120" s="230"/>
      <c r="AT120" s="231" t="s">
        <v>153</v>
      </c>
      <c r="AU120" s="231" t="s">
        <v>87</v>
      </c>
      <c r="AV120" s="12" t="s">
        <v>10</v>
      </c>
      <c r="AW120" s="12" t="s">
        <v>41</v>
      </c>
      <c r="AX120" s="12" t="s">
        <v>80</v>
      </c>
      <c r="AY120" s="231" t="s">
        <v>142</v>
      </c>
    </row>
    <row r="121" spans="2:51" s="13" customFormat="1" ht="13.5">
      <c r="B121" s="232"/>
      <c r="C121" s="233"/>
      <c r="D121" s="218" t="s">
        <v>153</v>
      </c>
      <c r="E121" s="234" t="s">
        <v>35</v>
      </c>
      <c r="F121" s="235" t="s">
        <v>460</v>
      </c>
      <c r="G121" s="233"/>
      <c r="H121" s="236">
        <v>0.8</v>
      </c>
      <c r="I121" s="237"/>
      <c r="J121" s="233"/>
      <c r="K121" s="233"/>
      <c r="L121" s="238"/>
      <c r="M121" s="239"/>
      <c r="N121" s="240"/>
      <c r="O121" s="240"/>
      <c r="P121" s="240"/>
      <c r="Q121" s="240"/>
      <c r="R121" s="240"/>
      <c r="S121" s="240"/>
      <c r="T121" s="241"/>
      <c r="AT121" s="242" t="s">
        <v>153</v>
      </c>
      <c r="AU121" s="242" t="s">
        <v>87</v>
      </c>
      <c r="AV121" s="13" t="s">
        <v>87</v>
      </c>
      <c r="AW121" s="13" t="s">
        <v>41</v>
      </c>
      <c r="AX121" s="13" t="s">
        <v>80</v>
      </c>
      <c r="AY121" s="242" t="s">
        <v>142</v>
      </c>
    </row>
    <row r="122" spans="2:51" s="14" customFormat="1" ht="13.5">
      <c r="B122" s="243"/>
      <c r="C122" s="244"/>
      <c r="D122" s="254" t="s">
        <v>153</v>
      </c>
      <c r="E122" s="255" t="s">
        <v>35</v>
      </c>
      <c r="F122" s="256" t="s">
        <v>157</v>
      </c>
      <c r="G122" s="244"/>
      <c r="H122" s="257">
        <v>0.8</v>
      </c>
      <c r="I122" s="248"/>
      <c r="J122" s="244"/>
      <c r="K122" s="244"/>
      <c r="L122" s="249"/>
      <c r="M122" s="250"/>
      <c r="N122" s="251"/>
      <c r="O122" s="251"/>
      <c r="P122" s="251"/>
      <c r="Q122" s="251"/>
      <c r="R122" s="251"/>
      <c r="S122" s="251"/>
      <c r="T122" s="252"/>
      <c r="AT122" s="253" t="s">
        <v>153</v>
      </c>
      <c r="AU122" s="253" t="s">
        <v>87</v>
      </c>
      <c r="AV122" s="14" t="s">
        <v>149</v>
      </c>
      <c r="AW122" s="14" t="s">
        <v>41</v>
      </c>
      <c r="AX122" s="14" t="s">
        <v>10</v>
      </c>
      <c r="AY122" s="253" t="s">
        <v>142</v>
      </c>
    </row>
    <row r="123" spans="2:65" s="1" customFormat="1" ht="31.5" customHeight="1">
      <c r="B123" s="43"/>
      <c r="C123" s="206" t="s">
        <v>182</v>
      </c>
      <c r="D123" s="206" t="s">
        <v>144</v>
      </c>
      <c r="E123" s="207" t="s">
        <v>461</v>
      </c>
      <c r="F123" s="208" t="s">
        <v>462</v>
      </c>
      <c r="G123" s="209" t="s">
        <v>206</v>
      </c>
      <c r="H123" s="210">
        <v>18.16</v>
      </c>
      <c r="I123" s="211"/>
      <c r="J123" s="212">
        <f>ROUND(I123*H123,0)</f>
        <v>0</v>
      </c>
      <c r="K123" s="208" t="s">
        <v>148</v>
      </c>
      <c r="L123" s="63"/>
      <c r="M123" s="213" t="s">
        <v>35</v>
      </c>
      <c r="N123" s="214" t="s">
        <v>51</v>
      </c>
      <c r="O123" s="44"/>
      <c r="P123" s="215">
        <f>O123*H123</f>
        <v>0</v>
      </c>
      <c r="Q123" s="215">
        <v>0</v>
      </c>
      <c r="R123" s="215">
        <f>Q123*H123</f>
        <v>0</v>
      </c>
      <c r="S123" s="215">
        <v>0</v>
      </c>
      <c r="T123" s="216">
        <f>S123*H123</f>
        <v>0</v>
      </c>
      <c r="AR123" s="25" t="s">
        <v>149</v>
      </c>
      <c r="AT123" s="25" t="s">
        <v>144</v>
      </c>
      <c r="AU123" s="25" t="s">
        <v>87</v>
      </c>
      <c r="AY123" s="25" t="s">
        <v>142</v>
      </c>
      <c r="BE123" s="217">
        <f>IF(N123="základní",J123,0)</f>
        <v>0</v>
      </c>
      <c r="BF123" s="217">
        <f>IF(N123="snížená",J123,0)</f>
        <v>0</v>
      </c>
      <c r="BG123" s="217">
        <f>IF(N123="zákl. přenesená",J123,0)</f>
        <v>0</v>
      </c>
      <c r="BH123" s="217">
        <f>IF(N123="sníž. přenesená",J123,0)</f>
        <v>0</v>
      </c>
      <c r="BI123" s="217">
        <f>IF(N123="nulová",J123,0)</f>
        <v>0</v>
      </c>
      <c r="BJ123" s="25" t="s">
        <v>10</v>
      </c>
      <c r="BK123" s="217">
        <f>ROUND(I123*H123,0)</f>
        <v>0</v>
      </c>
      <c r="BL123" s="25" t="s">
        <v>149</v>
      </c>
      <c r="BM123" s="25" t="s">
        <v>463</v>
      </c>
    </row>
    <row r="124" spans="2:47" s="1" customFormat="1" ht="54">
      <c r="B124" s="43"/>
      <c r="C124" s="65"/>
      <c r="D124" s="218" t="s">
        <v>151</v>
      </c>
      <c r="E124" s="65"/>
      <c r="F124" s="219" t="s">
        <v>464</v>
      </c>
      <c r="G124" s="65"/>
      <c r="H124" s="65"/>
      <c r="I124" s="174"/>
      <c r="J124" s="65"/>
      <c r="K124" s="65"/>
      <c r="L124" s="63"/>
      <c r="M124" s="220"/>
      <c r="N124" s="44"/>
      <c r="O124" s="44"/>
      <c r="P124" s="44"/>
      <c r="Q124" s="44"/>
      <c r="R124" s="44"/>
      <c r="S124" s="44"/>
      <c r="T124" s="80"/>
      <c r="AT124" s="25" t="s">
        <v>151</v>
      </c>
      <c r="AU124" s="25" t="s">
        <v>87</v>
      </c>
    </row>
    <row r="125" spans="2:51" s="12" customFormat="1" ht="13.5">
      <c r="B125" s="221"/>
      <c r="C125" s="222"/>
      <c r="D125" s="218" t="s">
        <v>153</v>
      </c>
      <c r="E125" s="223" t="s">
        <v>35</v>
      </c>
      <c r="F125" s="224" t="s">
        <v>400</v>
      </c>
      <c r="G125" s="222"/>
      <c r="H125" s="225" t="s">
        <v>35</v>
      </c>
      <c r="I125" s="226"/>
      <c r="J125" s="222"/>
      <c r="K125" s="222"/>
      <c r="L125" s="227"/>
      <c r="M125" s="228"/>
      <c r="N125" s="229"/>
      <c r="O125" s="229"/>
      <c r="P125" s="229"/>
      <c r="Q125" s="229"/>
      <c r="R125" s="229"/>
      <c r="S125" s="229"/>
      <c r="T125" s="230"/>
      <c r="AT125" s="231" t="s">
        <v>153</v>
      </c>
      <c r="AU125" s="231" t="s">
        <v>87</v>
      </c>
      <c r="AV125" s="12" t="s">
        <v>10</v>
      </c>
      <c r="AW125" s="12" t="s">
        <v>41</v>
      </c>
      <c r="AX125" s="12" t="s">
        <v>80</v>
      </c>
      <c r="AY125" s="231" t="s">
        <v>142</v>
      </c>
    </row>
    <row r="126" spans="2:51" s="12" customFormat="1" ht="13.5">
      <c r="B126" s="221"/>
      <c r="C126" s="222"/>
      <c r="D126" s="218" t="s">
        <v>153</v>
      </c>
      <c r="E126" s="223" t="s">
        <v>35</v>
      </c>
      <c r="F126" s="224" t="s">
        <v>465</v>
      </c>
      <c r="G126" s="222"/>
      <c r="H126" s="225" t="s">
        <v>35</v>
      </c>
      <c r="I126" s="226"/>
      <c r="J126" s="222"/>
      <c r="K126" s="222"/>
      <c r="L126" s="227"/>
      <c r="M126" s="228"/>
      <c r="N126" s="229"/>
      <c r="O126" s="229"/>
      <c r="P126" s="229"/>
      <c r="Q126" s="229"/>
      <c r="R126" s="229"/>
      <c r="S126" s="229"/>
      <c r="T126" s="230"/>
      <c r="AT126" s="231" t="s">
        <v>153</v>
      </c>
      <c r="AU126" s="231" t="s">
        <v>87</v>
      </c>
      <c r="AV126" s="12" t="s">
        <v>10</v>
      </c>
      <c r="AW126" s="12" t="s">
        <v>41</v>
      </c>
      <c r="AX126" s="12" t="s">
        <v>80</v>
      </c>
      <c r="AY126" s="231" t="s">
        <v>142</v>
      </c>
    </row>
    <row r="127" spans="2:51" s="13" customFormat="1" ht="13.5">
      <c r="B127" s="232"/>
      <c r="C127" s="233"/>
      <c r="D127" s="218" t="s">
        <v>153</v>
      </c>
      <c r="E127" s="234" t="s">
        <v>35</v>
      </c>
      <c r="F127" s="235" t="s">
        <v>466</v>
      </c>
      <c r="G127" s="233"/>
      <c r="H127" s="236">
        <v>18.16</v>
      </c>
      <c r="I127" s="237"/>
      <c r="J127" s="233"/>
      <c r="K127" s="233"/>
      <c r="L127" s="238"/>
      <c r="M127" s="239"/>
      <c r="N127" s="240"/>
      <c r="O127" s="240"/>
      <c r="P127" s="240"/>
      <c r="Q127" s="240"/>
      <c r="R127" s="240"/>
      <c r="S127" s="240"/>
      <c r="T127" s="241"/>
      <c r="AT127" s="242" t="s">
        <v>153</v>
      </c>
      <c r="AU127" s="242" t="s">
        <v>87</v>
      </c>
      <c r="AV127" s="13" t="s">
        <v>87</v>
      </c>
      <c r="AW127" s="13" t="s">
        <v>41</v>
      </c>
      <c r="AX127" s="13" t="s">
        <v>80</v>
      </c>
      <c r="AY127" s="242" t="s">
        <v>142</v>
      </c>
    </row>
    <row r="128" spans="2:51" s="14" customFormat="1" ht="13.5">
      <c r="B128" s="243"/>
      <c r="C128" s="244"/>
      <c r="D128" s="254" t="s">
        <v>153</v>
      </c>
      <c r="E128" s="255" t="s">
        <v>35</v>
      </c>
      <c r="F128" s="256" t="s">
        <v>157</v>
      </c>
      <c r="G128" s="244"/>
      <c r="H128" s="257">
        <v>18.16</v>
      </c>
      <c r="I128" s="248"/>
      <c r="J128" s="244"/>
      <c r="K128" s="244"/>
      <c r="L128" s="249"/>
      <c r="M128" s="250"/>
      <c r="N128" s="251"/>
      <c r="O128" s="251"/>
      <c r="P128" s="251"/>
      <c r="Q128" s="251"/>
      <c r="R128" s="251"/>
      <c r="S128" s="251"/>
      <c r="T128" s="252"/>
      <c r="AT128" s="253" t="s">
        <v>153</v>
      </c>
      <c r="AU128" s="253" t="s">
        <v>87</v>
      </c>
      <c r="AV128" s="14" t="s">
        <v>149</v>
      </c>
      <c r="AW128" s="14" t="s">
        <v>41</v>
      </c>
      <c r="AX128" s="14" t="s">
        <v>10</v>
      </c>
      <c r="AY128" s="253" t="s">
        <v>142</v>
      </c>
    </row>
    <row r="129" spans="2:65" s="1" customFormat="1" ht="44.25" customHeight="1">
      <c r="B129" s="43"/>
      <c r="C129" s="206" t="s">
        <v>190</v>
      </c>
      <c r="D129" s="206" t="s">
        <v>144</v>
      </c>
      <c r="E129" s="207" t="s">
        <v>467</v>
      </c>
      <c r="F129" s="208" t="s">
        <v>468</v>
      </c>
      <c r="G129" s="209" t="s">
        <v>206</v>
      </c>
      <c r="H129" s="210">
        <v>18.16</v>
      </c>
      <c r="I129" s="211"/>
      <c r="J129" s="212">
        <f>ROUND(I129*H129,0)</f>
        <v>0</v>
      </c>
      <c r="K129" s="208" t="s">
        <v>148</v>
      </c>
      <c r="L129" s="63"/>
      <c r="M129" s="213" t="s">
        <v>35</v>
      </c>
      <c r="N129" s="214" t="s">
        <v>51</v>
      </c>
      <c r="O129" s="44"/>
      <c r="P129" s="215">
        <f>O129*H129</f>
        <v>0</v>
      </c>
      <c r="Q129" s="215">
        <v>0</v>
      </c>
      <c r="R129" s="215">
        <f>Q129*H129</f>
        <v>0</v>
      </c>
      <c r="S129" s="215">
        <v>0</v>
      </c>
      <c r="T129" s="216">
        <f>S129*H129</f>
        <v>0</v>
      </c>
      <c r="AR129" s="25" t="s">
        <v>149</v>
      </c>
      <c r="AT129" s="25" t="s">
        <v>144</v>
      </c>
      <c r="AU129" s="25" t="s">
        <v>87</v>
      </c>
      <c r="AY129" s="25" t="s">
        <v>142</v>
      </c>
      <c r="BE129" s="217">
        <f>IF(N129="základní",J129,0)</f>
        <v>0</v>
      </c>
      <c r="BF129" s="217">
        <f>IF(N129="snížená",J129,0)</f>
        <v>0</v>
      </c>
      <c r="BG129" s="217">
        <f>IF(N129="zákl. přenesená",J129,0)</f>
        <v>0</v>
      </c>
      <c r="BH129" s="217">
        <f>IF(N129="sníž. přenesená",J129,0)</f>
        <v>0</v>
      </c>
      <c r="BI129" s="217">
        <f>IF(N129="nulová",J129,0)</f>
        <v>0</v>
      </c>
      <c r="BJ129" s="25" t="s">
        <v>10</v>
      </c>
      <c r="BK129" s="217">
        <f>ROUND(I129*H129,0)</f>
        <v>0</v>
      </c>
      <c r="BL129" s="25" t="s">
        <v>149</v>
      </c>
      <c r="BM129" s="25" t="s">
        <v>469</v>
      </c>
    </row>
    <row r="130" spans="2:47" s="1" customFormat="1" ht="54">
      <c r="B130" s="43"/>
      <c r="C130" s="65"/>
      <c r="D130" s="254" t="s">
        <v>151</v>
      </c>
      <c r="E130" s="65"/>
      <c r="F130" s="268" t="s">
        <v>464</v>
      </c>
      <c r="G130" s="65"/>
      <c r="H130" s="65"/>
      <c r="I130" s="174"/>
      <c r="J130" s="65"/>
      <c r="K130" s="65"/>
      <c r="L130" s="63"/>
      <c r="M130" s="220"/>
      <c r="N130" s="44"/>
      <c r="O130" s="44"/>
      <c r="P130" s="44"/>
      <c r="Q130" s="44"/>
      <c r="R130" s="44"/>
      <c r="S130" s="44"/>
      <c r="T130" s="80"/>
      <c r="AT130" s="25" t="s">
        <v>151</v>
      </c>
      <c r="AU130" s="25" t="s">
        <v>87</v>
      </c>
    </row>
    <row r="131" spans="2:65" s="1" customFormat="1" ht="44.25" customHeight="1">
      <c r="B131" s="43"/>
      <c r="C131" s="206" t="s">
        <v>171</v>
      </c>
      <c r="D131" s="206" t="s">
        <v>144</v>
      </c>
      <c r="E131" s="207" t="s">
        <v>470</v>
      </c>
      <c r="F131" s="208" t="s">
        <v>471</v>
      </c>
      <c r="G131" s="209" t="s">
        <v>206</v>
      </c>
      <c r="H131" s="210">
        <v>18.16</v>
      </c>
      <c r="I131" s="211"/>
      <c r="J131" s="212">
        <f>ROUND(I131*H131,0)</f>
        <v>0</v>
      </c>
      <c r="K131" s="208" t="s">
        <v>148</v>
      </c>
      <c r="L131" s="63"/>
      <c r="M131" s="213" t="s">
        <v>35</v>
      </c>
      <c r="N131" s="214" t="s">
        <v>51</v>
      </c>
      <c r="O131" s="44"/>
      <c r="P131" s="215">
        <f>O131*H131</f>
        <v>0</v>
      </c>
      <c r="Q131" s="215">
        <v>0</v>
      </c>
      <c r="R131" s="215">
        <f>Q131*H131</f>
        <v>0</v>
      </c>
      <c r="S131" s="215">
        <v>0</v>
      </c>
      <c r="T131" s="216">
        <f>S131*H131</f>
        <v>0</v>
      </c>
      <c r="AR131" s="25" t="s">
        <v>149</v>
      </c>
      <c r="AT131" s="25" t="s">
        <v>144</v>
      </c>
      <c r="AU131" s="25" t="s">
        <v>87</v>
      </c>
      <c r="AY131" s="25" t="s">
        <v>142</v>
      </c>
      <c r="BE131" s="217">
        <f>IF(N131="základní",J131,0)</f>
        <v>0</v>
      </c>
      <c r="BF131" s="217">
        <f>IF(N131="snížená",J131,0)</f>
        <v>0</v>
      </c>
      <c r="BG131" s="217">
        <f>IF(N131="zákl. přenesená",J131,0)</f>
        <v>0</v>
      </c>
      <c r="BH131" s="217">
        <f>IF(N131="sníž. přenesená",J131,0)</f>
        <v>0</v>
      </c>
      <c r="BI131" s="217">
        <f>IF(N131="nulová",J131,0)</f>
        <v>0</v>
      </c>
      <c r="BJ131" s="25" t="s">
        <v>10</v>
      </c>
      <c r="BK131" s="217">
        <f>ROUND(I131*H131,0)</f>
        <v>0</v>
      </c>
      <c r="BL131" s="25" t="s">
        <v>149</v>
      </c>
      <c r="BM131" s="25" t="s">
        <v>472</v>
      </c>
    </row>
    <row r="132" spans="2:51" s="12" customFormat="1" ht="13.5">
      <c r="B132" s="221"/>
      <c r="C132" s="222"/>
      <c r="D132" s="218" t="s">
        <v>153</v>
      </c>
      <c r="E132" s="223" t="s">
        <v>35</v>
      </c>
      <c r="F132" s="224" t="s">
        <v>473</v>
      </c>
      <c r="G132" s="222"/>
      <c r="H132" s="225" t="s">
        <v>35</v>
      </c>
      <c r="I132" s="226"/>
      <c r="J132" s="222"/>
      <c r="K132" s="222"/>
      <c r="L132" s="227"/>
      <c r="M132" s="228"/>
      <c r="N132" s="229"/>
      <c r="O132" s="229"/>
      <c r="P132" s="229"/>
      <c r="Q132" s="229"/>
      <c r="R132" s="229"/>
      <c r="S132" s="229"/>
      <c r="T132" s="230"/>
      <c r="AT132" s="231" t="s">
        <v>153</v>
      </c>
      <c r="AU132" s="231" t="s">
        <v>87</v>
      </c>
      <c r="AV132" s="12" t="s">
        <v>10</v>
      </c>
      <c r="AW132" s="12" t="s">
        <v>41</v>
      </c>
      <c r="AX132" s="12" t="s">
        <v>80</v>
      </c>
      <c r="AY132" s="231" t="s">
        <v>142</v>
      </c>
    </row>
    <row r="133" spans="2:51" s="13" customFormat="1" ht="13.5">
      <c r="B133" s="232"/>
      <c r="C133" s="233"/>
      <c r="D133" s="218" t="s">
        <v>153</v>
      </c>
      <c r="E133" s="234" t="s">
        <v>35</v>
      </c>
      <c r="F133" s="235" t="s">
        <v>474</v>
      </c>
      <c r="G133" s="233"/>
      <c r="H133" s="236">
        <v>18.16</v>
      </c>
      <c r="I133" s="237"/>
      <c r="J133" s="233"/>
      <c r="K133" s="233"/>
      <c r="L133" s="238"/>
      <c r="M133" s="239"/>
      <c r="N133" s="240"/>
      <c r="O133" s="240"/>
      <c r="P133" s="240"/>
      <c r="Q133" s="240"/>
      <c r="R133" s="240"/>
      <c r="S133" s="240"/>
      <c r="T133" s="241"/>
      <c r="AT133" s="242" t="s">
        <v>153</v>
      </c>
      <c r="AU133" s="242" t="s">
        <v>87</v>
      </c>
      <c r="AV133" s="13" t="s">
        <v>87</v>
      </c>
      <c r="AW133" s="13" t="s">
        <v>41</v>
      </c>
      <c r="AX133" s="13" t="s">
        <v>80</v>
      </c>
      <c r="AY133" s="242" t="s">
        <v>142</v>
      </c>
    </row>
    <row r="134" spans="2:51" s="14" customFormat="1" ht="13.5">
      <c r="B134" s="243"/>
      <c r="C134" s="244"/>
      <c r="D134" s="254" t="s">
        <v>153</v>
      </c>
      <c r="E134" s="255" t="s">
        <v>35</v>
      </c>
      <c r="F134" s="256" t="s">
        <v>157</v>
      </c>
      <c r="G134" s="244"/>
      <c r="H134" s="257">
        <v>18.16</v>
      </c>
      <c r="I134" s="248"/>
      <c r="J134" s="244"/>
      <c r="K134" s="244"/>
      <c r="L134" s="249"/>
      <c r="M134" s="250"/>
      <c r="N134" s="251"/>
      <c r="O134" s="251"/>
      <c r="P134" s="251"/>
      <c r="Q134" s="251"/>
      <c r="R134" s="251"/>
      <c r="S134" s="251"/>
      <c r="T134" s="252"/>
      <c r="AT134" s="253" t="s">
        <v>153</v>
      </c>
      <c r="AU134" s="253" t="s">
        <v>87</v>
      </c>
      <c r="AV134" s="14" t="s">
        <v>149</v>
      </c>
      <c r="AW134" s="14" t="s">
        <v>41</v>
      </c>
      <c r="AX134" s="14" t="s">
        <v>10</v>
      </c>
      <c r="AY134" s="253" t="s">
        <v>142</v>
      </c>
    </row>
    <row r="135" spans="2:65" s="1" customFormat="1" ht="44.25" customHeight="1">
      <c r="B135" s="43"/>
      <c r="C135" s="206" t="s">
        <v>198</v>
      </c>
      <c r="D135" s="206" t="s">
        <v>144</v>
      </c>
      <c r="E135" s="207" t="s">
        <v>475</v>
      </c>
      <c r="F135" s="208" t="s">
        <v>476</v>
      </c>
      <c r="G135" s="209" t="s">
        <v>206</v>
      </c>
      <c r="H135" s="210">
        <v>72.64</v>
      </c>
      <c r="I135" s="211"/>
      <c r="J135" s="212">
        <f>ROUND(I135*H135,0)</f>
        <v>0</v>
      </c>
      <c r="K135" s="208" t="s">
        <v>148</v>
      </c>
      <c r="L135" s="63"/>
      <c r="M135" s="213" t="s">
        <v>35</v>
      </c>
      <c r="N135" s="214" t="s">
        <v>51</v>
      </c>
      <c r="O135" s="44"/>
      <c r="P135" s="215">
        <f>O135*H135</f>
        <v>0</v>
      </c>
      <c r="Q135" s="215">
        <v>0</v>
      </c>
      <c r="R135" s="215">
        <f>Q135*H135</f>
        <v>0</v>
      </c>
      <c r="S135" s="215">
        <v>0</v>
      </c>
      <c r="T135" s="216">
        <f>S135*H135</f>
        <v>0</v>
      </c>
      <c r="AR135" s="25" t="s">
        <v>149</v>
      </c>
      <c r="AT135" s="25" t="s">
        <v>144</v>
      </c>
      <c r="AU135" s="25" t="s">
        <v>87</v>
      </c>
      <c r="AY135" s="25" t="s">
        <v>142</v>
      </c>
      <c r="BE135" s="217">
        <f>IF(N135="základní",J135,0)</f>
        <v>0</v>
      </c>
      <c r="BF135" s="217">
        <f>IF(N135="snížená",J135,0)</f>
        <v>0</v>
      </c>
      <c r="BG135" s="217">
        <f>IF(N135="zákl. přenesená",J135,0)</f>
        <v>0</v>
      </c>
      <c r="BH135" s="217">
        <f>IF(N135="sníž. přenesená",J135,0)</f>
        <v>0</v>
      </c>
      <c r="BI135" s="217">
        <f>IF(N135="nulová",J135,0)</f>
        <v>0</v>
      </c>
      <c r="BJ135" s="25" t="s">
        <v>10</v>
      </c>
      <c r="BK135" s="217">
        <f>ROUND(I135*H135,0)</f>
        <v>0</v>
      </c>
      <c r="BL135" s="25" t="s">
        <v>149</v>
      </c>
      <c r="BM135" s="25" t="s">
        <v>477</v>
      </c>
    </row>
    <row r="136" spans="2:51" s="13" customFormat="1" ht="13.5">
      <c r="B136" s="232"/>
      <c r="C136" s="233"/>
      <c r="D136" s="254" t="s">
        <v>153</v>
      </c>
      <c r="E136" s="233"/>
      <c r="F136" s="280" t="s">
        <v>478</v>
      </c>
      <c r="G136" s="233"/>
      <c r="H136" s="281">
        <v>72.64</v>
      </c>
      <c r="I136" s="237"/>
      <c r="J136" s="233"/>
      <c r="K136" s="233"/>
      <c r="L136" s="238"/>
      <c r="M136" s="239"/>
      <c r="N136" s="240"/>
      <c r="O136" s="240"/>
      <c r="P136" s="240"/>
      <c r="Q136" s="240"/>
      <c r="R136" s="240"/>
      <c r="S136" s="240"/>
      <c r="T136" s="241"/>
      <c r="AT136" s="242" t="s">
        <v>153</v>
      </c>
      <c r="AU136" s="242" t="s">
        <v>87</v>
      </c>
      <c r="AV136" s="13" t="s">
        <v>87</v>
      </c>
      <c r="AW136" s="13" t="s">
        <v>6</v>
      </c>
      <c r="AX136" s="13" t="s">
        <v>10</v>
      </c>
      <c r="AY136" s="242" t="s">
        <v>142</v>
      </c>
    </row>
    <row r="137" spans="2:65" s="1" customFormat="1" ht="44.25" customHeight="1">
      <c r="B137" s="43"/>
      <c r="C137" s="206" t="s">
        <v>203</v>
      </c>
      <c r="D137" s="206" t="s">
        <v>144</v>
      </c>
      <c r="E137" s="207" t="s">
        <v>479</v>
      </c>
      <c r="F137" s="208" t="s">
        <v>480</v>
      </c>
      <c r="G137" s="209" t="s">
        <v>206</v>
      </c>
      <c r="H137" s="210">
        <v>13.62</v>
      </c>
      <c r="I137" s="211"/>
      <c r="J137" s="212">
        <f>ROUND(I137*H137,0)</f>
        <v>0</v>
      </c>
      <c r="K137" s="208" t="s">
        <v>148</v>
      </c>
      <c r="L137" s="63"/>
      <c r="M137" s="213" t="s">
        <v>35</v>
      </c>
      <c r="N137" s="214" t="s">
        <v>51</v>
      </c>
      <c r="O137" s="44"/>
      <c r="P137" s="215">
        <f>O137*H137</f>
        <v>0</v>
      </c>
      <c r="Q137" s="215">
        <v>0</v>
      </c>
      <c r="R137" s="215">
        <f>Q137*H137</f>
        <v>0</v>
      </c>
      <c r="S137" s="215">
        <v>0</v>
      </c>
      <c r="T137" s="216">
        <f>S137*H137</f>
        <v>0</v>
      </c>
      <c r="AR137" s="25" t="s">
        <v>149</v>
      </c>
      <c r="AT137" s="25" t="s">
        <v>144</v>
      </c>
      <c r="AU137" s="25" t="s">
        <v>87</v>
      </c>
      <c r="AY137" s="25" t="s">
        <v>142</v>
      </c>
      <c r="BE137" s="217">
        <f>IF(N137="základní",J137,0)</f>
        <v>0</v>
      </c>
      <c r="BF137" s="217">
        <f>IF(N137="snížená",J137,0)</f>
        <v>0</v>
      </c>
      <c r="BG137" s="217">
        <f>IF(N137="zákl. přenesená",J137,0)</f>
        <v>0</v>
      </c>
      <c r="BH137" s="217">
        <f>IF(N137="sníž. přenesená",J137,0)</f>
        <v>0</v>
      </c>
      <c r="BI137" s="217">
        <f>IF(N137="nulová",J137,0)</f>
        <v>0</v>
      </c>
      <c r="BJ137" s="25" t="s">
        <v>10</v>
      </c>
      <c r="BK137" s="217">
        <f>ROUND(I137*H137,0)</f>
        <v>0</v>
      </c>
      <c r="BL137" s="25" t="s">
        <v>149</v>
      </c>
      <c r="BM137" s="25" t="s">
        <v>481</v>
      </c>
    </row>
    <row r="138" spans="2:47" s="1" customFormat="1" ht="175.5">
      <c r="B138" s="43"/>
      <c r="C138" s="65"/>
      <c r="D138" s="218" t="s">
        <v>151</v>
      </c>
      <c r="E138" s="65"/>
      <c r="F138" s="219" t="s">
        <v>482</v>
      </c>
      <c r="G138" s="65"/>
      <c r="H138" s="65"/>
      <c r="I138" s="174"/>
      <c r="J138" s="65"/>
      <c r="K138" s="65"/>
      <c r="L138" s="63"/>
      <c r="M138" s="220"/>
      <c r="N138" s="44"/>
      <c r="O138" s="44"/>
      <c r="P138" s="44"/>
      <c r="Q138" s="44"/>
      <c r="R138" s="44"/>
      <c r="S138" s="44"/>
      <c r="T138" s="80"/>
      <c r="AT138" s="25" t="s">
        <v>151</v>
      </c>
      <c r="AU138" s="25" t="s">
        <v>87</v>
      </c>
    </row>
    <row r="139" spans="2:51" s="12" customFormat="1" ht="13.5">
      <c r="B139" s="221"/>
      <c r="C139" s="222"/>
      <c r="D139" s="218" t="s">
        <v>153</v>
      </c>
      <c r="E139" s="223" t="s">
        <v>35</v>
      </c>
      <c r="F139" s="224" t="s">
        <v>483</v>
      </c>
      <c r="G139" s="222"/>
      <c r="H139" s="225" t="s">
        <v>35</v>
      </c>
      <c r="I139" s="226"/>
      <c r="J139" s="222"/>
      <c r="K139" s="222"/>
      <c r="L139" s="227"/>
      <c r="M139" s="228"/>
      <c r="N139" s="229"/>
      <c r="O139" s="229"/>
      <c r="P139" s="229"/>
      <c r="Q139" s="229"/>
      <c r="R139" s="229"/>
      <c r="S139" s="229"/>
      <c r="T139" s="230"/>
      <c r="AT139" s="231" t="s">
        <v>153</v>
      </c>
      <c r="AU139" s="231" t="s">
        <v>87</v>
      </c>
      <c r="AV139" s="12" t="s">
        <v>10</v>
      </c>
      <c r="AW139" s="12" t="s">
        <v>41</v>
      </c>
      <c r="AX139" s="12" t="s">
        <v>80</v>
      </c>
      <c r="AY139" s="231" t="s">
        <v>142</v>
      </c>
    </row>
    <row r="140" spans="2:51" s="13" customFormat="1" ht="13.5">
      <c r="B140" s="232"/>
      <c r="C140" s="233"/>
      <c r="D140" s="218" t="s">
        <v>153</v>
      </c>
      <c r="E140" s="234" t="s">
        <v>35</v>
      </c>
      <c r="F140" s="235" t="s">
        <v>484</v>
      </c>
      <c r="G140" s="233"/>
      <c r="H140" s="236">
        <v>13.62</v>
      </c>
      <c r="I140" s="237"/>
      <c r="J140" s="233"/>
      <c r="K140" s="233"/>
      <c r="L140" s="238"/>
      <c r="M140" s="239"/>
      <c r="N140" s="240"/>
      <c r="O140" s="240"/>
      <c r="P140" s="240"/>
      <c r="Q140" s="240"/>
      <c r="R140" s="240"/>
      <c r="S140" s="240"/>
      <c r="T140" s="241"/>
      <c r="AT140" s="242" t="s">
        <v>153</v>
      </c>
      <c r="AU140" s="242" t="s">
        <v>87</v>
      </c>
      <c r="AV140" s="13" t="s">
        <v>87</v>
      </c>
      <c r="AW140" s="13" t="s">
        <v>41</v>
      </c>
      <c r="AX140" s="13" t="s">
        <v>80</v>
      </c>
      <c r="AY140" s="242" t="s">
        <v>142</v>
      </c>
    </row>
    <row r="141" spans="2:51" s="14" customFormat="1" ht="13.5">
      <c r="B141" s="243"/>
      <c r="C141" s="244"/>
      <c r="D141" s="254" t="s">
        <v>153</v>
      </c>
      <c r="E141" s="255" t="s">
        <v>35</v>
      </c>
      <c r="F141" s="256" t="s">
        <v>157</v>
      </c>
      <c r="G141" s="244"/>
      <c r="H141" s="257">
        <v>13.62</v>
      </c>
      <c r="I141" s="248"/>
      <c r="J141" s="244"/>
      <c r="K141" s="244"/>
      <c r="L141" s="249"/>
      <c r="M141" s="250"/>
      <c r="N141" s="251"/>
      <c r="O141" s="251"/>
      <c r="P141" s="251"/>
      <c r="Q141" s="251"/>
      <c r="R141" s="251"/>
      <c r="S141" s="251"/>
      <c r="T141" s="252"/>
      <c r="AT141" s="253" t="s">
        <v>153</v>
      </c>
      <c r="AU141" s="253" t="s">
        <v>87</v>
      </c>
      <c r="AV141" s="14" t="s">
        <v>149</v>
      </c>
      <c r="AW141" s="14" t="s">
        <v>41</v>
      </c>
      <c r="AX141" s="14" t="s">
        <v>10</v>
      </c>
      <c r="AY141" s="253" t="s">
        <v>142</v>
      </c>
    </row>
    <row r="142" spans="2:65" s="1" customFormat="1" ht="31.5" customHeight="1">
      <c r="B142" s="43"/>
      <c r="C142" s="206" t="s">
        <v>213</v>
      </c>
      <c r="D142" s="206" t="s">
        <v>144</v>
      </c>
      <c r="E142" s="207" t="s">
        <v>485</v>
      </c>
      <c r="F142" s="208" t="s">
        <v>486</v>
      </c>
      <c r="G142" s="209" t="s">
        <v>206</v>
      </c>
      <c r="H142" s="210">
        <v>4.54</v>
      </c>
      <c r="I142" s="211"/>
      <c r="J142" s="212">
        <f>ROUND(I142*H142,0)</f>
        <v>0</v>
      </c>
      <c r="K142" s="208" t="s">
        <v>148</v>
      </c>
      <c r="L142" s="63"/>
      <c r="M142" s="213" t="s">
        <v>35</v>
      </c>
      <c r="N142" s="214" t="s">
        <v>51</v>
      </c>
      <c r="O142" s="44"/>
      <c r="P142" s="215">
        <f>O142*H142</f>
        <v>0</v>
      </c>
      <c r="Q142" s="215">
        <v>0</v>
      </c>
      <c r="R142" s="215">
        <f>Q142*H142</f>
        <v>0</v>
      </c>
      <c r="S142" s="215">
        <v>0</v>
      </c>
      <c r="T142" s="216">
        <f>S142*H142</f>
        <v>0</v>
      </c>
      <c r="AR142" s="25" t="s">
        <v>149</v>
      </c>
      <c r="AT142" s="25" t="s">
        <v>144</v>
      </c>
      <c r="AU142" s="25" t="s">
        <v>87</v>
      </c>
      <c r="AY142" s="25" t="s">
        <v>142</v>
      </c>
      <c r="BE142" s="217">
        <f>IF(N142="základní",J142,0)</f>
        <v>0</v>
      </c>
      <c r="BF142" s="217">
        <f>IF(N142="snížená",J142,0)</f>
        <v>0</v>
      </c>
      <c r="BG142" s="217">
        <f>IF(N142="zákl. přenesená",J142,0)</f>
        <v>0</v>
      </c>
      <c r="BH142" s="217">
        <f>IF(N142="sníž. přenesená",J142,0)</f>
        <v>0</v>
      </c>
      <c r="BI142" s="217">
        <f>IF(N142="nulová",J142,0)</f>
        <v>0</v>
      </c>
      <c r="BJ142" s="25" t="s">
        <v>10</v>
      </c>
      <c r="BK142" s="217">
        <f>ROUND(I142*H142,0)</f>
        <v>0</v>
      </c>
      <c r="BL142" s="25" t="s">
        <v>149</v>
      </c>
      <c r="BM142" s="25" t="s">
        <v>487</v>
      </c>
    </row>
    <row r="143" spans="2:47" s="1" customFormat="1" ht="148.5">
      <c r="B143" s="43"/>
      <c r="C143" s="65"/>
      <c r="D143" s="218" t="s">
        <v>151</v>
      </c>
      <c r="E143" s="65"/>
      <c r="F143" s="219" t="s">
        <v>488</v>
      </c>
      <c r="G143" s="65"/>
      <c r="H143" s="65"/>
      <c r="I143" s="174"/>
      <c r="J143" s="65"/>
      <c r="K143" s="65"/>
      <c r="L143" s="63"/>
      <c r="M143" s="220"/>
      <c r="N143" s="44"/>
      <c r="O143" s="44"/>
      <c r="P143" s="44"/>
      <c r="Q143" s="44"/>
      <c r="R143" s="44"/>
      <c r="S143" s="44"/>
      <c r="T143" s="80"/>
      <c r="AT143" s="25" t="s">
        <v>151</v>
      </c>
      <c r="AU143" s="25" t="s">
        <v>87</v>
      </c>
    </row>
    <row r="144" spans="2:51" s="12" customFormat="1" ht="13.5">
      <c r="B144" s="221"/>
      <c r="C144" s="222"/>
      <c r="D144" s="218" t="s">
        <v>153</v>
      </c>
      <c r="E144" s="223" t="s">
        <v>35</v>
      </c>
      <c r="F144" s="224" t="s">
        <v>489</v>
      </c>
      <c r="G144" s="222"/>
      <c r="H144" s="225" t="s">
        <v>35</v>
      </c>
      <c r="I144" s="226"/>
      <c r="J144" s="222"/>
      <c r="K144" s="222"/>
      <c r="L144" s="227"/>
      <c r="M144" s="228"/>
      <c r="N144" s="229"/>
      <c r="O144" s="229"/>
      <c r="P144" s="229"/>
      <c r="Q144" s="229"/>
      <c r="R144" s="229"/>
      <c r="S144" s="229"/>
      <c r="T144" s="230"/>
      <c r="AT144" s="231" t="s">
        <v>153</v>
      </c>
      <c r="AU144" s="231" t="s">
        <v>87</v>
      </c>
      <c r="AV144" s="12" t="s">
        <v>10</v>
      </c>
      <c r="AW144" s="12" t="s">
        <v>41</v>
      </c>
      <c r="AX144" s="12" t="s">
        <v>80</v>
      </c>
      <c r="AY144" s="231" t="s">
        <v>142</v>
      </c>
    </row>
    <row r="145" spans="2:51" s="13" customFormat="1" ht="13.5">
      <c r="B145" s="232"/>
      <c r="C145" s="233"/>
      <c r="D145" s="218" t="s">
        <v>153</v>
      </c>
      <c r="E145" s="234" t="s">
        <v>35</v>
      </c>
      <c r="F145" s="235" t="s">
        <v>490</v>
      </c>
      <c r="G145" s="233"/>
      <c r="H145" s="236">
        <v>4.54</v>
      </c>
      <c r="I145" s="237"/>
      <c r="J145" s="233"/>
      <c r="K145" s="233"/>
      <c r="L145" s="238"/>
      <c r="M145" s="239"/>
      <c r="N145" s="240"/>
      <c r="O145" s="240"/>
      <c r="P145" s="240"/>
      <c r="Q145" s="240"/>
      <c r="R145" s="240"/>
      <c r="S145" s="240"/>
      <c r="T145" s="241"/>
      <c r="AT145" s="242" t="s">
        <v>153</v>
      </c>
      <c r="AU145" s="242" t="s">
        <v>87</v>
      </c>
      <c r="AV145" s="13" t="s">
        <v>87</v>
      </c>
      <c r="AW145" s="13" t="s">
        <v>41</v>
      </c>
      <c r="AX145" s="13" t="s">
        <v>80</v>
      </c>
      <c r="AY145" s="242" t="s">
        <v>142</v>
      </c>
    </row>
    <row r="146" spans="2:51" s="14" customFormat="1" ht="13.5">
      <c r="B146" s="243"/>
      <c r="C146" s="244"/>
      <c r="D146" s="254" t="s">
        <v>153</v>
      </c>
      <c r="E146" s="255" t="s">
        <v>35</v>
      </c>
      <c r="F146" s="256" t="s">
        <v>157</v>
      </c>
      <c r="G146" s="244"/>
      <c r="H146" s="257">
        <v>4.54</v>
      </c>
      <c r="I146" s="248"/>
      <c r="J146" s="244"/>
      <c r="K146" s="244"/>
      <c r="L146" s="249"/>
      <c r="M146" s="250"/>
      <c r="N146" s="251"/>
      <c r="O146" s="251"/>
      <c r="P146" s="251"/>
      <c r="Q146" s="251"/>
      <c r="R146" s="251"/>
      <c r="S146" s="251"/>
      <c r="T146" s="252"/>
      <c r="AT146" s="253" t="s">
        <v>153</v>
      </c>
      <c r="AU146" s="253" t="s">
        <v>87</v>
      </c>
      <c r="AV146" s="14" t="s">
        <v>149</v>
      </c>
      <c r="AW146" s="14" t="s">
        <v>41</v>
      </c>
      <c r="AX146" s="14" t="s">
        <v>10</v>
      </c>
      <c r="AY146" s="253" t="s">
        <v>142</v>
      </c>
    </row>
    <row r="147" spans="2:65" s="1" customFormat="1" ht="22.5" customHeight="1">
      <c r="B147" s="43"/>
      <c r="C147" s="206" t="s">
        <v>218</v>
      </c>
      <c r="D147" s="206" t="s">
        <v>144</v>
      </c>
      <c r="E147" s="207" t="s">
        <v>491</v>
      </c>
      <c r="F147" s="208" t="s">
        <v>492</v>
      </c>
      <c r="G147" s="209" t="s">
        <v>147</v>
      </c>
      <c r="H147" s="210">
        <v>4.54</v>
      </c>
      <c r="I147" s="211"/>
      <c r="J147" s="212">
        <f>ROUND(I147*H147,0)</f>
        <v>0</v>
      </c>
      <c r="K147" s="208" t="s">
        <v>148</v>
      </c>
      <c r="L147" s="63"/>
      <c r="M147" s="213" t="s">
        <v>35</v>
      </c>
      <c r="N147" s="214" t="s">
        <v>51</v>
      </c>
      <c r="O147" s="44"/>
      <c r="P147" s="215">
        <f>O147*H147</f>
        <v>0</v>
      </c>
      <c r="Q147" s="215">
        <v>0</v>
      </c>
      <c r="R147" s="215">
        <f>Q147*H147</f>
        <v>0</v>
      </c>
      <c r="S147" s="215">
        <v>0</v>
      </c>
      <c r="T147" s="216">
        <f>S147*H147</f>
        <v>0</v>
      </c>
      <c r="AR147" s="25" t="s">
        <v>149</v>
      </c>
      <c r="AT147" s="25" t="s">
        <v>144</v>
      </c>
      <c r="AU147" s="25" t="s">
        <v>87</v>
      </c>
      <c r="AY147" s="25" t="s">
        <v>142</v>
      </c>
      <c r="BE147" s="217">
        <f>IF(N147="základní",J147,0)</f>
        <v>0</v>
      </c>
      <c r="BF147" s="217">
        <f>IF(N147="snížená",J147,0)</f>
        <v>0</v>
      </c>
      <c r="BG147" s="217">
        <f>IF(N147="zákl. přenesená",J147,0)</f>
        <v>0</v>
      </c>
      <c r="BH147" s="217">
        <f>IF(N147="sníž. přenesená",J147,0)</f>
        <v>0</v>
      </c>
      <c r="BI147" s="217">
        <f>IF(N147="nulová",J147,0)</f>
        <v>0</v>
      </c>
      <c r="BJ147" s="25" t="s">
        <v>10</v>
      </c>
      <c r="BK147" s="217">
        <f>ROUND(I147*H147,0)</f>
        <v>0</v>
      </c>
      <c r="BL147" s="25" t="s">
        <v>149</v>
      </c>
      <c r="BM147" s="25" t="s">
        <v>493</v>
      </c>
    </row>
    <row r="148" spans="2:47" s="1" customFormat="1" ht="27">
      <c r="B148" s="43"/>
      <c r="C148" s="65"/>
      <c r="D148" s="218" t="s">
        <v>151</v>
      </c>
      <c r="E148" s="65"/>
      <c r="F148" s="219" t="s">
        <v>494</v>
      </c>
      <c r="G148" s="65"/>
      <c r="H148" s="65"/>
      <c r="I148" s="174"/>
      <c r="J148" s="65"/>
      <c r="K148" s="65"/>
      <c r="L148" s="63"/>
      <c r="M148" s="220"/>
      <c r="N148" s="44"/>
      <c r="O148" s="44"/>
      <c r="P148" s="44"/>
      <c r="Q148" s="44"/>
      <c r="R148" s="44"/>
      <c r="S148" s="44"/>
      <c r="T148" s="80"/>
      <c r="AT148" s="25" t="s">
        <v>151</v>
      </c>
      <c r="AU148" s="25" t="s">
        <v>87</v>
      </c>
    </row>
    <row r="149" spans="2:51" s="12" customFormat="1" ht="13.5">
      <c r="B149" s="221"/>
      <c r="C149" s="222"/>
      <c r="D149" s="218" t="s">
        <v>153</v>
      </c>
      <c r="E149" s="223" t="s">
        <v>35</v>
      </c>
      <c r="F149" s="224" t="s">
        <v>495</v>
      </c>
      <c r="G149" s="222"/>
      <c r="H149" s="225" t="s">
        <v>35</v>
      </c>
      <c r="I149" s="226"/>
      <c r="J149" s="222"/>
      <c r="K149" s="222"/>
      <c r="L149" s="227"/>
      <c r="M149" s="228"/>
      <c r="N149" s="229"/>
      <c r="O149" s="229"/>
      <c r="P149" s="229"/>
      <c r="Q149" s="229"/>
      <c r="R149" s="229"/>
      <c r="S149" s="229"/>
      <c r="T149" s="230"/>
      <c r="AT149" s="231" t="s">
        <v>153</v>
      </c>
      <c r="AU149" s="231" t="s">
        <v>87</v>
      </c>
      <c r="AV149" s="12" t="s">
        <v>10</v>
      </c>
      <c r="AW149" s="12" t="s">
        <v>41</v>
      </c>
      <c r="AX149" s="12" t="s">
        <v>80</v>
      </c>
      <c r="AY149" s="231" t="s">
        <v>142</v>
      </c>
    </row>
    <row r="150" spans="2:51" s="13" customFormat="1" ht="13.5">
      <c r="B150" s="232"/>
      <c r="C150" s="233"/>
      <c r="D150" s="218" t="s">
        <v>153</v>
      </c>
      <c r="E150" s="234" t="s">
        <v>35</v>
      </c>
      <c r="F150" s="235" t="s">
        <v>490</v>
      </c>
      <c r="G150" s="233"/>
      <c r="H150" s="236">
        <v>4.54</v>
      </c>
      <c r="I150" s="237"/>
      <c r="J150" s="233"/>
      <c r="K150" s="233"/>
      <c r="L150" s="238"/>
      <c r="M150" s="239"/>
      <c r="N150" s="240"/>
      <c r="O150" s="240"/>
      <c r="P150" s="240"/>
      <c r="Q150" s="240"/>
      <c r="R150" s="240"/>
      <c r="S150" s="240"/>
      <c r="T150" s="241"/>
      <c r="AT150" s="242" t="s">
        <v>153</v>
      </c>
      <c r="AU150" s="242" t="s">
        <v>87</v>
      </c>
      <c r="AV150" s="13" t="s">
        <v>87</v>
      </c>
      <c r="AW150" s="13" t="s">
        <v>41</v>
      </c>
      <c r="AX150" s="13" t="s">
        <v>80</v>
      </c>
      <c r="AY150" s="242" t="s">
        <v>142</v>
      </c>
    </row>
    <row r="151" spans="2:51" s="14" customFormat="1" ht="13.5">
      <c r="B151" s="243"/>
      <c r="C151" s="244"/>
      <c r="D151" s="254" t="s">
        <v>153</v>
      </c>
      <c r="E151" s="255" t="s">
        <v>35</v>
      </c>
      <c r="F151" s="256" t="s">
        <v>157</v>
      </c>
      <c r="G151" s="244"/>
      <c r="H151" s="257">
        <v>4.54</v>
      </c>
      <c r="I151" s="248"/>
      <c r="J151" s="244"/>
      <c r="K151" s="244"/>
      <c r="L151" s="249"/>
      <c r="M151" s="250"/>
      <c r="N151" s="251"/>
      <c r="O151" s="251"/>
      <c r="P151" s="251"/>
      <c r="Q151" s="251"/>
      <c r="R151" s="251"/>
      <c r="S151" s="251"/>
      <c r="T151" s="252"/>
      <c r="AT151" s="253" t="s">
        <v>153</v>
      </c>
      <c r="AU151" s="253" t="s">
        <v>87</v>
      </c>
      <c r="AV151" s="14" t="s">
        <v>149</v>
      </c>
      <c r="AW151" s="14" t="s">
        <v>41</v>
      </c>
      <c r="AX151" s="14" t="s">
        <v>10</v>
      </c>
      <c r="AY151" s="253" t="s">
        <v>142</v>
      </c>
    </row>
    <row r="152" spans="2:65" s="1" customFormat="1" ht="22.5" customHeight="1">
      <c r="B152" s="43"/>
      <c r="C152" s="206" t="s">
        <v>226</v>
      </c>
      <c r="D152" s="206" t="s">
        <v>144</v>
      </c>
      <c r="E152" s="207" t="s">
        <v>496</v>
      </c>
      <c r="F152" s="208" t="s">
        <v>497</v>
      </c>
      <c r="G152" s="209" t="s">
        <v>206</v>
      </c>
      <c r="H152" s="210">
        <v>4.54</v>
      </c>
      <c r="I152" s="211"/>
      <c r="J152" s="212">
        <f>ROUND(I152*H152,0)</f>
        <v>0</v>
      </c>
      <c r="K152" s="208" t="s">
        <v>148</v>
      </c>
      <c r="L152" s="63"/>
      <c r="M152" s="213" t="s">
        <v>35</v>
      </c>
      <c r="N152" s="214" t="s">
        <v>51</v>
      </c>
      <c r="O152" s="44"/>
      <c r="P152" s="215">
        <f>O152*H152</f>
        <v>0</v>
      </c>
      <c r="Q152" s="215">
        <v>0</v>
      </c>
      <c r="R152" s="215">
        <f>Q152*H152</f>
        <v>0</v>
      </c>
      <c r="S152" s="215">
        <v>0</v>
      </c>
      <c r="T152" s="216">
        <f>S152*H152</f>
        <v>0</v>
      </c>
      <c r="AR152" s="25" t="s">
        <v>149</v>
      </c>
      <c r="AT152" s="25" t="s">
        <v>144</v>
      </c>
      <c r="AU152" s="25" t="s">
        <v>87</v>
      </c>
      <c r="AY152" s="25" t="s">
        <v>142</v>
      </c>
      <c r="BE152" s="217">
        <f>IF(N152="základní",J152,0)</f>
        <v>0</v>
      </c>
      <c r="BF152" s="217">
        <f>IF(N152="snížená",J152,0)</f>
        <v>0</v>
      </c>
      <c r="BG152" s="217">
        <f>IF(N152="zákl. přenesená",J152,0)</f>
        <v>0</v>
      </c>
      <c r="BH152" s="217">
        <f>IF(N152="sníž. přenesená",J152,0)</f>
        <v>0</v>
      </c>
      <c r="BI152" s="217">
        <f>IF(N152="nulová",J152,0)</f>
        <v>0</v>
      </c>
      <c r="BJ152" s="25" t="s">
        <v>10</v>
      </c>
      <c r="BK152" s="217">
        <f>ROUND(I152*H152,0)</f>
        <v>0</v>
      </c>
      <c r="BL152" s="25" t="s">
        <v>149</v>
      </c>
      <c r="BM152" s="25" t="s">
        <v>498</v>
      </c>
    </row>
    <row r="153" spans="2:47" s="1" customFormat="1" ht="175.5">
      <c r="B153" s="43"/>
      <c r="C153" s="65"/>
      <c r="D153" s="218" t="s">
        <v>151</v>
      </c>
      <c r="E153" s="65"/>
      <c r="F153" s="219" t="s">
        <v>499</v>
      </c>
      <c r="G153" s="65"/>
      <c r="H153" s="65"/>
      <c r="I153" s="174"/>
      <c r="J153" s="65"/>
      <c r="K153" s="65"/>
      <c r="L153" s="63"/>
      <c r="M153" s="220"/>
      <c r="N153" s="44"/>
      <c r="O153" s="44"/>
      <c r="P153" s="44"/>
      <c r="Q153" s="44"/>
      <c r="R153" s="44"/>
      <c r="S153" s="44"/>
      <c r="T153" s="80"/>
      <c r="AT153" s="25" t="s">
        <v>151</v>
      </c>
      <c r="AU153" s="25" t="s">
        <v>87</v>
      </c>
    </row>
    <row r="154" spans="2:51" s="12" customFormat="1" ht="13.5">
      <c r="B154" s="221"/>
      <c r="C154" s="222"/>
      <c r="D154" s="218" t="s">
        <v>153</v>
      </c>
      <c r="E154" s="223" t="s">
        <v>35</v>
      </c>
      <c r="F154" s="224" t="s">
        <v>500</v>
      </c>
      <c r="G154" s="222"/>
      <c r="H154" s="225" t="s">
        <v>35</v>
      </c>
      <c r="I154" s="226"/>
      <c r="J154" s="222"/>
      <c r="K154" s="222"/>
      <c r="L154" s="227"/>
      <c r="M154" s="228"/>
      <c r="N154" s="229"/>
      <c r="O154" s="229"/>
      <c r="P154" s="229"/>
      <c r="Q154" s="229"/>
      <c r="R154" s="229"/>
      <c r="S154" s="229"/>
      <c r="T154" s="230"/>
      <c r="AT154" s="231" t="s">
        <v>153</v>
      </c>
      <c r="AU154" s="231" t="s">
        <v>87</v>
      </c>
      <c r="AV154" s="12" t="s">
        <v>10</v>
      </c>
      <c r="AW154" s="12" t="s">
        <v>41</v>
      </c>
      <c r="AX154" s="12" t="s">
        <v>80</v>
      </c>
      <c r="AY154" s="231" t="s">
        <v>142</v>
      </c>
    </row>
    <row r="155" spans="2:51" s="13" customFormat="1" ht="13.5">
      <c r="B155" s="232"/>
      <c r="C155" s="233"/>
      <c r="D155" s="218" t="s">
        <v>153</v>
      </c>
      <c r="E155" s="234" t="s">
        <v>35</v>
      </c>
      <c r="F155" s="235" t="s">
        <v>490</v>
      </c>
      <c r="G155" s="233"/>
      <c r="H155" s="236">
        <v>4.54</v>
      </c>
      <c r="I155" s="237"/>
      <c r="J155" s="233"/>
      <c r="K155" s="233"/>
      <c r="L155" s="238"/>
      <c r="M155" s="239"/>
      <c r="N155" s="240"/>
      <c r="O155" s="240"/>
      <c r="P155" s="240"/>
      <c r="Q155" s="240"/>
      <c r="R155" s="240"/>
      <c r="S155" s="240"/>
      <c r="T155" s="241"/>
      <c r="AT155" s="242" t="s">
        <v>153</v>
      </c>
      <c r="AU155" s="242" t="s">
        <v>87</v>
      </c>
      <c r="AV155" s="13" t="s">
        <v>87</v>
      </c>
      <c r="AW155" s="13" t="s">
        <v>41</v>
      </c>
      <c r="AX155" s="13" t="s">
        <v>80</v>
      </c>
      <c r="AY155" s="242" t="s">
        <v>142</v>
      </c>
    </row>
    <row r="156" spans="2:51" s="14" customFormat="1" ht="13.5">
      <c r="B156" s="243"/>
      <c r="C156" s="244"/>
      <c r="D156" s="254" t="s">
        <v>153</v>
      </c>
      <c r="E156" s="255" t="s">
        <v>35</v>
      </c>
      <c r="F156" s="256" t="s">
        <v>157</v>
      </c>
      <c r="G156" s="244"/>
      <c r="H156" s="257">
        <v>4.54</v>
      </c>
      <c r="I156" s="248"/>
      <c r="J156" s="244"/>
      <c r="K156" s="244"/>
      <c r="L156" s="249"/>
      <c r="M156" s="250"/>
      <c r="N156" s="251"/>
      <c r="O156" s="251"/>
      <c r="P156" s="251"/>
      <c r="Q156" s="251"/>
      <c r="R156" s="251"/>
      <c r="S156" s="251"/>
      <c r="T156" s="252"/>
      <c r="AT156" s="253" t="s">
        <v>153</v>
      </c>
      <c r="AU156" s="253" t="s">
        <v>87</v>
      </c>
      <c r="AV156" s="14" t="s">
        <v>149</v>
      </c>
      <c r="AW156" s="14" t="s">
        <v>41</v>
      </c>
      <c r="AX156" s="14" t="s">
        <v>10</v>
      </c>
      <c r="AY156" s="253" t="s">
        <v>142</v>
      </c>
    </row>
    <row r="157" spans="2:65" s="1" customFormat="1" ht="22.5" customHeight="1">
      <c r="B157" s="43"/>
      <c r="C157" s="206" t="s">
        <v>232</v>
      </c>
      <c r="D157" s="206" t="s">
        <v>144</v>
      </c>
      <c r="E157" s="207" t="s">
        <v>501</v>
      </c>
      <c r="F157" s="208" t="s">
        <v>502</v>
      </c>
      <c r="G157" s="209" t="s">
        <v>305</v>
      </c>
      <c r="H157" s="210">
        <v>23.154</v>
      </c>
      <c r="I157" s="211"/>
      <c r="J157" s="212">
        <f>ROUND(I157*H157,0)</f>
        <v>0</v>
      </c>
      <c r="K157" s="208" t="s">
        <v>148</v>
      </c>
      <c r="L157" s="63"/>
      <c r="M157" s="213" t="s">
        <v>35</v>
      </c>
      <c r="N157" s="214" t="s">
        <v>51</v>
      </c>
      <c r="O157" s="44"/>
      <c r="P157" s="215">
        <f>O157*H157</f>
        <v>0</v>
      </c>
      <c r="Q157" s="215">
        <v>0</v>
      </c>
      <c r="R157" s="215">
        <f>Q157*H157</f>
        <v>0</v>
      </c>
      <c r="S157" s="215">
        <v>0</v>
      </c>
      <c r="T157" s="216">
        <f>S157*H157</f>
        <v>0</v>
      </c>
      <c r="AR157" s="25" t="s">
        <v>149</v>
      </c>
      <c r="AT157" s="25" t="s">
        <v>144</v>
      </c>
      <c r="AU157" s="25" t="s">
        <v>87</v>
      </c>
      <c r="AY157" s="25" t="s">
        <v>142</v>
      </c>
      <c r="BE157" s="217">
        <f>IF(N157="základní",J157,0)</f>
        <v>0</v>
      </c>
      <c r="BF157" s="217">
        <f>IF(N157="snížená",J157,0)</f>
        <v>0</v>
      </c>
      <c r="BG157" s="217">
        <f>IF(N157="zákl. přenesená",J157,0)</f>
        <v>0</v>
      </c>
      <c r="BH157" s="217">
        <f>IF(N157="sníž. přenesená",J157,0)</f>
        <v>0</v>
      </c>
      <c r="BI157" s="217">
        <f>IF(N157="nulová",J157,0)</f>
        <v>0</v>
      </c>
      <c r="BJ157" s="25" t="s">
        <v>10</v>
      </c>
      <c r="BK157" s="217">
        <f>ROUND(I157*H157,0)</f>
        <v>0</v>
      </c>
      <c r="BL157" s="25" t="s">
        <v>149</v>
      </c>
      <c r="BM157" s="25" t="s">
        <v>503</v>
      </c>
    </row>
    <row r="158" spans="2:47" s="1" customFormat="1" ht="175.5">
      <c r="B158" s="43"/>
      <c r="C158" s="65"/>
      <c r="D158" s="218" t="s">
        <v>151</v>
      </c>
      <c r="E158" s="65"/>
      <c r="F158" s="219" t="s">
        <v>499</v>
      </c>
      <c r="G158" s="65"/>
      <c r="H158" s="65"/>
      <c r="I158" s="174"/>
      <c r="J158" s="65"/>
      <c r="K158" s="65"/>
      <c r="L158" s="63"/>
      <c r="M158" s="220"/>
      <c r="N158" s="44"/>
      <c r="O158" s="44"/>
      <c r="P158" s="44"/>
      <c r="Q158" s="44"/>
      <c r="R158" s="44"/>
      <c r="S158" s="44"/>
      <c r="T158" s="80"/>
      <c r="AT158" s="25" t="s">
        <v>151</v>
      </c>
      <c r="AU158" s="25" t="s">
        <v>87</v>
      </c>
    </row>
    <row r="159" spans="2:51" s="13" customFormat="1" ht="13.5">
      <c r="B159" s="232"/>
      <c r="C159" s="233"/>
      <c r="D159" s="254" t="s">
        <v>153</v>
      </c>
      <c r="E159" s="233"/>
      <c r="F159" s="280" t="s">
        <v>504</v>
      </c>
      <c r="G159" s="233"/>
      <c r="H159" s="281">
        <v>23.154</v>
      </c>
      <c r="I159" s="237"/>
      <c r="J159" s="233"/>
      <c r="K159" s="233"/>
      <c r="L159" s="238"/>
      <c r="M159" s="239"/>
      <c r="N159" s="240"/>
      <c r="O159" s="240"/>
      <c r="P159" s="240"/>
      <c r="Q159" s="240"/>
      <c r="R159" s="240"/>
      <c r="S159" s="240"/>
      <c r="T159" s="241"/>
      <c r="AT159" s="242" t="s">
        <v>153</v>
      </c>
      <c r="AU159" s="242" t="s">
        <v>87</v>
      </c>
      <c r="AV159" s="13" t="s">
        <v>87</v>
      </c>
      <c r="AW159" s="13" t="s">
        <v>6</v>
      </c>
      <c r="AX159" s="13" t="s">
        <v>10</v>
      </c>
      <c r="AY159" s="242" t="s">
        <v>142</v>
      </c>
    </row>
    <row r="160" spans="2:65" s="1" customFormat="1" ht="31.5" customHeight="1">
      <c r="B160" s="43"/>
      <c r="C160" s="206" t="s">
        <v>11</v>
      </c>
      <c r="D160" s="206" t="s">
        <v>144</v>
      </c>
      <c r="E160" s="207" t="s">
        <v>505</v>
      </c>
      <c r="F160" s="208" t="s">
        <v>506</v>
      </c>
      <c r="G160" s="209" t="s">
        <v>206</v>
      </c>
      <c r="H160" s="210">
        <v>4.54</v>
      </c>
      <c r="I160" s="211"/>
      <c r="J160" s="212">
        <f>ROUND(I160*H160,0)</f>
        <v>0</v>
      </c>
      <c r="K160" s="208" t="s">
        <v>148</v>
      </c>
      <c r="L160" s="63"/>
      <c r="M160" s="213" t="s">
        <v>35</v>
      </c>
      <c r="N160" s="214" t="s">
        <v>51</v>
      </c>
      <c r="O160" s="44"/>
      <c r="P160" s="215">
        <f>O160*H160</f>
        <v>0</v>
      </c>
      <c r="Q160" s="215">
        <v>0</v>
      </c>
      <c r="R160" s="215">
        <f>Q160*H160</f>
        <v>0</v>
      </c>
      <c r="S160" s="215">
        <v>0</v>
      </c>
      <c r="T160" s="216">
        <f>S160*H160</f>
        <v>0</v>
      </c>
      <c r="AR160" s="25" t="s">
        <v>149</v>
      </c>
      <c r="AT160" s="25" t="s">
        <v>144</v>
      </c>
      <c r="AU160" s="25" t="s">
        <v>87</v>
      </c>
      <c r="AY160" s="25" t="s">
        <v>142</v>
      </c>
      <c r="BE160" s="217">
        <f>IF(N160="základní",J160,0)</f>
        <v>0</v>
      </c>
      <c r="BF160" s="217">
        <f>IF(N160="snížená",J160,0)</f>
        <v>0</v>
      </c>
      <c r="BG160" s="217">
        <f>IF(N160="zákl. přenesená",J160,0)</f>
        <v>0</v>
      </c>
      <c r="BH160" s="217">
        <f>IF(N160="sníž. přenesená",J160,0)</f>
        <v>0</v>
      </c>
      <c r="BI160" s="217">
        <f>IF(N160="nulová",J160,0)</f>
        <v>0</v>
      </c>
      <c r="BJ160" s="25" t="s">
        <v>10</v>
      </c>
      <c r="BK160" s="217">
        <f>ROUND(I160*H160,0)</f>
        <v>0</v>
      </c>
      <c r="BL160" s="25" t="s">
        <v>149</v>
      </c>
      <c r="BM160" s="25" t="s">
        <v>507</v>
      </c>
    </row>
    <row r="161" spans="2:47" s="1" customFormat="1" ht="175.5">
      <c r="B161" s="43"/>
      <c r="C161" s="65"/>
      <c r="D161" s="218" t="s">
        <v>151</v>
      </c>
      <c r="E161" s="65"/>
      <c r="F161" s="219" t="s">
        <v>508</v>
      </c>
      <c r="G161" s="65"/>
      <c r="H161" s="65"/>
      <c r="I161" s="174"/>
      <c r="J161" s="65"/>
      <c r="K161" s="65"/>
      <c r="L161" s="63"/>
      <c r="M161" s="220"/>
      <c r="N161" s="44"/>
      <c r="O161" s="44"/>
      <c r="P161" s="44"/>
      <c r="Q161" s="44"/>
      <c r="R161" s="44"/>
      <c r="S161" s="44"/>
      <c r="T161" s="80"/>
      <c r="AT161" s="25" t="s">
        <v>151</v>
      </c>
      <c r="AU161" s="25" t="s">
        <v>87</v>
      </c>
    </row>
    <row r="162" spans="2:51" s="12" customFormat="1" ht="13.5">
      <c r="B162" s="221"/>
      <c r="C162" s="222"/>
      <c r="D162" s="218" t="s">
        <v>153</v>
      </c>
      <c r="E162" s="223" t="s">
        <v>35</v>
      </c>
      <c r="F162" s="224" t="s">
        <v>400</v>
      </c>
      <c r="G162" s="222"/>
      <c r="H162" s="225" t="s">
        <v>35</v>
      </c>
      <c r="I162" s="226"/>
      <c r="J162" s="222"/>
      <c r="K162" s="222"/>
      <c r="L162" s="227"/>
      <c r="M162" s="228"/>
      <c r="N162" s="229"/>
      <c r="O162" s="229"/>
      <c r="P162" s="229"/>
      <c r="Q162" s="229"/>
      <c r="R162" s="229"/>
      <c r="S162" s="229"/>
      <c r="T162" s="230"/>
      <c r="AT162" s="231" t="s">
        <v>153</v>
      </c>
      <c r="AU162" s="231" t="s">
        <v>87</v>
      </c>
      <c r="AV162" s="12" t="s">
        <v>10</v>
      </c>
      <c r="AW162" s="12" t="s">
        <v>41</v>
      </c>
      <c r="AX162" s="12" t="s">
        <v>80</v>
      </c>
      <c r="AY162" s="231" t="s">
        <v>142</v>
      </c>
    </row>
    <row r="163" spans="2:51" s="12" customFormat="1" ht="13.5">
      <c r="B163" s="221"/>
      <c r="C163" s="222"/>
      <c r="D163" s="218" t="s">
        <v>153</v>
      </c>
      <c r="E163" s="223" t="s">
        <v>35</v>
      </c>
      <c r="F163" s="224" t="s">
        <v>509</v>
      </c>
      <c r="G163" s="222"/>
      <c r="H163" s="225" t="s">
        <v>35</v>
      </c>
      <c r="I163" s="226"/>
      <c r="J163" s="222"/>
      <c r="K163" s="222"/>
      <c r="L163" s="227"/>
      <c r="M163" s="228"/>
      <c r="N163" s="229"/>
      <c r="O163" s="229"/>
      <c r="P163" s="229"/>
      <c r="Q163" s="229"/>
      <c r="R163" s="229"/>
      <c r="S163" s="229"/>
      <c r="T163" s="230"/>
      <c r="AT163" s="231" t="s">
        <v>153</v>
      </c>
      <c r="AU163" s="231" t="s">
        <v>87</v>
      </c>
      <c r="AV163" s="12" t="s">
        <v>10</v>
      </c>
      <c r="AW163" s="12" t="s">
        <v>41</v>
      </c>
      <c r="AX163" s="12" t="s">
        <v>80</v>
      </c>
      <c r="AY163" s="231" t="s">
        <v>142</v>
      </c>
    </row>
    <row r="164" spans="2:51" s="13" customFormat="1" ht="13.5">
      <c r="B164" s="232"/>
      <c r="C164" s="233"/>
      <c r="D164" s="218" t="s">
        <v>153</v>
      </c>
      <c r="E164" s="234" t="s">
        <v>35</v>
      </c>
      <c r="F164" s="235" t="s">
        <v>510</v>
      </c>
      <c r="G164" s="233"/>
      <c r="H164" s="236">
        <v>4.54</v>
      </c>
      <c r="I164" s="237"/>
      <c r="J164" s="233"/>
      <c r="K164" s="233"/>
      <c r="L164" s="238"/>
      <c r="M164" s="239"/>
      <c r="N164" s="240"/>
      <c r="O164" s="240"/>
      <c r="P164" s="240"/>
      <c r="Q164" s="240"/>
      <c r="R164" s="240"/>
      <c r="S164" s="240"/>
      <c r="T164" s="241"/>
      <c r="AT164" s="242" t="s">
        <v>153</v>
      </c>
      <c r="AU164" s="242" t="s">
        <v>87</v>
      </c>
      <c r="AV164" s="13" t="s">
        <v>87</v>
      </c>
      <c r="AW164" s="13" t="s">
        <v>41</v>
      </c>
      <c r="AX164" s="13" t="s">
        <v>80</v>
      </c>
      <c r="AY164" s="242" t="s">
        <v>142</v>
      </c>
    </row>
    <row r="165" spans="2:51" s="14" customFormat="1" ht="13.5">
      <c r="B165" s="243"/>
      <c r="C165" s="244"/>
      <c r="D165" s="254" t="s">
        <v>153</v>
      </c>
      <c r="E165" s="255" t="s">
        <v>35</v>
      </c>
      <c r="F165" s="256" t="s">
        <v>157</v>
      </c>
      <c r="G165" s="244"/>
      <c r="H165" s="257">
        <v>4.54</v>
      </c>
      <c r="I165" s="248"/>
      <c r="J165" s="244"/>
      <c r="K165" s="244"/>
      <c r="L165" s="249"/>
      <c r="M165" s="250"/>
      <c r="N165" s="251"/>
      <c r="O165" s="251"/>
      <c r="P165" s="251"/>
      <c r="Q165" s="251"/>
      <c r="R165" s="251"/>
      <c r="S165" s="251"/>
      <c r="T165" s="252"/>
      <c r="AT165" s="253" t="s">
        <v>153</v>
      </c>
      <c r="AU165" s="253" t="s">
        <v>87</v>
      </c>
      <c r="AV165" s="14" t="s">
        <v>149</v>
      </c>
      <c r="AW165" s="14" t="s">
        <v>41</v>
      </c>
      <c r="AX165" s="14" t="s">
        <v>10</v>
      </c>
      <c r="AY165" s="253" t="s">
        <v>142</v>
      </c>
    </row>
    <row r="166" spans="2:65" s="1" customFormat="1" ht="31.5" customHeight="1">
      <c r="B166" s="43"/>
      <c r="C166" s="206" t="s">
        <v>242</v>
      </c>
      <c r="D166" s="206" t="s">
        <v>144</v>
      </c>
      <c r="E166" s="207" t="s">
        <v>511</v>
      </c>
      <c r="F166" s="208" t="s">
        <v>512</v>
      </c>
      <c r="G166" s="209" t="s">
        <v>147</v>
      </c>
      <c r="H166" s="210">
        <v>4.54</v>
      </c>
      <c r="I166" s="211"/>
      <c r="J166" s="212">
        <f>ROUND(I166*H166,0)</f>
        <v>0</v>
      </c>
      <c r="K166" s="208" t="s">
        <v>148</v>
      </c>
      <c r="L166" s="63"/>
      <c r="M166" s="213" t="s">
        <v>35</v>
      </c>
      <c r="N166" s="214" t="s">
        <v>51</v>
      </c>
      <c r="O166" s="44"/>
      <c r="P166" s="215">
        <f>O166*H166</f>
        <v>0</v>
      </c>
      <c r="Q166" s="215">
        <v>0.0002</v>
      </c>
      <c r="R166" s="215">
        <f>Q166*H166</f>
        <v>0.0009080000000000001</v>
      </c>
      <c r="S166" s="215">
        <v>0</v>
      </c>
      <c r="T166" s="216">
        <f>S166*H166</f>
        <v>0</v>
      </c>
      <c r="AR166" s="25" t="s">
        <v>149</v>
      </c>
      <c r="AT166" s="25" t="s">
        <v>144</v>
      </c>
      <c r="AU166" s="25" t="s">
        <v>87</v>
      </c>
      <c r="AY166" s="25" t="s">
        <v>142</v>
      </c>
      <c r="BE166" s="217">
        <f>IF(N166="základní",J166,0)</f>
        <v>0</v>
      </c>
      <c r="BF166" s="217">
        <f>IF(N166="snížená",J166,0)</f>
        <v>0</v>
      </c>
      <c r="BG166" s="217">
        <f>IF(N166="zákl. přenesená",J166,0)</f>
        <v>0</v>
      </c>
      <c r="BH166" s="217">
        <f>IF(N166="sníž. přenesená",J166,0)</f>
        <v>0</v>
      </c>
      <c r="BI166" s="217">
        <f>IF(N166="nulová",J166,0)</f>
        <v>0</v>
      </c>
      <c r="BJ166" s="25" t="s">
        <v>10</v>
      </c>
      <c r="BK166" s="217">
        <f>ROUND(I166*H166,0)</f>
        <v>0</v>
      </c>
      <c r="BL166" s="25" t="s">
        <v>149</v>
      </c>
      <c r="BM166" s="25" t="s">
        <v>513</v>
      </c>
    </row>
    <row r="167" spans="2:47" s="1" customFormat="1" ht="67.5">
      <c r="B167" s="43"/>
      <c r="C167" s="65"/>
      <c r="D167" s="218" t="s">
        <v>151</v>
      </c>
      <c r="E167" s="65"/>
      <c r="F167" s="219" t="s">
        <v>514</v>
      </c>
      <c r="G167" s="65"/>
      <c r="H167" s="65"/>
      <c r="I167" s="174"/>
      <c r="J167" s="65"/>
      <c r="K167" s="65"/>
      <c r="L167" s="63"/>
      <c r="M167" s="220"/>
      <c r="N167" s="44"/>
      <c r="O167" s="44"/>
      <c r="P167" s="44"/>
      <c r="Q167" s="44"/>
      <c r="R167" s="44"/>
      <c r="S167" s="44"/>
      <c r="T167" s="80"/>
      <c r="AT167" s="25" t="s">
        <v>151</v>
      </c>
      <c r="AU167" s="25" t="s">
        <v>87</v>
      </c>
    </row>
    <row r="168" spans="2:51" s="12" customFormat="1" ht="13.5">
      <c r="B168" s="221"/>
      <c r="C168" s="222"/>
      <c r="D168" s="218" t="s">
        <v>153</v>
      </c>
      <c r="E168" s="223" t="s">
        <v>35</v>
      </c>
      <c r="F168" s="224" t="s">
        <v>400</v>
      </c>
      <c r="G168" s="222"/>
      <c r="H168" s="225" t="s">
        <v>35</v>
      </c>
      <c r="I168" s="226"/>
      <c r="J168" s="222"/>
      <c r="K168" s="222"/>
      <c r="L168" s="227"/>
      <c r="M168" s="228"/>
      <c r="N168" s="229"/>
      <c r="O168" s="229"/>
      <c r="P168" s="229"/>
      <c r="Q168" s="229"/>
      <c r="R168" s="229"/>
      <c r="S168" s="229"/>
      <c r="T168" s="230"/>
      <c r="AT168" s="231" t="s">
        <v>153</v>
      </c>
      <c r="AU168" s="231" t="s">
        <v>87</v>
      </c>
      <c r="AV168" s="12" t="s">
        <v>10</v>
      </c>
      <c r="AW168" s="12" t="s">
        <v>41</v>
      </c>
      <c r="AX168" s="12" t="s">
        <v>80</v>
      </c>
      <c r="AY168" s="231" t="s">
        <v>142</v>
      </c>
    </row>
    <row r="169" spans="2:51" s="12" customFormat="1" ht="13.5">
      <c r="B169" s="221"/>
      <c r="C169" s="222"/>
      <c r="D169" s="218" t="s">
        <v>153</v>
      </c>
      <c r="E169" s="223" t="s">
        <v>35</v>
      </c>
      <c r="F169" s="224" t="s">
        <v>509</v>
      </c>
      <c r="G169" s="222"/>
      <c r="H169" s="225" t="s">
        <v>35</v>
      </c>
      <c r="I169" s="226"/>
      <c r="J169" s="222"/>
      <c r="K169" s="222"/>
      <c r="L169" s="227"/>
      <c r="M169" s="228"/>
      <c r="N169" s="229"/>
      <c r="O169" s="229"/>
      <c r="P169" s="229"/>
      <c r="Q169" s="229"/>
      <c r="R169" s="229"/>
      <c r="S169" s="229"/>
      <c r="T169" s="230"/>
      <c r="AT169" s="231" t="s">
        <v>153</v>
      </c>
      <c r="AU169" s="231" t="s">
        <v>87</v>
      </c>
      <c r="AV169" s="12" t="s">
        <v>10</v>
      </c>
      <c r="AW169" s="12" t="s">
        <v>41</v>
      </c>
      <c r="AX169" s="12" t="s">
        <v>80</v>
      </c>
      <c r="AY169" s="231" t="s">
        <v>142</v>
      </c>
    </row>
    <row r="170" spans="2:51" s="13" customFormat="1" ht="13.5">
      <c r="B170" s="232"/>
      <c r="C170" s="233"/>
      <c r="D170" s="218" t="s">
        <v>153</v>
      </c>
      <c r="E170" s="234" t="s">
        <v>35</v>
      </c>
      <c r="F170" s="235" t="s">
        <v>515</v>
      </c>
      <c r="G170" s="233"/>
      <c r="H170" s="236">
        <v>4.54</v>
      </c>
      <c r="I170" s="237"/>
      <c r="J170" s="233"/>
      <c r="K170" s="233"/>
      <c r="L170" s="238"/>
      <c r="M170" s="239"/>
      <c r="N170" s="240"/>
      <c r="O170" s="240"/>
      <c r="P170" s="240"/>
      <c r="Q170" s="240"/>
      <c r="R170" s="240"/>
      <c r="S170" s="240"/>
      <c r="T170" s="241"/>
      <c r="AT170" s="242" t="s">
        <v>153</v>
      </c>
      <c r="AU170" s="242" t="s">
        <v>87</v>
      </c>
      <c r="AV170" s="13" t="s">
        <v>87</v>
      </c>
      <c r="AW170" s="13" t="s">
        <v>41</v>
      </c>
      <c r="AX170" s="13" t="s">
        <v>80</v>
      </c>
      <c r="AY170" s="242" t="s">
        <v>142</v>
      </c>
    </row>
    <row r="171" spans="2:51" s="14" customFormat="1" ht="13.5">
      <c r="B171" s="243"/>
      <c r="C171" s="244"/>
      <c r="D171" s="254" t="s">
        <v>153</v>
      </c>
      <c r="E171" s="255" t="s">
        <v>35</v>
      </c>
      <c r="F171" s="256" t="s">
        <v>157</v>
      </c>
      <c r="G171" s="244"/>
      <c r="H171" s="257">
        <v>4.54</v>
      </c>
      <c r="I171" s="248"/>
      <c r="J171" s="244"/>
      <c r="K171" s="244"/>
      <c r="L171" s="249"/>
      <c r="M171" s="250"/>
      <c r="N171" s="251"/>
      <c r="O171" s="251"/>
      <c r="P171" s="251"/>
      <c r="Q171" s="251"/>
      <c r="R171" s="251"/>
      <c r="S171" s="251"/>
      <c r="T171" s="252"/>
      <c r="AT171" s="253" t="s">
        <v>153</v>
      </c>
      <c r="AU171" s="253" t="s">
        <v>87</v>
      </c>
      <c r="AV171" s="14" t="s">
        <v>149</v>
      </c>
      <c r="AW171" s="14" t="s">
        <v>41</v>
      </c>
      <c r="AX171" s="14" t="s">
        <v>10</v>
      </c>
      <c r="AY171" s="253" t="s">
        <v>142</v>
      </c>
    </row>
    <row r="172" spans="2:65" s="1" customFormat="1" ht="44.25" customHeight="1">
      <c r="B172" s="43"/>
      <c r="C172" s="206" t="s">
        <v>249</v>
      </c>
      <c r="D172" s="206" t="s">
        <v>144</v>
      </c>
      <c r="E172" s="207" t="s">
        <v>516</v>
      </c>
      <c r="F172" s="208" t="s">
        <v>517</v>
      </c>
      <c r="G172" s="209" t="s">
        <v>147</v>
      </c>
      <c r="H172" s="210">
        <v>4.54</v>
      </c>
      <c r="I172" s="211"/>
      <c r="J172" s="212">
        <f>ROUND(I172*H172,0)</f>
        <v>0</v>
      </c>
      <c r="K172" s="208" t="s">
        <v>148</v>
      </c>
      <c r="L172" s="63"/>
      <c r="M172" s="213" t="s">
        <v>35</v>
      </c>
      <c r="N172" s="214" t="s">
        <v>51</v>
      </c>
      <c r="O172" s="44"/>
      <c r="P172" s="215">
        <f>O172*H172</f>
        <v>0</v>
      </c>
      <c r="Q172" s="215">
        <v>0</v>
      </c>
      <c r="R172" s="215">
        <f>Q172*H172</f>
        <v>0</v>
      </c>
      <c r="S172" s="215">
        <v>0</v>
      </c>
      <c r="T172" s="216">
        <f>S172*H172</f>
        <v>0</v>
      </c>
      <c r="AR172" s="25" t="s">
        <v>149</v>
      </c>
      <c r="AT172" s="25" t="s">
        <v>144</v>
      </c>
      <c r="AU172" s="25" t="s">
        <v>87</v>
      </c>
      <c r="AY172" s="25" t="s">
        <v>142</v>
      </c>
      <c r="BE172" s="217">
        <f>IF(N172="základní",J172,0)</f>
        <v>0</v>
      </c>
      <c r="BF172" s="217">
        <f>IF(N172="snížená",J172,0)</f>
        <v>0</v>
      </c>
      <c r="BG172" s="217">
        <f>IF(N172="zákl. přenesená",J172,0)</f>
        <v>0</v>
      </c>
      <c r="BH172" s="217">
        <f>IF(N172="sníž. přenesená",J172,0)</f>
        <v>0</v>
      </c>
      <c r="BI172" s="217">
        <f>IF(N172="nulová",J172,0)</f>
        <v>0</v>
      </c>
      <c r="BJ172" s="25" t="s">
        <v>10</v>
      </c>
      <c r="BK172" s="217">
        <f>ROUND(I172*H172,0)</f>
        <v>0</v>
      </c>
      <c r="BL172" s="25" t="s">
        <v>149</v>
      </c>
      <c r="BM172" s="25" t="s">
        <v>518</v>
      </c>
    </row>
    <row r="173" spans="2:47" s="1" customFormat="1" ht="94.5">
      <c r="B173" s="43"/>
      <c r="C173" s="65"/>
      <c r="D173" s="218" t="s">
        <v>151</v>
      </c>
      <c r="E173" s="65"/>
      <c r="F173" s="219" t="s">
        <v>519</v>
      </c>
      <c r="G173" s="65"/>
      <c r="H173" s="65"/>
      <c r="I173" s="174"/>
      <c r="J173" s="65"/>
      <c r="K173" s="65"/>
      <c r="L173" s="63"/>
      <c r="M173" s="220"/>
      <c r="N173" s="44"/>
      <c r="O173" s="44"/>
      <c r="P173" s="44"/>
      <c r="Q173" s="44"/>
      <c r="R173" s="44"/>
      <c r="S173" s="44"/>
      <c r="T173" s="80"/>
      <c r="AT173" s="25" t="s">
        <v>151</v>
      </c>
      <c r="AU173" s="25" t="s">
        <v>87</v>
      </c>
    </row>
    <row r="174" spans="2:51" s="12" customFormat="1" ht="13.5">
      <c r="B174" s="221"/>
      <c r="C174" s="222"/>
      <c r="D174" s="218" t="s">
        <v>153</v>
      </c>
      <c r="E174" s="223" t="s">
        <v>35</v>
      </c>
      <c r="F174" s="224" t="s">
        <v>400</v>
      </c>
      <c r="G174" s="222"/>
      <c r="H174" s="225" t="s">
        <v>35</v>
      </c>
      <c r="I174" s="226"/>
      <c r="J174" s="222"/>
      <c r="K174" s="222"/>
      <c r="L174" s="227"/>
      <c r="M174" s="228"/>
      <c r="N174" s="229"/>
      <c r="O174" s="229"/>
      <c r="P174" s="229"/>
      <c r="Q174" s="229"/>
      <c r="R174" s="229"/>
      <c r="S174" s="229"/>
      <c r="T174" s="230"/>
      <c r="AT174" s="231" t="s">
        <v>153</v>
      </c>
      <c r="AU174" s="231" t="s">
        <v>87</v>
      </c>
      <c r="AV174" s="12" t="s">
        <v>10</v>
      </c>
      <c r="AW174" s="12" t="s">
        <v>41</v>
      </c>
      <c r="AX174" s="12" t="s">
        <v>80</v>
      </c>
      <c r="AY174" s="231" t="s">
        <v>142</v>
      </c>
    </row>
    <row r="175" spans="2:51" s="12" customFormat="1" ht="13.5">
      <c r="B175" s="221"/>
      <c r="C175" s="222"/>
      <c r="D175" s="218" t="s">
        <v>153</v>
      </c>
      <c r="E175" s="223" t="s">
        <v>35</v>
      </c>
      <c r="F175" s="224" t="s">
        <v>520</v>
      </c>
      <c r="G175" s="222"/>
      <c r="H175" s="225" t="s">
        <v>35</v>
      </c>
      <c r="I175" s="226"/>
      <c r="J175" s="222"/>
      <c r="K175" s="222"/>
      <c r="L175" s="227"/>
      <c r="M175" s="228"/>
      <c r="N175" s="229"/>
      <c r="O175" s="229"/>
      <c r="P175" s="229"/>
      <c r="Q175" s="229"/>
      <c r="R175" s="229"/>
      <c r="S175" s="229"/>
      <c r="T175" s="230"/>
      <c r="AT175" s="231" t="s">
        <v>153</v>
      </c>
      <c r="AU175" s="231" t="s">
        <v>87</v>
      </c>
      <c r="AV175" s="12" t="s">
        <v>10</v>
      </c>
      <c r="AW175" s="12" t="s">
        <v>41</v>
      </c>
      <c r="AX175" s="12" t="s">
        <v>80</v>
      </c>
      <c r="AY175" s="231" t="s">
        <v>142</v>
      </c>
    </row>
    <row r="176" spans="2:51" s="13" customFormat="1" ht="13.5">
      <c r="B176" s="232"/>
      <c r="C176" s="233"/>
      <c r="D176" s="218" t="s">
        <v>153</v>
      </c>
      <c r="E176" s="234" t="s">
        <v>35</v>
      </c>
      <c r="F176" s="235" t="s">
        <v>515</v>
      </c>
      <c r="G176" s="233"/>
      <c r="H176" s="236">
        <v>4.54</v>
      </c>
      <c r="I176" s="237"/>
      <c r="J176" s="233"/>
      <c r="K176" s="233"/>
      <c r="L176" s="238"/>
      <c r="M176" s="239"/>
      <c r="N176" s="240"/>
      <c r="O176" s="240"/>
      <c r="P176" s="240"/>
      <c r="Q176" s="240"/>
      <c r="R176" s="240"/>
      <c r="S176" s="240"/>
      <c r="T176" s="241"/>
      <c r="AT176" s="242" t="s">
        <v>153</v>
      </c>
      <c r="AU176" s="242" t="s">
        <v>87</v>
      </c>
      <c r="AV176" s="13" t="s">
        <v>87</v>
      </c>
      <c r="AW176" s="13" t="s">
        <v>41</v>
      </c>
      <c r="AX176" s="13" t="s">
        <v>80</v>
      </c>
      <c r="AY176" s="242" t="s">
        <v>142</v>
      </c>
    </row>
    <row r="177" spans="2:51" s="14" customFormat="1" ht="13.5">
      <c r="B177" s="243"/>
      <c r="C177" s="244"/>
      <c r="D177" s="254" t="s">
        <v>153</v>
      </c>
      <c r="E177" s="255" t="s">
        <v>35</v>
      </c>
      <c r="F177" s="256" t="s">
        <v>157</v>
      </c>
      <c r="G177" s="244"/>
      <c r="H177" s="257">
        <v>4.54</v>
      </c>
      <c r="I177" s="248"/>
      <c r="J177" s="244"/>
      <c r="K177" s="244"/>
      <c r="L177" s="249"/>
      <c r="M177" s="250"/>
      <c r="N177" s="251"/>
      <c r="O177" s="251"/>
      <c r="P177" s="251"/>
      <c r="Q177" s="251"/>
      <c r="R177" s="251"/>
      <c r="S177" s="251"/>
      <c r="T177" s="252"/>
      <c r="AT177" s="253" t="s">
        <v>153</v>
      </c>
      <c r="AU177" s="253" t="s">
        <v>87</v>
      </c>
      <c r="AV177" s="14" t="s">
        <v>149</v>
      </c>
      <c r="AW177" s="14" t="s">
        <v>41</v>
      </c>
      <c r="AX177" s="14" t="s">
        <v>10</v>
      </c>
      <c r="AY177" s="253" t="s">
        <v>142</v>
      </c>
    </row>
    <row r="178" spans="2:65" s="1" customFormat="1" ht="22.5" customHeight="1">
      <c r="B178" s="43"/>
      <c r="C178" s="206" t="s">
        <v>253</v>
      </c>
      <c r="D178" s="206" t="s">
        <v>144</v>
      </c>
      <c r="E178" s="207" t="s">
        <v>521</v>
      </c>
      <c r="F178" s="208" t="s">
        <v>522</v>
      </c>
      <c r="G178" s="209" t="s">
        <v>206</v>
      </c>
      <c r="H178" s="210">
        <v>0.045</v>
      </c>
      <c r="I178" s="211"/>
      <c r="J178" s="212">
        <f>ROUND(I178*H178,0)</f>
        <v>0</v>
      </c>
      <c r="K178" s="208" t="s">
        <v>148</v>
      </c>
      <c r="L178" s="63"/>
      <c r="M178" s="213" t="s">
        <v>35</v>
      </c>
      <c r="N178" s="214" t="s">
        <v>51</v>
      </c>
      <c r="O178" s="44"/>
      <c r="P178" s="215">
        <f>O178*H178</f>
        <v>0</v>
      </c>
      <c r="Q178" s="215">
        <v>0</v>
      </c>
      <c r="R178" s="215">
        <f>Q178*H178</f>
        <v>0</v>
      </c>
      <c r="S178" s="215">
        <v>0</v>
      </c>
      <c r="T178" s="216">
        <f>S178*H178</f>
        <v>0</v>
      </c>
      <c r="AR178" s="25" t="s">
        <v>149</v>
      </c>
      <c r="AT178" s="25" t="s">
        <v>144</v>
      </c>
      <c r="AU178" s="25" t="s">
        <v>87</v>
      </c>
      <c r="AY178" s="25" t="s">
        <v>142</v>
      </c>
      <c r="BE178" s="217">
        <f>IF(N178="základní",J178,0)</f>
        <v>0</v>
      </c>
      <c r="BF178" s="217">
        <f>IF(N178="snížená",J178,0)</f>
        <v>0</v>
      </c>
      <c r="BG178" s="217">
        <f>IF(N178="zákl. přenesená",J178,0)</f>
        <v>0</v>
      </c>
      <c r="BH178" s="217">
        <f>IF(N178="sníž. přenesená",J178,0)</f>
        <v>0</v>
      </c>
      <c r="BI178" s="217">
        <f>IF(N178="nulová",J178,0)</f>
        <v>0</v>
      </c>
      <c r="BJ178" s="25" t="s">
        <v>10</v>
      </c>
      <c r="BK178" s="217">
        <f>ROUND(I178*H178,0)</f>
        <v>0</v>
      </c>
      <c r="BL178" s="25" t="s">
        <v>149</v>
      </c>
      <c r="BM178" s="25" t="s">
        <v>523</v>
      </c>
    </row>
    <row r="179" spans="2:47" s="1" customFormat="1" ht="54">
      <c r="B179" s="43"/>
      <c r="C179" s="65"/>
      <c r="D179" s="218" t="s">
        <v>151</v>
      </c>
      <c r="E179" s="65"/>
      <c r="F179" s="219" t="s">
        <v>524</v>
      </c>
      <c r="G179" s="65"/>
      <c r="H179" s="65"/>
      <c r="I179" s="174"/>
      <c r="J179" s="65"/>
      <c r="K179" s="65"/>
      <c r="L179" s="63"/>
      <c r="M179" s="220"/>
      <c r="N179" s="44"/>
      <c r="O179" s="44"/>
      <c r="P179" s="44"/>
      <c r="Q179" s="44"/>
      <c r="R179" s="44"/>
      <c r="S179" s="44"/>
      <c r="T179" s="80"/>
      <c r="AT179" s="25" t="s">
        <v>151</v>
      </c>
      <c r="AU179" s="25" t="s">
        <v>87</v>
      </c>
    </row>
    <row r="180" spans="2:51" s="12" customFormat="1" ht="13.5">
      <c r="B180" s="221"/>
      <c r="C180" s="222"/>
      <c r="D180" s="218" t="s">
        <v>153</v>
      </c>
      <c r="E180" s="223" t="s">
        <v>35</v>
      </c>
      <c r="F180" s="224" t="s">
        <v>525</v>
      </c>
      <c r="G180" s="222"/>
      <c r="H180" s="225" t="s">
        <v>35</v>
      </c>
      <c r="I180" s="226"/>
      <c r="J180" s="222"/>
      <c r="K180" s="222"/>
      <c r="L180" s="227"/>
      <c r="M180" s="228"/>
      <c r="N180" s="229"/>
      <c r="O180" s="229"/>
      <c r="P180" s="229"/>
      <c r="Q180" s="229"/>
      <c r="R180" s="229"/>
      <c r="S180" s="229"/>
      <c r="T180" s="230"/>
      <c r="AT180" s="231" t="s">
        <v>153</v>
      </c>
      <c r="AU180" s="231" t="s">
        <v>87</v>
      </c>
      <c r="AV180" s="12" t="s">
        <v>10</v>
      </c>
      <c r="AW180" s="12" t="s">
        <v>41</v>
      </c>
      <c r="AX180" s="12" t="s">
        <v>80</v>
      </c>
      <c r="AY180" s="231" t="s">
        <v>142</v>
      </c>
    </row>
    <row r="181" spans="2:51" s="13" customFormat="1" ht="13.5">
      <c r="B181" s="232"/>
      <c r="C181" s="233"/>
      <c r="D181" s="218" t="s">
        <v>153</v>
      </c>
      <c r="E181" s="234" t="s">
        <v>35</v>
      </c>
      <c r="F181" s="235" t="s">
        <v>526</v>
      </c>
      <c r="G181" s="233"/>
      <c r="H181" s="236">
        <v>0.045</v>
      </c>
      <c r="I181" s="237"/>
      <c r="J181" s="233"/>
      <c r="K181" s="233"/>
      <c r="L181" s="238"/>
      <c r="M181" s="239"/>
      <c r="N181" s="240"/>
      <c r="O181" s="240"/>
      <c r="P181" s="240"/>
      <c r="Q181" s="240"/>
      <c r="R181" s="240"/>
      <c r="S181" s="240"/>
      <c r="T181" s="241"/>
      <c r="AT181" s="242" t="s">
        <v>153</v>
      </c>
      <c r="AU181" s="242" t="s">
        <v>87</v>
      </c>
      <c r="AV181" s="13" t="s">
        <v>87</v>
      </c>
      <c r="AW181" s="13" t="s">
        <v>41</v>
      </c>
      <c r="AX181" s="13" t="s">
        <v>80</v>
      </c>
      <c r="AY181" s="242" t="s">
        <v>142</v>
      </c>
    </row>
    <row r="182" spans="2:51" s="14" customFormat="1" ht="13.5">
      <c r="B182" s="243"/>
      <c r="C182" s="244"/>
      <c r="D182" s="218" t="s">
        <v>153</v>
      </c>
      <c r="E182" s="245" t="s">
        <v>35</v>
      </c>
      <c r="F182" s="246" t="s">
        <v>157</v>
      </c>
      <c r="G182" s="244"/>
      <c r="H182" s="247">
        <v>0.045</v>
      </c>
      <c r="I182" s="248"/>
      <c r="J182" s="244"/>
      <c r="K182" s="244"/>
      <c r="L182" s="249"/>
      <c r="M182" s="250"/>
      <c r="N182" s="251"/>
      <c r="O182" s="251"/>
      <c r="P182" s="251"/>
      <c r="Q182" s="251"/>
      <c r="R182" s="251"/>
      <c r="S182" s="251"/>
      <c r="T182" s="252"/>
      <c r="AT182" s="253" t="s">
        <v>153</v>
      </c>
      <c r="AU182" s="253" t="s">
        <v>87</v>
      </c>
      <c r="AV182" s="14" t="s">
        <v>149</v>
      </c>
      <c r="AW182" s="14" t="s">
        <v>41</v>
      </c>
      <c r="AX182" s="14" t="s">
        <v>10</v>
      </c>
      <c r="AY182" s="253" t="s">
        <v>142</v>
      </c>
    </row>
    <row r="183" spans="2:63" s="11" customFormat="1" ht="29.85" customHeight="1">
      <c r="B183" s="189"/>
      <c r="C183" s="190"/>
      <c r="D183" s="203" t="s">
        <v>79</v>
      </c>
      <c r="E183" s="204" t="s">
        <v>87</v>
      </c>
      <c r="F183" s="204" t="s">
        <v>527</v>
      </c>
      <c r="G183" s="190"/>
      <c r="H183" s="190"/>
      <c r="I183" s="193"/>
      <c r="J183" s="205">
        <f>BK183</f>
        <v>0</v>
      </c>
      <c r="K183" s="190"/>
      <c r="L183" s="195"/>
      <c r="M183" s="196"/>
      <c r="N183" s="197"/>
      <c r="O183" s="197"/>
      <c r="P183" s="198">
        <f>SUM(P184:P195)</f>
        <v>0</v>
      </c>
      <c r="Q183" s="197"/>
      <c r="R183" s="198">
        <f>SUM(R184:R195)</f>
        <v>30.90362479</v>
      </c>
      <c r="S183" s="197"/>
      <c r="T183" s="199">
        <f>SUM(T184:T195)</f>
        <v>0</v>
      </c>
      <c r="AR183" s="200" t="s">
        <v>10</v>
      </c>
      <c r="AT183" s="201" t="s">
        <v>79</v>
      </c>
      <c r="AU183" s="201" t="s">
        <v>10</v>
      </c>
      <c r="AY183" s="200" t="s">
        <v>142</v>
      </c>
      <c r="BK183" s="202">
        <f>SUM(BK184:BK195)</f>
        <v>0</v>
      </c>
    </row>
    <row r="184" spans="2:65" s="1" customFormat="1" ht="31.5" customHeight="1">
      <c r="B184" s="43"/>
      <c r="C184" s="206" t="s">
        <v>258</v>
      </c>
      <c r="D184" s="206" t="s">
        <v>144</v>
      </c>
      <c r="E184" s="207" t="s">
        <v>528</v>
      </c>
      <c r="F184" s="208" t="s">
        <v>529</v>
      </c>
      <c r="G184" s="209" t="s">
        <v>147</v>
      </c>
      <c r="H184" s="210">
        <v>45.4</v>
      </c>
      <c r="I184" s="211"/>
      <c r="J184" s="212">
        <f>ROUND(I184*H184,0)</f>
        <v>0</v>
      </c>
      <c r="K184" s="208" t="s">
        <v>148</v>
      </c>
      <c r="L184" s="63"/>
      <c r="M184" s="213" t="s">
        <v>35</v>
      </c>
      <c r="N184" s="214" t="s">
        <v>51</v>
      </c>
      <c r="O184" s="44"/>
      <c r="P184" s="215">
        <f>O184*H184</f>
        <v>0</v>
      </c>
      <c r="Q184" s="215">
        <v>0.67489</v>
      </c>
      <c r="R184" s="215">
        <f>Q184*H184</f>
        <v>30.640006</v>
      </c>
      <c r="S184" s="215">
        <v>0</v>
      </c>
      <c r="T184" s="216">
        <f>S184*H184</f>
        <v>0</v>
      </c>
      <c r="AR184" s="25" t="s">
        <v>149</v>
      </c>
      <c r="AT184" s="25" t="s">
        <v>144</v>
      </c>
      <c r="AU184" s="25" t="s">
        <v>87</v>
      </c>
      <c r="AY184" s="25" t="s">
        <v>142</v>
      </c>
      <c r="BE184" s="217">
        <f>IF(N184="základní",J184,0)</f>
        <v>0</v>
      </c>
      <c r="BF184" s="217">
        <f>IF(N184="snížená",J184,0)</f>
        <v>0</v>
      </c>
      <c r="BG184" s="217">
        <f>IF(N184="zákl. přenesená",J184,0)</f>
        <v>0</v>
      </c>
      <c r="BH184" s="217">
        <f>IF(N184="sníž. přenesená",J184,0)</f>
        <v>0</v>
      </c>
      <c r="BI184" s="217">
        <f>IF(N184="nulová",J184,0)</f>
        <v>0</v>
      </c>
      <c r="BJ184" s="25" t="s">
        <v>10</v>
      </c>
      <c r="BK184" s="217">
        <f>ROUND(I184*H184,0)</f>
        <v>0</v>
      </c>
      <c r="BL184" s="25" t="s">
        <v>149</v>
      </c>
      <c r="BM184" s="25" t="s">
        <v>530</v>
      </c>
    </row>
    <row r="185" spans="2:47" s="1" customFormat="1" ht="54">
      <c r="B185" s="43"/>
      <c r="C185" s="65"/>
      <c r="D185" s="218" t="s">
        <v>151</v>
      </c>
      <c r="E185" s="65"/>
      <c r="F185" s="219" t="s">
        <v>531</v>
      </c>
      <c r="G185" s="65"/>
      <c r="H185" s="65"/>
      <c r="I185" s="174"/>
      <c r="J185" s="65"/>
      <c r="K185" s="65"/>
      <c r="L185" s="63"/>
      <c r="M185" s="220"/>
      <c r="N185" s="44"/>
      <c r="O185" s="44"/>
      <c r="P185" s="44"/>
      <c r="Q185" s="44"/>
      <c r="R185" s="44"/>
      <c r="S185" s="44"/>
      <c r="T185" s="80"/>
      <c r="AT185" s="25" t="s">
        <v>151</v>
      </c>
      <c r="AU185" s="25" t="s">
        <v>87</v>
      </c>
    </row>
    <row r="186" spans="2:51" s="12" customFormat="1" ht="13.5">
      <c r="B186" s="221"/>
      <c r="C186" s="222"/>
      <c r="D186" s="218" t="s">
        <v>153</v>
      </c>
      <c r="E186" s="223" t="s">
        <v>35</v>
      </c>
      <c r="F186" s="224" t="s">
        <v>400</v>
      </c>
      <c r="G186" s="222"/>
      <c r="H186" s="225" t="s">
        <v>35</v>
      </c>
      <c r="I186" s="226"/>
      <c r="J186" s="222"/>
      <c r="K186" s="222"/>
      <c r="L186" s="227"/>
      <c r="M186" s="228"/>
      <c r="N186" s="229"/>
      <c r="O186" s="229"/>
      <c r="P186" s="229"/>
      <c r="Q186" s="229"/>
      <c r="R186" s="229"/>
      <c r="S186" s="229"/>
      <c r="T186" s="230"/>
      <c r="AT186" s="231" t="s">
        <v>153</v>
      </c>
      <c r="AU186" s="231" t="s">
        <v>87</v>
      </c>
      <c r="AV186" s="12" t="s">
        <v>10</v>
      </c>
      <c r="AW186" s="12" t="s">
        <v>41</v>
      </c>
      <c r="AX186" s="12" t="s">
        <v>80</v>
      </c>
      <c r="AY186" s="231" t="s">
        <v>142</v>
      </c>
    </row>
    <row r="187" spans="2:51" s="12" customFormat="1" ht="13.5">
      <c r="B187" s="221"/>
      <c r="C187" s="222"/>
      <c r="D187" s="218" t="s">
        <v>153</v>
      </c>
      <c r="E187" s="223" t="s">
        <v>35</v>
      </c>
      <c r="F187" s="224" t="s">
        <v>532</v>
      </c>
      <c r="G187" s="222"/>
      <c r="H187" s="225" t="s">
        <v>35</v>
      </c>
      <c r="I187" s="226"/>
      <c r="J187" s="222"/>
      <c r="K187" s="222"/>
      <c r="L187" s="227"/>
      <c r="M187" s="228"/>
      <c r="N187" s="229"/>
      <c r="O187" s="229"/>
      <c r="P187" s="229"/>
      <c r="Q187" s="229"/>
      <c r="R187" s="229"/>
      <c r="S187" s="229"/>
      <c r="T187" s="230"/>
      <c r="AT187" s="231" t="s">
        <v>153</v>
      </c>
      <c r="AU187" s="231" t="s">
        <v>87</v>
      </c>
      <c r="AV187" s="12" t="s">
        <v>10</v>
      </c>
      <c r="AW187" s="12" t="s">
        <v>41</v>
      </c>
      <c r="AX187" s="12" t="s">
        <v>80</v>
      </c>
      <c r="AY187" s="231" t="s">
        <v>142</v>
      </c>
    </row>
    <row r="188" spans="2:51" s="13" customFormat="1" ht="13.5">
      <c r="B188" s="232"/>
      <c r="C188" s="233"/>
      <c r="D188" s="218" t="s">
        <v>153</v>
      </c>
      <c r="E188" s="234" t="s">
        <v>35</v>
      </c>
      <c r="F188" s="235" t="s">
        <v>533</v>
      </c>
      <c r="G188" s="233"/>
      <c r="H188" s="236">
        <v>45.4</v>
      </c>
      <c r="I188" s="237"/>
      <c r="J188" s="233"/>
      <c r="K188" s="233"/>
      <c r="L188" s="238"/>
      <c r="M188" s="239"/>
      <c r="N188" s="240"/>
      <c r="O188" s="240"/>
      <c r="P188" s="240"/>
      <c r="Q188" s="240"/>
      <c r="R188" s="240"/>
      <c r="S188" s="240"/>
      <c r="T188" s="241"/>
      <c r="AT188" s="242" t="s">
        <v>153</v>
      </c>
      <c r="AU188" s="242" t="s">
        <v>87</v>
      </c>
      <c r="AV188" s="13" t="s">
        <v>87</v>
      </c>
      <c r="AW188" s="13" t="s">
        <v>41</v>
      </c>
      <c r="AX188" s="13" t="s">
        <v>80</v>
      </c>
      <c r="AY188" s="242" t="s">
        <v>142</v>
      </c>
    </row>
    <row r="189" spans="2:51" s="14" customFormat="1" ht="13.5">
      <c r="B189" s="243"/>
      <c r="C189" s="244"/>
      <c r="D189" s="254" t="s">
        <v>153</v>
      </c>
      <c r="E189" s="255" t="s">
        <v>35</v>
      </c>
      <c r="F189" s="256" t="s">
        <v>157</v>
      </c>
      <c r="G189" s="244"/>
      <c r="H189" s="257">
        <v>45.4</v>
      </c>
      <c r="I189" s="248"/>
      <c r="J189" s="244"/>
      <c r="K189" s="244"/>
      <c r="L189" s="249"/>
      <c r="M189" s="250"/>
      <c r="N189" s="251"/>
      <c r="O189" s="251"/>
      <c r="P189" s="251"/>
      <c r="Q189" s="251"/>
      <c r="R189" s="251"/>
      <c r="S189" s="251"/>
      <c r="T189" s="252"/>
      <c r="AT189" s="253" t="s">
        <v>153</v>
      </c>
      <c r="AU189" s="253" t="s">
        <v>87</v>
      </c>
      <c r="AV189" s="14" t="s">
        <v>149</v>
      </c>
      <c r="AW189" s="14" t="s">
        <v>41</v>
      </c>
      <c r="AX189" s="14" t="s">
        <v>10</v>
      </c>
      <c r="AY189" s="253" t="s">
        <v>142</v>
      </c>
    </row>
    <row r="190" spans="2:65" s="1" customFormat="1" ht="44.25" customHeight="1">
      <c r="B190" s="43"/>
      <c r="C190" s="206" t="s">
        <v>262</v>
      </c>
      <c r="D190" s="206" t="s">
        <v>144</v>
      </c>
      <c r="E190" s="207" t="s">
        <v>534</v>
      </c>
      <c r="F190" s="208" t="s">
        <v>535</v>
      </c>
      <c r="G190" s="209" t="s">
        <v>305</v>
      </c>
      <c r="H190" s="210">
        <v>0.249</v>
      </c>
      <c r="I190" s="211"/>
      <c r="J190" s="212">
        <f>ROUND(I190*H190,0)</f>
        <v>0</v>
      </c>
      <c r="K190" s="208" t="s">
        <v>148</v>
      </c>
      <c r="L190" s="63"/>
      <c r="M190" s="213" t="s">
        <v>35</v>
      </c>
      <c r="N190" s="214" t="s">
        <v>51</v>
      </c>
      <c r="O190" s="44"/>
      <c r="P190" s="215">
        <f>O190*H190</f>
        <v>0</v>
      </c>
      <c r="Q190" s="215">
        <v>1.05871</v>
      </c>
      <c r="R190" s="215">
        <f>Q190*H190</f>
        <v>0.26361879</v>
      </c>
      <c r="S190" s="215">
        <v>0</v>
      </c>
      <c r="T190" s="216">
        <f>S190*H190</f>
        <v>0</v>
      </c>
      <c r="AR190" s="25" t="s">
        <v>149</v>
      </c>
      <c r="AT190" s="25" t="s">
        <v>144</v>
      </c>
      <c r="AU190" s="25" t="s">
        <v>87</v>
      </c>
      <c r="AY190" s="25" t="s">
        <v>142</v>
      </c>
      <c r="BE190" s="217">
        <f>IF(N190="základní",J190,0)</f>
        <v>0</v>
      </c>
      <c r="BF190" s="217">
        <f>IF(N190="snížená",J190,0)</f>
        <v>0</v>
      </c>
      <c r="BG190" s="217">
        <f>IF(N190="zákl. přenesená",J190,0)</f>
        <v>0</v>
      </c>
      <c r="BH190" s="217">
        <f>IF(N190="sníž. přenesená",J190,0)</f>
        <v>0</v>
      </c>
      <c r="BI190" s="217">
        <f>IF(N190="nulová",J190,0)</f>
        <v>0</v>
      </c>
      <c r="BJ190" s="25" t="s">
        <v>10</v>
      </c>
      <c r="BK190" s="217">
        <f>ROUND(I190*H190,0)</f>
        <v>0</v>
      </c>
      <c r="BL190" s="25" t="s">
        <v>149</v>
      </c>
      <c r="BM190" s="25" t="s">
        <v>536</v>
      </c>
    </row>
    <row r="191" spans="2:51" s="12" customFormat="1" ht="13.5">
      <c r="B191" s="221"/>
      <c r="C191" s="222"/>
      <c r="D191" s="218" t="s">
        <v>153</v>
      </c>
      <c r="E191" s="223" t="s">
        <v>35</v>
      </c>
      <c r="F191" s="224" t="s">
        <v>537</v>
      </c>
      <c r="G191" s="222"/>
      <c r="H191" s="225" t="s">
        <v>35</v>
      </c>
      <c r="I191" s="226"/>
      <c r="J191" s="222"/>
      <c r="K191" s="222"/>
      <c r="L191" s="227"/>
      <c r="M191" s="228"/>
      <c r="N191" s="229"/>
      <c r="O191" s="229"/>
      <c r="P191" s="229"/>
      <c r="Q191" s="229"/>
      <c r="R191" s="229"/>
      <c r="S191" s="229"/>
      <c r="T191" s="230"/>
      <c r="AT191" s="231" t="s">
        <v>153</v>
      </c>
      <c r="AU191" s="231" t="s">
        <v>87</v>
      </c>
      <c r="AV191" s="12" t="s">
        <v>10</v>
      </c>
      <c r="AW191" s="12" t="s">
        <v>41</v>
      </c>
      <c r="AX191" s="12" t="s">
        <v>80</v>
      </c>
      <c r="AY191" s="231" t="s">
        <v>142</v>
      </c>
    </row>
    <row r="192" spans="2:51" s="13" customFormat="1" ht="13.5">
      <c r="B192" s="232"/>
      <c r="C192" s="233"/>
      <c r="D192" s="218" t="s">
        <v>153</v>
      </c>
      <c r="E192" s="234" t="s">
        <v>35</v>
      </c>
      <c r="F192" s="235" t="s">
        <v>538</v>
      </c>
      <c r="G192" s="233"/>
      <c r="H192" s="236">
        <v>0.179</v>
      </c>
      <c r="I192" s="237"/>
      <c r="J192" s="233"/>
      <c r="K192" s="233"/>
      <c r="L192" s="238"/>
      <c r="M192" s="239"/>
      <c r="N192" s="240"/>
      <c r="O192" s="240"/>
      <c r="P192" s="240"/>
      <c r="Q192" s="240"/>
      <c r="R192" s="240"/>
      <c r="S192" s="240"/>
      <c r="T192" s="241"/>
      <c r="AT192" s="242" t="s">
        <v>153</v>
      </c>
      <c r="AU192" s="242" t="s">
        <v>87</v>
      </c>
      <c r="AV192" s="13" t="s">
        <v>87</v>
      </c>
      <c r="AW192" s="13" t="s">
        <v>41</v>
      </c>
      <c r="AX192" s="13" t="s">
        <v>80</v>
      </c>
      <c r="AY192" s="242" t="s">
        <v>142</v>
      </c>
    </row>
    <row r="193" spans="2:51" s="12" customFormat="1" ht="13.5">
      <c r="B193" s="221"/>
      <c r="C193" s="222"/>
      <c r="D193" s="218" t="s">
        <v>153</v>
      </c>
      <c r="E193" s="223" t="s">
        <v>35</v>
      </c>
      <c r="F193" s="224" t="s">
        <v>539</v>
      </c>
      <c r="G193" s="222"/>
      <c r="H193" s="225" t="s">
        <v>35</v>
      </c>
      <c r="I193" s="226"/>
      <c r="J193" s="222"/>
      <c r="K193" s="222"/>
      <c r="L193" s="227"/>
      <c r="M193" s="228"/>
      <c r="N193" s="229"/>
      <c r="O193" s="229"/>
      <c r="P193" s="229"/>
      <c r="Q193" s="229"/>
      <c r="R193" s="229"/>
      <c r="S193" s="229"/>
      <c r="T193" s="230"/>
      <c r="AT193" s="231" t="s">
        <v>153</v>
      </c>
      <c r="AU193" s="231" t="s">
        <v>87</v>
      </c>
      <c r="AV193" s="12" t="s">
        <v>10</v>
      </c>
      <c r="AW193" s="12" t="s">
        <v>41</v>
      </c>
      <c r="AX193" s="12" t="s">
        <v>80</v>
      </c>
      <c r="AY193" s="231" t="s">
        <v>142</v>
      </c>
    </row>
    <row r="194" spans="2:51" s="13" customFormat="1" ht="13.5">
      <c r="B194" s="232"/>
      <c r="C194" s="233"/>
      <c r="D194" s="218" t="s">
        <v>153</v>
      </c>
      <c r="E194" s="234" t="s">
        <v>35</v>
      </c>
      <c r="F194" s="235" t="s">
        <v>540</v>
      </c>
      <c r="G194" s="233"/>
      <c r="H194" s="236">
        <v>0.07</v>
      </c>
      <c r="I194" s="237"/>
      <c r="J194" s="233"/>
      <c r="K194" s="233"/>
      <c r="L194" s="238"/>
      <c r="M194" s="239"/>
      <c r="N194" s="240"/>
      <c r="O194" s="240"/>
      <c r="P194" s="240"/>
      <c r="Q194" s="240"/>
      <c r="R194" s="240"/>
      <c r="S194" s="240"/>
      <c r="T194" s="241"/>
      <c r="AT194" s="242" t="s">
        <v>153</v>
      </c>
      <c r="AU194" s="242" t="s">
        <v>87</v>
      </c>
      <c r="AV194" s="13" t="s">
        <v>87</v>
      </c>
      <c r="AW194" s="13" t="s">
        <v>41</v>
      </c>
      <c r="AX194" s="13" t="s">
        <v>80</v>
      </c>
      <c r="AY194" s="242" t="s">
        <v>142</v>
      </c>
    </row>
    <row r="195" spans="2:51" s="14" customFormat="1" ht="13.5">
      <c r="B195" s="243"/>
      <c r="C195" s="244"/>
      <c r="D195" s="218" t="s">
        <v>153</v>
      </c>
      <c r="E195" s="245" t="s">
        <v>35</v>
      </c>
      <c r="F195" s="246" t="s">
        <v>157</v>
      </c>
      <c r="G195" s="244"/>
      <c r="H195" s="247">
        <v>0.249</v>
      </c>
      <c r="I195" s="248"/>
      <c r="J195" s="244"/>
      <c r="K195" s="244"/>
      <c r="L195" s="249"/>
      <c r="M195" s="250"/>
      <c r="N195" s="251"/>
      <c r="O195" s="251"/>
      <c r="P195" s="251"/>
      <c r="Q195" s="251"/>
      <c r="R195" s="251"/>
      <c r="S195" s="251"/>
      <c r="T195" s="252"/>
      <c r="AT195" s="253" t="s">
        <v>153</v>
      </c>
      <c r="AU195" s="253" t="s">
        <v>87</v>
      </c>
      <c r="AV195" s="14" t="s">
        <v>149</v>
      </c>
      <c r="AW195" s="14" t="s">
        <v>41</v>
      </c>
      <c r="AX195" s="14" t="s">
        <v>10</v>
      </c>
      <c r="AY195" s="253" t="s">
        <v>142</v>
      </c>
    </row>
    <row r="196" spans="2:63" s="11" customFormat="1" ht="29.85" customHeight="1">
      <c r="B196" s="189"/>
      <c r="C196" s="190"/>
      <c r="D196" s="203" t="s">
        <v>79</v>
      </c>
      <c r="E196" s="204" t="s">
        <v>158</v>
      </c>
      <c r="F196" s="204" t="s">
        <v>159</v>
      </c>
      <c r="G196" s="190"/>
      <c r="H196" s="190"/>
      <c r="I196" s="193"/>
      <c r="J196" s="205">
        <f>BK196</f>
        <v>0</v>
      </c>
      <c r="K196" s="190"/>
      <c r="L196" s="195"/>
      <c r="M196" s="196"/>
      <c r="N196" s="197"/>
      <c r="O196" s="197"/>
      <c r="P196" s="198">
        <f>SUM(P197:P212)</f>
        <v>0</v>
      </c>
      <c r="Q196" s="197"/>
      <c r="R196" s="198">
        <f>SUM(R197:R212)</f>
        <v>2.11772</v>
      </c>
      <c r="S196" s="197"/>
      <c r="T196" s="199">
        <f>SUM(T197:T212)</f>
        <v>0</v>
      </c>
      <c r="AR196" s="200" t="s">
        <v>10</v>
      </c>
      <c r="AT196" s="201" t="s">
        <v>79</v>
      </c>
      <c r="AU196" s="201" t="s">
        <v>10</v>
      </c>
      <c r="AY196" s="200" t="s">
        <v>142</v>
      </c>
      <c r="BK196" s="202">
        <f>SUM(BK197:BK212)</f>
        <v>0</v>
      </c>
    </row>
    <row r="197" spans="2:65" s="1" customFormat="1" ht="69.75" customHeight="1">
      <c r="B197" s="43"/>
      <c r="C197" s="206" t="s">
        <v>9</v>
      </c>
      <c r="D197" s="206" t="s">
        <v>144</v>
      </c>
      <c r="E197" s="207" t="s">
        <v>541</v>
      </c>
      <c r="F197" s="208" t="s">
        <v>542</v>
      </c>
      <c r="G197" s="209" t="s">
        <v>185</v>
      </c>
      <c r="H197" s="210">
        <v>0.6</v>
      </c>
      <c r="I197" s="211"/>
      <c r="J197" s="212">
        <f>ROUND(I197*H197,0)</f>
        <v>0</v>
      </c>
      <c r="K197" s="208" t="s">
        <v>148</v>
      </c>
      <c r="L197" s="63"/>
      <c r="M197" s="213" t="s">
        <v>35</v>
      </c>
      <c r="N197" s="214" t="s">
        <v>51</v>
      </c>
      <c r="O197" s="44"/>
      <c r="P197" s="215">
        <f>O197*H197</f>
        <v>0</v>
      </c>
      <c r="Q197" s="215">
        <v>0</v>
      </c>
      <c r="R197" s="215">
        <f>Q197*H197</f>
        <v>0</v>
      </c>
      <c r="S197" s="215">
        <v>0</v>
      </c>
      <c r="T197" s="216">
        <f>S197*H197</f>
        <v>0</v>
      </c>
      <c r="AR197" s="25" t="s">
        <v>149</v>
      </c>
      <c r="AT197" s="25" t="s">
        <v>144</v>
      </c>
      <c r="AU197" s="25" t="s">
        <v>87</v>
      </c>
      <c r="AY197" s="25" t="s">
        <v>142</v>
      </c>
      <c r="BE197" s="217">
        <f>IF(N197="základní",J197,0)</f>
        <v>0</v>
      </c>
      <c r="BF197" s="217">
        <f>IF(N197="snížená",J197,0)</f>
        <v>0</v>
      </c>
      <c r="BG197" s="217">
        <f>IF(N197="zákl. přenesená",J197,0)</f>
        <v>0</v>
      </c>
      <c r="BH197" s="217">
        <f>IF(N197="sníž. přenesená",J197,0)</f>
        <v>0</v>
      </c>
      <c r="BI197" s="217">
        <f>IF(N197="nulová",J197,0)</f>
        <v>0</v>
      </c>
      <c r="BJ197" s="25" t="s">
        <v>10</v>
      </c>
      <c r="BK197" s="217">
        <f>ROUND(I197*H197,0)</f>
        <v>0</v>
      </c>
      <c r="BL197" s="25" t="s">
        <v>149</v>
      </c>
      <c r="BM197" s="25" t="s">
        <v>543</v>
      </c>
    </row>
    <row r="198" spans="2:47" s="1" customFormat="1" ht="67.5">
      <c r="B198" s="43"/>
      <c r="C198" s="65"/>
      <c r="D198" s="218" t="s">
        <v>151</v>
      </c>
      <c r="E198" s="65"/>
      <c r="F198" s="219" t="s">
        <v>544</v>
      </c>
      <c r="G198" s="65"/>
      <c r="H198" s="65"/>
      <c r="I198" s="174"/>
      <c r="J198" s="65"/>
      <c r="K198" s="65"/>
      <c r="L198" s="63"/>
      <c r="M198" s="220"/>
      <c r="N198" s="44"/>
      <c r="O198" s="44"/>
      <c r="P198" s="44"/>
      <c r="Q198" s="44"/>
      <c r="R198" s="44"/>
      <c r="S198" s="44"/>
      <c r="T198" s="80"/>
      <c r="AT198" s="25" t="s">
        <v>151</v>
      </c>
      <c r="AU198" s="25" t="s">
        <v>87</v>
      </c>
    </row>
    <row r="199" spans="2:51" s="12" customFormat="1" ht="13.5">
      <c r="B199" s="221"/>
      <c r="C199" s="222"/>
      <c r="D199" s="218" t="s">
        <v>153</v>
      </c>
      <c r="E199" s="223" t="s">
        <v>35</v>
      </c>
      <c r="F199" s="224" t="s">
        <v>400</v>
      </c>
      <c r="G199" s="222"/>
      <c r="H199" s="225" t="s">
        <v>35</v>
      </c>
      <c r="I199" s="226"/>
      <c r="J199" s="222"/>
      <c r="K199" s="222"/>
      <c r="L199" s="227"/>
      <c r="M199" s="228"/>
      <c r="N199" s="229"/>
      <c r="O199" s="229"/>
      <c r="P199" s="229"/>
      <c r="Q199" s="229"/>
      <c r="R199" s="229"/>
      <c r="S199" s="229"/>
      <c r="T199" s="230"/>
      <c r="AT199" s="231" t="s">
        <v>153</v>
      </c>
      <c r="AU199" s="231" t="s">
        <v>87</v>
      </c>
      <c r="AV199" s="12" t="s">
        <v>10</v>
      </c>
      <c r="AW199" s="12" t="s">
        <v>41</v>
      </c>
      <c r="AX199" s="12" t="s">
        <v>80</v>
      </c>
      <c r="AY199" s="231" t="s">
        <v>142</v>
      </c>
    </row>
    <row r="200" spans="2:51" s="12" customFormat="1" ht="13.5">
      <c r="B200" s="221"/>
      <c r="C200" s="222"/>
      <c r="D200" s="218" t="s">
        <v>153</v>
      </c>
      <c r="E200" s="223" t="s">
        <v>35</v>
      </c>
      <c r="F200" s="224" t="s">
        <v>459</v>
      </c>
      <c r="G200" s="222"/>
      <c r="H200" s="225" t="s">
        <v>35</v>
      </c>
      <c r="I200" s="226"/>
      <c r="J200" s="222"/>
      <c r="K200" s="222"/>
      <c r="L200" s="227"/>
      <c r="M200" s="228"/>
      <c r="N200" s="229"/>
      <c r="O200" s="229"/>
      <c r="P200" s="229"/>
      <c r="Q200" s="229"/>
      <c r="R200" s="229"/>
      <c r="S200" s="229"/>
      <c r="T200" s="230"/>
      <c r="AT200" s="231" t="s">
        <v>153</v>
      </c>
      <c r="AU200" s="231" t="s">
        <v>87</v>
      </c>
      <c r="AV200" s="12" t="s">
        <v>10</v>
      </c>
      <c r="AW200" s="12" t="s">
        <v>41</v>
      </c>
      <c r="AX200" s="12" t="s">
        <v>80</v>
      </c>
      <c r="AY200" s="231" t="s">
        <v>142</v>
      </c>
    </row>
    <row r="201" spans="2:51" s="13" customFormat="1" ht="13.5">
      <c r="B201" s="232"/>
      <c r="C201" s="233"/>
      <c r="D201" s="218" t="s">
        <v>153</v>
      </c>
      <c r="E201" s="234" t="s">
        <v>35</v>
      </c>
      <c r="F201" s="235" t="s">
        <v>545</v>
      </c>
      <c r="G201" s="233"/>
      <c r="H201" s="236">
        <v>0.6</v>
      </c>
      <c r="I201" s="237"/>
      <c r="J201" s="233"/>
      <c r="K201" s="233"/>
      <c r="L201" s="238"/>
      <c r="M201" s="239"/>
      <c r="N201" s="240"/>
      <c r="O201" s="240"/>
      <c r="P201" s="240"/>
      <c r="Q201" s="240"/>
      <c r="R201" s="240"/>
      <c r="S201" s="240"/>
      <c r="T201" s="241"/>
      <c r="AT201" s="242" t="s">
        <v>153</v>
      </c>
      <c r="AU201" s="242" t="s">
        <v>87</v>
      </c>
      <c r="AV201" s="13" t="s">
        <v>87</v>
      </c>
      <c r="AW201" s="13" t="s">
        <v>41</v>
      </c>
      <c r="AX201" s="13" t="s">
        <v>80</v>
      </c>
      <c r="AY201" s="242" t="s">
        <v>142</v>
      </c>
    </row>
    <row r="202" spans="2:51" s="14" customFormat="1" ht="13.5">
      <c r="B202" s="243"/>
      <c r="C202" s="244"/>
      <c r="D202" s="254" t="s">
        <v>153</v>
      </c>
      <c r="E202" s="255" t="s">
        <v>35</v>
      </c>
      <c r="F202" s="256" t="s">
        <v>157</v>
      </c>
      <c r="G202" s="244"/>
      <c r="H202" s="257">
        <v>0.6</v>
      </c>
      <c r="I202" s="248"/>
      <c r="J202" s="244"/>
      <c r="K202" s="244"/>
      <c r="L202" s="249"/>
      <c r="M202" s="250"/>
      <c r="N202" s="251"/>
      <c r="O202" s="251"/>
      <c r="P202" s="251"/>
      <c r="Q202" s="251"/>
      <c r="R202" s="251"/>
      <c r="S202" s="251"/>
      <c r="T202" s="252"/>
      <c r="AT202" s="253" t="s">
        <v>153</v>
      </c>
      <c r="AU202" s="253" t="s">
        <v>87</v>
      </c>
      <c r="AV202" s="14" t="s">
        <v>149</v>
      </c>
      <c r="AW202" s="14" t="s">
        <v>41</v>
      </c>
      <c r="AX202" s="14" t="s">
        <v>10</v>
      </c>
      <c r="AY202" s="253" t="s">
        <v>142</v>
      </c>
    </row>
    <row r="203" spans="2:65" s="1" customFormat="1" ht="31.5" customHeight="1">
      <c r="B203" s="43"/>
      <c r="C203" s="206" t="s">
        <v>272</v>
      </c>
      <c r="D203" s="206" t="s">
        <v>144</v>
      </c>
      <c r="E203" s="207" t="s">
        <v>160</v>
      </c>
      <c r="F203" s="208" t="s">
        <v>161</v>
      </c>
      <c r="G203" s="209" t="s">
        <v>162</v>
      </c>
      <c r="H203" s="210">
        <v>23</v>
      </c>
      <c r="I203" s="211"/>
      <c r="J203" s="212">
        <f>ROUND(I203*H203,0)</f>
        <v>0</v>
      </c>
      <c r="K203" s="208" t="s">
        <v>148</v>
      </c>
      <c r="L203" s="63"/>
      <c r="M203" s="213" t="s">
        <v>35</v>
      </c>
      <c r="N203" s="214" t="s">
        <v>51</v>
      </c>
      <c r="O203" s="44"/>
      <c r="P203" s="215">
        <f>O203*H203</f>
        <v>0</v>
      </c>
      <c r="Q203" s="215">
        <v>0.00468</v>
      </c>
      <c r="R203" s="215">
        <f>Q203*H203</f>
        <v>0.10764</v>
      </c>
      <c r="S203" s="215">
        <v>0</v>
      </c>
      <c r="T203" s="216">
        <f>S203*H203</f>
        <v>0</v>
      </c>
      <c r="AR203" s="25" t="s">
        <v>149</v>
      </c>
      <c r="AT203" s="25" t="s">
        <v>144</v>
      </c>
      <c r="AU203" s="25" t="s">
        <v>87</v>
      </c>
      <c r="AY203" s="25" t="s">
        <v>142</v>
      </c>
      <c r="BE203" s="217">
        <f>IF(N203="základní",J203,0)</f>
        <v>0</v>
      </c>
      <c r="BF203" s="217">
        <f>IF(N203="snížená",J203,0)</f>
        <v>0</v>
      </c>
      <c r="BG203" s="217">
        <f>IF(N203="zákl. přenesená",J203,0)</f>
        <v>0</v>
      </c>
      <c r="BH203" s="217">
        <f>IF(N203="sníž. přenesená",J203,0)</f>
        <v>0</v>
      </c>
      <c r="BI203" s="217">
        <f>IF(N203="nulová",J203,0)</f>
        <v>0</v>
      </c>
      <c r="BJ203" s="25" t="s">
        <v>10</v>
      </c>
      <c r="BK203" s="217">
        <f>ROUND(I203*H203,0)</f>
        <v>0</v>
      </c>
      <c r="BL203" s="25" t="s">
        <v>149</v>
      </c>
      <c r="BM203" s="25" t="s">
        <v>546</v>
      </c>
    </row>
    <row r="204" spans="2:47" s="1" customFormat="1" ht="67.5">
      <c r="B204" s="43"/>
      <c r="C204" s="65"/>
      <c r="D204" s="254" t="s">
        <v>151</v>
      </c>
      <c r="E204" s="65"/>
      <c r="F204" s="268" t="s">
        <v>164</v>
      </c>
      <c r="G204" s="65"/>
      <c r="H204" s="65"/>
      <c r="I204" s="174"/>
      <c r="J204" s="65"/>
      <c r="K204" s="65"/>
      <c r="L204" s="63"/>
      <c r="M204" s="220"/>
      <c r="N204" s="44"/>
      <c r="O204" s="44"/>
      <c r="P204" s="44"/>
      <c r="Q204" s="44"/>
      <c r="R204" s="44"/>
      <c r="S204" s="44"/>
      <c r="T204" s="80"/>
      <c r="AT204" s="25" t="s">
        <v>151</v>
      </c>
      <c r="AU204" s="25" t="s">
        <v>87</v>
      </c>
    </row>
    <row r="205" spans="2:65" s="1" customFormat="1" ht="31.5" customHeight="1">
      <c r="B205" s="43"/>
      <c r="C205" s="258" t="s">
        <v>277</v>
      </c>
      <c r="D205" s="258" t="s">
        <v>168</v>
      </c>
      <c r="E205" s="259" t="s">
        <v>169</v>
      </c>
      <c r="F205" s="260" t="s">
        <v>547</v>
      </c>
      <c r="G205" s="261" t="s">
        <v>162</v>
      </c>
      <c r="H205" s="262">
        <v>23</v>
      </c>
      <c r="I205" s="263"/>
      <c r="J205" s="264">
        <f>ROUND(I205*H205,0)</f>
        <v>0</v>
      </c>
      <c r="K205" s="260" t="s">
        <v>35</v>
      </c>
      <c r="L205" s="265"/>
      <c r="M205" s="266" t="s">
        <v>35</v>
      </c>
      <c r="N205" s="267" t="s">
        <v>51</v>
      </c>
      <c r="O205" s="44"/>
      <c r="P205" s="215">
        <f>O205*H205</f>
        <v>0</v>
      </c>
      <c r="Q205" s="215">
        <v>0.007</v>
      </c>
      <c r="R205" s="215">
        <f>Q205*H205</f>
        <v>0.161</v>
      </c>
      <c r="S205" s="215">
        <v>0</v>
      </c>
      <c r="T205" s="216">
        <f>S205*H205</f>
        <v>0</v>
      </c>
      <c r="AR205" s="25" t="s">
        <v>171</v>
      </c>
      <c r="AT205" s="25" t="s">
        <v>168</v>
      </c>
      <c r="AU205" s="25" t="s">
        <v>87</v>
      </c>
      <c r="AY205" s="25" t="s">
        <v>142</v>
      </c>
      <c r="BE205" s="217">
        <f>IF(N205="základní",J205,0)</f>
        <v>0</v>
      </c>
      <c r="BF205" s="217">
        <f>IF(N205="snížená",J205,0)</f>
        <v>0</v>
      </c>
      <c r="BG205" s="217">
        <f>IF(N205="zákl. přenesená",J205,0)</f>
        <v>0</v>
      </c>
      <c r="BH205" s="217">
        <f>IF(N205="sníž. přenesená",J205,0)</f>
        <v>0</v>
      </c>
      <c r="BI205" s="217">
        <f>IF(N205="nulová",J205,0)</f>
        <v>0</v>
      </c>
      <c r="BJ205" s="25" t="s">
        <v>10</v>
      </c>
      <c r="BK205" s="217">
        <f>ROUND(I205*H205,0)</f>
        <v>0</v>
      </c>
      <c r="BL205" s="25" t="s">
        <v>149</v>
      </c>
      <c r="BM205" s="25" t="s">
        <v>548</v>
      </c>
    </row>
    <row r="206" spans="2:65" s="1" customFormat="1" ht="31.5" customHeight="1">
      <c r="B206" s="43"/>
      <c r="C206" s="206" t="s">
        <v>281</v>
      </c>
      <c r="D206" s="206" t="s">
        <v>144</v>
      </c>
      <c r="E206" s="207" t="s">
        <v>549</v>
      </c>
      <c r="F206" s="208" t="s">
        <v>550</v>
      </c>
      <c r="G206" s="209" t="s">
        <v>185</v>
      </c>
      <c r="H206" s="210">
        <v>45.4</v>
      </c>
      <c r="I206" s="211"/>
      <c r="J206" s="212">
        <f>ROUND(I206*H206,0)</f>
        <v>0</v>
      </c>
      <c r="K206" s="208" t="s">
        <v>148</v>
      </c>
      <c r="L206" s="63"/>
      <c r="M206" s="213" t="s">
        <v>35</v>
      </c>
      <c r="N206" s="214" t="s">
        <v>51</v>
      </c>
      <c r="O206" s="44"/>
      <c r="P206" s="215">
        <f>O206*H206</f>
        <v>0</v>
      </c>
      <c r="Q206" s="215">
        <v>0.0002</v>
      </c>
      <c r="R206" s="215">
        <f>Q206*H206</f>
        <v>0.00908</v>
      </c>
      <c r="S206" s="215">
        <v>0</v>
      </c>
      <c r="T206" s="216">
        <f>S206*H206</f>
        <v>0</v>
      </c>
      <c r="AR206" s="25" t="s">
        <v>149</v>
      </c>
      <c r="AT206" s="25" t="s">
        <v>144</v>
      </c>
      <c r="AU206" s="25" t="s">
        <v>87</v>
      </c>
      <c r="AY206" s="25" t="s">
        <v>142</v>
      </c>
      <c r="BE206" s="217">
        <f>IF(N206="základní",J206,0)</f>
        <v>0</v>
      </c>
      <c r="BF206" s="217">
        <f>IF(N206="snížená",J206,0)</f>
        <v>0</v>
      </c>
      <c r="BG206" s="217">
        <f>IF(N206="zákl. přenesená",J206,0)</f>
        <v>0</v>
      </c>
      <c r="BH206" s="217">
        <f>IF(N206="sníž. přenesená",J206,0)</f>
        <v>0</v>
      </c>
      <c r="BI206" s="217">
        <f>IF(N206="nulová",J206,0)</f>
        <v>0</v>
      </c>
      <c r="BJ206" s="25" t="s">
        <v>10</v>
      </c>
      <c r="BK206" s="217">
        <f>ROUND(I206*H206,0)</f>
        <v>0</v>
      </c>
      <c r="BL206" s="25" t="s">
        <v>149</v>
      </c>
      <c r="BM206" s="25" t="s">
        <v>551</v>
      </c>
    </row>
    <row r="207" spans="2:47" s="1" customFormat="1" ht="27">
      <c r="B207" s="43"/>
      <c r="C207" s="65"/>
      <c r="D207" s="218" t="s">
        <v>151</v>
      </c>
      <c r="E207" s="65"/>
      <c r="F207" s="219" t="s">
        <v>187</v>
      </c>
      <c r="G207" s="65"/>
      <c r="H207" s="65"/>
      <c r="I207" s="174"/>
      <c r="J207" s="65"/>
      <c r="K207" s="65"/>
      <c r="L207" s="63"/>
      <c r="M207" s="220"/>
      <c r="N207" s="44"/>
      <c r="O207" s="44"/>
      <c r="P207" s="44"/>
      <c r="Q207" s="44"/>
      <c r="R207" s="44"/>
      <c r="S207" s="44"/>
      <c r="T207" s="80"/>
      <c r="AT207" s="25" t="s">
        <v>151</v>
      </c>
      <c r="AU207" s="25" t="s">
        <v>87</v>
      </c>
    </row>
    <row r="208" spans="2:51" s="12" customFormat="1" ht="13.5">
      <c r="B208" s="221"/>
      <c r="C208" s="222"/>
      <c r="D208" s="218" t="s">
        <v>153</v>
      </c>
      <c r="E208" s="223" t="s">
        <v>35</v>
      </c>
      <c r="F208" s="224" t="s">
        <v>400</v>
      </c>
      <c r="G208" s="222"/>
      <c r="H208" s="225" t="s">
        <v>35</v>
      </c>
      <c r="I208" s="226"/>
      <c r="J208" s="222"/>
      <c r="K208" s="222"/>
      <c r="L208" s="227"/>
      <c r="M208" s="228"/>
      <c r="N208" s="229"/>
      <c r="O208" s="229"/>
      <c r="P208" s="229"/>
      <c r="Q208" s="229"/>
      <c r="R208" s="229"/>
      <c r="S208" s="229"/>
      <c r="T208" s="230"/>
      <c r="AT208" s="231" t="s">
        <v>153</v>
      </c>
      <c r="AU208" s="231" t="s">
        <v>87</v>
      </c>
      <c r="AV208" s="12" t="s">
        <v>10</v>
      </c>
      <c r="AW208" s="12" t="s">
        <v>41</v>
      </c>
      <c r="AX208" s="12" t="s">
        <v>80</v>
      </c>
      <c r="AY208" s="231" t="s">
        <v>142</v>
      </c>
    </row>
    <row r="209" spans="2:51" s="13" customFormat="1" ht="13.5">
      <c r="B209" s="232"/>
      <c r="C209" s="233"/>
      <c r="D209" s="218" t="s">
        <v>153</v>
      </c>
      <c r="E209" s="234" t="s">
        <v>35</v>
      </c>
      <c r="F209" s="235" t="s">
        <v>552</v>
      </c>
      <c r="G209" s="233"/>
      <c r="H209" s="236">
        <v>45.4</v>
      </c>
      <c r="I209" s="237"/>
      <c r="J209" s="233"/>
      <c r="K209" s="233"/>
      <c r="L209" s="238"/>
      <c r="M209" s="239"/>
      <c r="N209" s="240"/>
      <c r="O209" s="240"/>
      <c r="P209" s="240"/>
      <c r="Q209" s="240"/>
      <c r="R209" s="240"/>
      <c r="S209" s="240"/>
      <c r="T209" s="241"/>
      <c r="AT209" s="242" t="s">
        <v>153</v>
      </c>
      <c r="AU209" s="242" t="s">
        <v>87</v>
      </c>
      <c r="AV209" s="13" t="s">
        <v>87</v>
      </c>
      <c r="AW209" s="13" t="s">
        <v>41</v>
      </c>
      <c r="AX209" s="13" t="s">
        <v>80</v>
      </c>
      <c r="AY209" s="242" t="s">
        <v>142</v>
      </c>
    </row>
    <row r="210" spans="2:51" s="14" customFormat="1" ht="13.5">
      <c r="B210" s="243"/>
      <c r="C210" s="244"/>
      <c r="D210" s="254" t="s">
        <v>153</v>
      </c>
      <c r="E210" s="255" t="s">
        <v>35</v>
      </c>
      <c r="F210" s="256" t="s">
        <v>157</v>
      </c>
      <c r="G210" s="244"/>
      <c r="H210" s="257">
        <v>45.4</v>
      </c>
      <c r="I210" s="248"/>
      <c r="J210" s="244"/>
      <c r="K210" s="244"/>
      <c r="L210" s="249"/>
      <c r="M210" s="250"/>
      <c r="N210" s="251"/>
      <c r="O210" s="251"/>
      <c r="P210" s="251"/>
      <c r="Q210" s="251"/>
      <c r="R210" s="251"/>
      <c r="S210" s="251"/>
      <c r="T210" s="252"/>
      <c r="AT210" s="253" t="s">
        <v>153</v>
      </c>
      <c r="AU210" s="253" t="s">
        <v>87</v>
      </c>
      <c r="AV210" s="14" t="s">
        <v>149</v>
      </c>
      <c r="AW210" s="14" t="s">
        <v>41</v>
      </c>
      <c r="AX210" s="14" t="s">
        <v>10</v>
      </c>
      <c r="AY210" s="253" t="s">
        <v>142</v>
      </c>
    </row>
    <row r="211" spans="2:65" s="1" customFormat="1" ht="22.5" customHeight="1">
      <c r="B211" s="43"/>
      <c r="C211" s="258" t="s">
        <v>285</v>
      </c>
      <c r="D211" s="258" t="s">
        <v>168</v>
      </c>
      <c r="E211" s="259" t="s">
        <v>191</v>
      </c>
      <c r="F211" s="260" t="s">
        <v>553</v>
      </c>
      <c r="G211" s="261" t="s">
        <v>162</v>
      </c>
      <c r="H211" s="262">
        <v>23</v>
      </c>
      <c r="I211" s="263"/>
      <c r="J211" s="264">
        <f>ROUND(I211*H211,0)</f>
        <v>0</v>
      </c>
      <c r="K211" s="260" t="s">
        <v>35</v>
      </c>
      <c r="L211" s="265"/>
      <c r="M211" s="266" t="s">
        <v>35</v>
      </c>
      <c r="N211" s="267" t="s">
        <v>51</v>
      </c>
      <c r="O211" s="44"/>
      <c r="P211" s="215">
        <f>O211*H211</f>
        <v>0</v>
      </c>
      <c r="Q211" s="215">
        <v>0.074</v>
      </c>
      <c r="R211" s="215">
        <f>Q211*H211</f>
        <v>1.702</v>
      </c>
      <c r="S211" s="215">
        <v>0</v>
      </c>
      <c r="T211" s="216">
        <f>S211*H211</f>
        <v>0</v>
      </c>
      <c r="AR211" s="25" t="s">
        <v>171</v>
      </c>
      <c r="AT211" s="25" t="s">
        <v>168</v>
      </c>
      <c r="AU211" s="25" t="s">
        <v>87</v>
      </c>
      <c r="AY211" s="25" t="s">
        <v>142</v>
      </c>
      <c r="BE211" s="217">
        <f>IF(N211="základní",J211,0)</f>
        <v>0</v>
      </c>
      <c r="BF211" s="217">
        <f>IF(N211="snížená",J211,0)</f>
        <v>0</v>
      </c>
      <c r="BG211" s="217">
        <f>IF(N211="zákl. přenesená",J211,0)</f>
        <v>0</v>
      </c>
      <c r="BH211" s="217">
        <f>IF(N211="sníž. přenesená",J211,0)</f>
        <v>0</v>
      </c>
      <c r="BI211" s="217">
        <f>IF(N211="nulová",J211,0)</f>
        <v>0</v>
      </c>
      <c r="BJ211" s="25" t="s">
        <v>10</v>
      </c>
      <c r="BK211" s="217">
        <f>ROUND(I211*H211,0)</f>
        <v>0</v>
      </c>
      <c r="BL211" s="25" t="s">
        <v>149</v>
      </c>
      <c r="BM211" s="25" t="s">
        <v>554</v>
      </c>
    </row>
    <row r="212" spans="2:65" s="1" customFormat="1" ht="22.5" customHeight="1">
      <c r="B212" s="43"/>
      <c r="C212" s="258" t="s">
        <v>289</v>
      </c>
      <c r="D212" s="258" t="s">
        <v>168</v>
      </c>
      <c r="E212" s="259" t="s">
        <v>555</v>
      </c>
      <c r="F212" s="260" t="s">
        <v>556</v>
      </c>
      <c r="G212" s="261" t="s">
        <v>162</v>
      </c>
      <c r="H212" s="262">
        <v>92</v>
      </c>
      <c r="I212" s="263"/>
      <c r="J212" s="264">
        <f>ROUND(I212*H212,0)</f>
        <v>0</v>
      </c>
      <c r="K212" s="260" t="s">
        <v>35</v>
      </c>
      <c r="L212" s="265"/>
      <c r="M212" s="266" t="s">
        <v>35</v>
      </c>
      <c r="N212" s="267" t="s">
        <v>51</v>
      </c>
      <c r="O212" s="44"/>
      <c r="P212" s="215">
        <f>O212*H212</f>
        <v>0</v>
      </c>
      <c r="Q212" s="215">
        <v>0.0015</v>
      </c>
      <c r="R212" s="215">
        <f>Q212*H212</f>
        <v>0.138</v>
      </c>
      <c r="S212" s="215">
        <v>0</v>
      </c>
      <c r="T212" s="216">
        <f>S212*H212</f>
        <v>0</v>
      </c>
      <c r="AR212" s="25" t="s">
        <v>171</v>
      </c>
      <c r="AT212" s="25" t="s">
        <v>168</v>
      </c>
      <c r="AU212" s="25" t="s">
        <v>87</v>
      </c>
      <c r="AY212" s="25" t="s">
        <v>142</v>
      </c>
      <c r="BE212" s="217">
        <f>IF(N212="základní",J212,0)</f>
        <v>0</v>
      </c>
      <c r="BF212" s="217">
        <f>IF(N212="snížená",J212,0)</f>
        <v>0</v>
      </c>
      <c r="BG212" s="217">
        <f>IF(N212="zákl. přenesená",J212,0)</f>
        <v>0</v>
      </c>
      <c r="BH212" s="217">
        <f>IF(N212="sníž. přenesená",J212,0)</f>
        <v>0</v>
      </c>
      <c r="BI212" s="217">
        <f>IF(N212="nulová",J212,0)</f>
        <v>0</v>
      </c>
      <c r="BJ212" s="25" t="s">
        <v>10</v>
      </c>
      <c r="BK212" s="217">
        <f>ROUND(I212*H212,0)</f>
        <v>0</v>
      </c>
      <c r="BL212" s="25" t="s">
        <v>149</v>
      </c>
      <c r="BM212" s="25" t="s">
        <v>557</v>
      </c>
    </row>
    <row r="213" spans="2:63" s="11" customFormat="1" ht="29.85" customHeight="1">
      <c r="B213" s="189"/>
      <c r="C213" s="190"/>
      <c r="D213" s="203" t="s">
        <v>79</v>
      </c>
      <c r="E213" s="204" t="s">
        <v>198</v>
      </c>
      <c r="F213" s="204" t="s">
        <v>202</v>
      </c>
      <c r="G213" s="190"/>
      <c r="H213" s="190"/>
      <c r="I213" s="193"/>
      <c r="J213" s="205">
        <f>BK213</f>
        <v>0</v>
      </c>
      <c r="K213" s="190"/>
      <c r="L213" s="195"/>
      <c r="M213" s="196"/>
      <c r="N213" s="197"/>
      <c r="O213" s="197"/>
      <c r="P213" s="198">
        <f>SUM(P214:P223)</f>
        <v>0</v>
      </c>
      <c r="Q213" s="197"/>
      <c r="R213" s="198">
        <f>SUM(R214:R223)</f>
        <v>0</v>
      </c>
      <c r="S213" s="197"/>
      <c r="T213" s="199">
        <f>SUM(T214:T223)</f>
        <v>0.2499364</v>
      </c>
      <c r="AR213" s="200" t="s">
        <v>10</v>
      </c>
      <c r="AT213" s="201" t="s">
        <v>79</v>
      </c>
      <c r="AU213" s="201" t="s">
        <v>10</v>
      </c>
      <c r="AY213" s="200" t="s">
        <v>142</v>
      </c>
      <c r="BK213" s="202">
        <f>SUM(BK214:BK223)</f>
        <v>0</v>
      </c>
    </row>
    <row r="214" spans="2:65" s="1" customFormat="1" ht="31.5" customHeight="1">
      <c r="B214" s="43"/>
      <c r="C214" s="206" t="s">
        <v>293</v>
      </c>
      <c r="D214" s="206" t="s">
        <v>144</v>
      </c>
      <c r="E214" s="207" t="s">
        <v>214</v>
      </c>
      <c r="F214" s="208" t="s">
        <v>215</v>
      </c>
      <c r="G214" s="209" t="s">
        <v>162</v>
      </c>
      <c r="H214" s="210">
        <v>22</v>
      </c>
      <c r="I214" s="211"/>
      <c r="J214" s="212">
        <f>ROUND(I214*H214,0)</f>
        <v>0</v>
      </c>
      <c r="K214" s="208" t="s">
        <v>148</v>
      </c>
      <c r="L214" s="63"/>
      <c r="M214" s="213" t="s">
        <v>35</v>
      </c>
      <c r="N214" s="214" t="s">
        <v>51</v>
      </c>
      <c r="O214" s="44"/>
      <c r="P214" s="215">
        <f>O214*H214</f>
        <v>0</v>
      </c>
      <c r="Q214" s="215">
        <v>0</v>
      </c>
      <c r="R214" s="215">
        <f>Q214*H214</f>
        <v>0</v>
      </c>
      <c r="S214" s="215">
        <v>0.006</v>
      </c>
      <c r="T214" s="216">
        <f>S214*H214</f>
        <v>0.132</v>
      </c>
      <c r="AR214" s="25" t="s">
        <v>149</v>
      </c>
      <c r="AT214" s="25" t="s">
        <v>144</v>
      </c>
      <c r="AU214" s="25" t="s">
        <v>87</v>
      </c>
      <c r="AY214" s="25" t="s">
        <v>142</v>
      </c>
      <c r="BE214" s="217">
        <f>IF(N214="základní",J214,0)</f>
        <v>0</v>
      </c>
      <c r="BF214" s="217">
        <f>IF(N214="snížená",J214,0)</f>
        <v>0</v>
      </c>
      <c r="BG214" s="217">
        <f>IF(N214="zákl. přenesená",J214,0)</f>
        <v>0</v>
      </c>
      <c r="BH214" s="217">
        <f>IF(N214="sníž. přenesená",J214,0)</f>
        <v>0</v>
      </c>
      <c r="BI214" s="217">
        <f>IF(N214="nulová",J214,0)</f>
        <v>0</v>
      </c>
      <c r="BJ214" s="25" t="s">
        <v>10</v>
      </c>
      <c r="BK214" s="217">
        <f>ROUND(I214*H214,0)</f>
        <v>0</v>
      </c>
      <c r="BL214" s="25" t="s">
        <v>149</v>
      </c>
      <c r="BM214" s="25" t="s">
        <v>558</v>
      </c>
    </row>
    <row r="215" spans="2:51" s="12" customFormat="1" ht="13.5">
      <c r="B215" s="221"/>
      <c r="C215" s="222"/>
      <c r="D215" s="218" t="s">
        <v>153</v>
      </c>
      <c r="E215" s="223" t="s">
        <v>35</v>
      </c>
      <c r="F215" s="224" t="s">
        <v>400</v>
      </c>
      <c r="G215" s="222"/>
      <c r="H215" s="225" t="s">
        <v>35</v>
      </c>
      <c r="I215" s="226"/>
      <c r="J215" s="222"/>
      <c r="K215" s="222"/>
      <c r="L215" s="227"/>
      <c r="M215" s="228"/>
      <c r="N215" s="229"/>
      <c r="O215" s="229"/>
      <c r="P215" s="229"/>
      <c r="Q215" s="229"/>
      <c r="R215" s="229"/>
      <c r="S215" s="229"/>
      <c r="T215" s="230"/>
      <c r="AT215" s="231" t="s">
        <v>153</v>
      </c>
      <c r="AU215" s="231" t="s">
        <v>87</v>
      </c>
      <c r="AV215" s="12" t="s">
        <v>10</v>
      </c>
      <c r="AW215" s="12" t="s">
        <v>41</v>
      </c>
      <c r="AX215" s="12" t="s">
        <v>80</v>
      </c>
      <c r="AY215" s="231" t="s">
        <v>142</v>
      </c>
    </row>
    <row r="216" spans="2:51" s="12" customFormat="1" ht="13.5">
      <c r="B216" s="221"/>
      <c r="C216" s="222"/>
      <c r="D216" s="218" t="s">
        <v>153</v>
      </c>
      <c r="E216" s="223" t="s">
        <v>35</v>
      </c>
      <c r="F216" s="224" t="s">
        <v>559</v>
      </c>
      <c r="G216" s="222"/>
      <c r="H216" s="225" t="s">
        <v>35</v>
      </c>
      <c r="I216" s="226"/>
      <c r="J216" s="222"/>
      <c r="K216" s="222"/>
      <c r="L216" s="227"/>
      <c r="M216" s="228"/>
      <c r="N216" s="229"/>
      <c r="O216" s="229"/>
      <c r="P216" s="229"/>
      <c r="Q216" s="229"/>
      <c r="R216" s="229"/>
      <c r="S216" s="229"/>
      <c r="T216" s="230"/>
      <c r="AT216" s="231" t="s">
        <v>153</v>
      </c>
      <c r="AU216" s="231" t="s">
        <v>87</v>
      </c>
      <c r="AV216" s="12" t="s">
        <v>10</v>
      </c>
      <c r="AW216" s="12" t="s">
        <v>41</v>
      </c>
      <c r="AX216" s="12" t="s">
        <v>80</v>
      </c>
      <c r="AY216" s="231" t="s">
        <v>142</v>
      </c>
    </row>
    <row r="217" spans="2:51" s="13" customFormat="1" ht="13.5">
      <c r="B217" s="232"/>
      <c r="C217" s="233"/>
      <c r="D217" s="218" t="s">
        <v>153</v>
      </c>
      <c r="E217" s="234" t="s">
        <v>35</v>
      </c>
      <c r="F217" s="235" t="s">
        <v>560</v>
      </c>
      <c r="G217" s="233"/>
      <c r="H217" s="236">
        <v>22</v>
      </c>
      <c r="I217" s="237"/>
      <c r="J217" s="233"/>
      <c r="K217" s="233"/>
      <c r="L217" s="238"/>
      <c r="M217" s="239"/>
      <c r="N217" s="240"/>
      <c r="O217" s="240"/>
      <c r="P217" s="240"/>
      <c r="Q217" s="240"/>
      <c r="R217" s="240"/>
      <c r="S217" s="240"/>
      <c r="T217" s="241"/>
      <c r="AT217" s="242" t="s">
        <v>153</v>
      </c>
      <c r="AU217" s="242" t="s">
        <v>87</v>
      </c>
      <c r="AV217" s="13" t="s">
        <v>87</v>
      </c>
      <c r="AW217" s="13" t="s">
        <v>41</v>
      </c>
      <c r="AX217" s="13" t="s">
        <v>80</v>
      </c>
      <c r="AY217" s="242" t="s">
        <v>142</v>
      </c>
    </row>
    <row r="218" spans="2:51" s="14" customFormat="1" ht="13.5">
      <c r="B218" s="243"/>
      <c r="C218" s="244"/>
      <c r="D218" s="254" t="s">
        <v>153</v>
      </c>
      <c r="E218" s="255" t="s">
        <v>35</v>
      </c>
      <c r="F218" s="256" t="s">
        <v>157</v>
      </c>
      <c r="G218" s="244"/>
      <c r="H218" s="257">
        <v>22</v>
      </c>
      <c r="I218" s="248"/>
      <c r="J218" s="244"/>
      <c r="K218" s="244"/>
      <c r="L218" s="249"/>
      <c r="M218" s="250"/>
      <c r="N218" s="251"/>
      <c r="O218" s="251"/>
      <c r="P218" s="251"/>
      <c r="Q218" s="251"/>
      <c r="R218" s="251"/>
      <c r="S218" s="251"/>
      <c r="T218" s="252"/>
      <c r="AT218" s="253" t="s">
        <v>153</v>
      </c>
      <c r="AU218" s="253" t="s">
        <v>87</v>
      </c>
      <c r="AV218" s="14" t="s">
        <v>149</v>
      </c>
      <c r="AW218" s="14" t="s">
        <v>41</v>
      </c>
      <c r="AX218" s="14" t="s">
        <v>10</v>
      </c>
      <c r="AY218" s="253" t="s">
        <v>142</v>
      </c>
    </row>
    <row r="219" spans="2:65" s="1" customFormat="1" ht="22.5" customHeight="1">
      <c r="B219" s="43"/>
      <c r="C219" s="206" t="s">
        <v>302</v>
      </c>
      <c r="D219" s="206" t="s">
        <v>144</v>
      </c>
      <c r="E219" s="207" t="s">
        <v>561</v>
      </c>
      <c r="F219" s="208" t="s">
        <v>562</v>
      </c>
      <c r="G219" s="209" t="s">
        <v>185</v>
      </c>
      <c r="H219" s="210">
        <v>47.555</v>
      </c>
      <c r="I219" s="211"/>
      <c r="J219" s="212">
        <f>ROUND(I219*H219,0)</f>
        <v>0</v>
      </c>
      <c r="K219" s="208" t="s">
        <v>148</v>
      </c>
      <c r="L219" s="63"/>
      <c r="M219" s="213" t="s">
        <v>35</v>
      </c>
      <c r="N219" s="214" t="s">
        <v>51</v>
      </c>
      <c r="O219" s="44"/>
      <c r="P219" s="215">
        <f>O219*H219</f>
        <v>0</v>
      </c>
      <c r="Q219" s="215">
        <v>0</v>
      </c>
      <c r="R219" s="215">
        <f>Q219*H219</f>
        <v>0</v>
      </c>
      <c r="S219" s="215">
        <v>0.00248</v>
      </c>
      <c r="T219" s="216">
        <f>S219*H219</f>
        <v>0.1179364</v>
      </c>
      <c r="AR219" s="25" t="s">
        <v>149</v>
      </c>
      <c r="AT219" s="25" t="s">
        <v>144</v>
      </c>
      <c r="AU219" s="25" t="s">
        <v>87</v>
      </c>
      <c r="AY219" s="25" t="s">
        <v>142</v>
      </c>
      <c r="BE219" s="217">
        <f>IF(N219="základní",J219,0)</f>
        <v>0</v>
      </c>
      <c r="BF219" s="217">
        <f>IF(N219="snížená",J219,0)</f>
        <v>0</v>
      </c>
      <c r="BG219" s="217">
        <f>IF(N219="zákl. přenesená",J219,0)</f>
        <v>0</v>
      </c>
      <c r="BH219" s="217">
        <f>IF(N219="sníž. přenesená",J219,0)</f>
        <v>0</v>
      </c>
      <c r="BI219" s="217">
        <f>IF(N219="nulová",J219,0)</f>
        <v>0</v>
      </c>
      <c r="BJ219" s="25" t="s">
        <v>10</v>
      </c>
      <c r="BK219" s="217">
        <f>ROUND(I219*H219,0)</f>
        <v>0</v>
      </c>
      <c r="BL219" s="25" t="s">
        <v>149</v>
      </c>
      <c r="BM219" s="25" t="s">
        <v>563</v>
      </c>
    </row>
    <row r="220" spans="2:47" s="1" customFormat="1" ht="27">
      <c r="B220" s="43"/>
      <c r="C220" s="65"/>
      <c r="D220" s="218" t="s">
        <v>151</v>
      </c>
      <c r="E220" s="65"/>
      <c r="F220" s="219" t="s">
        <v>222</v>
      </c>
      <c r="G220" s="65"/>
      <c r="H220" s="65"/>
      <c r="I220" s="174"/>
      <c r="J220" s="65"/>
      <c r="K220" s="65"/>
      <c r="L220" s="63"/>
      <c r="M220" s="220"/>
      <c r="N220" s="44"/>
      <c r="O220" s="44"/>
      <c r="P220" s="44"/>
      <c r="Q220" s="44"/>
      <c r="R220" s="44"/>
      <c r="S220" s="44"/>
      <c r="T220" s="80"/>
      <c r="AT220" s="25" t="s">
        <v>151</v>
      </c>
      <c r="AU220" s="25" t="s">
        <v>87</v>
      </c>
    </row>
    <row r="221" spans="2:51" s="12" customFormat="1" ht="13.5">
      <c r="B221" s="221"/>
      <c r="C221" s="222"/>
      <c r="D221" s="218" t="s">
        <v>153</v>
      </c>
      <c r="E221" s="223" t="s">
        <v>35</v>
      </c>
      <c r="F221" s="224" t="s">
        <v>400</v>
      </c>
      <c r="G221" s="222"/>
      <c r="H221" s="225" t="s">
        <v>35</v>
      </c>
      <c r="I221" s="226"/>
      <c r="J221" s="222"/>
      <c r="K221" s="222"/>
      <c r="L221" s="227"/>
      <c r="M221" s="228"/>
      <c r="N221" s="229"/>
      <c r="O221" s="229"/>
      <c r="P221" s="229"/>
      <c r="Q221" s="229"/>
      <c r="R221" s="229"/>
      <c r="S221" s="229"/>
      <c r="T221" s="230"/>
      <c r="AT221" s="231" t="s">
        <v>153</v>
      </c>
      <c r="AU221" s="231" t="s">
        <v>87</v>
      </c>
      <c r="AV221" s="12" t="s">
        <v>10</v>
      </c>
      <c r="AW221" s="12" t="s">
        <v>41</v>
      </c>
      <c r="AX221" s="12" t="s">
        <v>80</v>
      </c>
      <c r="AY221" s="231" t="s">
        <v>142</v>
      </c>
    </row>
    <row r="222" spans="2:51" s="13" customFormat="1" ht="13.5">
      <c r="B222" s="232"/>
      <c r="C222" s="233"/>
      <c r="D222" s="218" t="s">
        <v>153</v>
      </c>
      <c r="E222" s="234" t="s">
        <v>35</v>
      </c>
      <c r="F222" s="235" t="s">
        <v>564</v>
      </c>
      <c r="G222" s="233"/>
      <c r="H222" s="236">
        <v>47.555</v>
      </c>
      <c r="I222" s="237"/>
      <c r="J222" s="233"/>
      <c r="K222" s="233"/>
      <c r="L222" s="238"/>
      <c r="M222" s="239"/>
      <c r="N222" s="240"/>
      <c r="O222" s="240"/>
      <c r="P222" s="240"/>
      <c r="Q222" s="240"/>
      <c r="R222" s="240"/>
      <c r="S222" s="240"/>
      <c r="T222" s="241"/>
      <c r="AT222" s="242" t="s">
        <v>153</v>
      </c>
      <c r="AU222" s="242" t="s">
        <v>87</v>
      </c>
      <c r="AV222" s="13" t="s">
        <v>87</v>
      </c>
      <c r="AW222" s="13" t="s">
        <v>41</v>
      </c>
      <c r="AX222" s="13" t="s">
        <v>80</v>
      </c>
      <c r="AY222" s="242" t="s">
        <v>142</v>
      </c>
    </row>
    <row r="223" spans="2:51" s="14" customFormat="1" ht="13.5">
      <c r="B223" s="243"/>
      <c r="C223" s="244"/>
      <c r="D223" s="218" t="s">
        <v>153</v>
      </c>
      <c r="E223" s="245" t="s">
        <v>35</v>
      </c>
      <c r="F223" s="246" t="s">
        <v>157</v>
      </c>
      <c r="G223" s="244"/>
      <c r="H223" s="247">
        <v>47.555</v>
      </c>
      <c r="I223" s="248"/>
      <c r="J223" s="244"/>
      <c r="K223" s="244"/>
      <c r="L223" s="249"/>
      <c r="M223" s="250"/>
      <c r="N223" s="251"/>
      <c r="O223" s="251"/>
      <c r="P223" s="251"/>
      <c r="Q223" s="251"/>
      <c r="R223" s="251"/>
      <c r="S223" s="251"/>
      <c r="T223" s="252"/>
      <c r="AT223" s="253" t="s">
        <v>153</v>
      </c>
      <c r="AU223" s="253" t="s">
        <v>87</v>
      </c>
      <c r="AV223" s="14" t="s">
        <v>149</v>
      </c>
      <c r="AW223" s="14" t="s">
        <v>41</v>
      </c>
      <c r="AX223" s="14" t="s">
        <v>10</v>
      </c>
      <c r="AY223" s="253" t="s">
        <v>142</v>
      </c>
    </row>
    <row r="224" spans="2:63" s="11" customFormat="1" ht="29.85" customHeight="1">
      <c r="B224" s="189"/>
      <c r="C224" s="190"/>
      <c r="D224" s="203" t="s">
        <v>79</v>
      </c>
      <c r="E224" s="204" t="s">
        <v>300</v>
      </c>
      <c r="F224" s="204" t="s">
        <v>301</v>
      </c>
      <c r="G224" s="190"/>
      <c r="H224" s="190"/>
      <c r="I224" s="193"/>
      <c r="J224" s="205">
        <f>BK224</f>
        <v>0</v>
      </c>
      <c r="K224" s="190"/>
      <c r="L224" s="195"/>
      <c r="M224" s="196"/>
      <c r="N224" s="197"/>
      <c r="O224" s="197"/>
      <c r="P224" s="198">
        <f>SUM(P225:P232)</f>
        <v>0</v>
      </c>
      <c r="Q224" s="197"/>
      <c r="R224" s="198">
        <f>SUM(R225:R232)</f>
        <v>0</v>
      </c>
      <c r="S224" s="197"/>
      <c r="T224" s="199">
        <f>SUM(T225:T232)</f>
        <v>0</v>
      </c>
      <c r="AR224" s="200" t="s">
        <v>10</v>
      </c>
      <c r="AT224" s="201" t="s">
        <v>79</v>
      </c>
      <c r="AU224" s="201" t="s">
        <v>10</v>
      </c>
      <c r="AY224" s="200" t="s">
        <v>142</v>
      </c>
      <c r="BK224" s="202">
        <f>SUM(BK225:BK232)</f>
        <v>0</v>
      </c>
    </row>
    <row r="225" spans="2:65" s="1" customFormat="1" ht="31.5" customHeight="1">
      <c r="B225" s="43"/>
      <c r="C225" s="206" t="s">
        <v>308</v>
      </c>
      <c r="D225" s="206" t="s">
        <v>144</v>
      </c>
      <c r="E225" s="207" t="s">
        <v>303</v>
      </c>
      <c r="F225" s="208" t="s">
        <v>304</v>
      </c>
      <c r="G225" s="209" t="s">
        <v>305</v>
      </c>
      <c r="H225" s="210">
        <v>0.25</v>
      </c>
      <c r="I225" s="211"/>
      <c r="J225" s="212">
        <f>ROUND(I225*H225,0)</f>
        <v>0</v>
      </c>
      <c r="K225" s="208" t="s">
        <v>148</v>
      </c>
      <c r="L225" s="63"/>
      <c r="M225" s="213" t="s">
        <v>35</v>
      </c>
      <c r="N225" s="214" t="s">
        <v>51</v>
      </c>
      <c r="O225" s="44"/>
      <c r="P225" s="215">
        <f>O225*H225</f>
        <v>0</v>
      </c>
      <c r="Q225" s="215">
        <v>0</v>
      </c>
      <c r="R225" s="215">
        <f>Q225*H225</f>
        <v>0</v>
      </c>
      <c r="S225" s="215">
        <v>0</v>
      </c>
      <c r="T225" s="216">
        <f>S225*H225</f>
        <v>0</v>
      </c>
      <c r="AR225" s="25" t="s">
        <v>149</v>
      </c>
      <c r="AT225" s="25" t="s">
        <v>144</v>
      </c>
      <c r="AU225" s="25" t="s">
        <v>87</v>
      </c>
      <c r="AY225" s="25" t="s">
        <v>142</v>
      </c>
      <c r="BE225" s="217">
        <f>IF(N225="základní",J225,0)</f>
        <v>0</v>
      </c>
      <c r="BF225" s="217">
        <f>IF(N225="snížená",J225,0)</f>
        <v>0</v>
      </c>
      <c r="BG225" s="217">
        <f>IF(N225="zákl. přenesená",J225,0)</f>
        <v>0</v>
      </c>
      <c r="BH225" s="217">
        <f>IF(N225="sníž. přenesená",J225,0)</f>
        <v>0</v>
      </c>
      <c r="BI225" s="217">
        <f>IF(N225="nulová",J225,0)</f>
        <v>0</v>
      </c>
      <c r="BJ225" s="25" t="s">
        <v>10</v>
      </c>
      <c r="BK225" s="217">
        <f>ROUND(I225*H225,0)</f>
        <v>0</v>
      </c>
      <c r="BL225" s="25" t="s">
        <v>149</v>
      </c>
      <c r="BM225" s="25" t="s">
        <v>565</v>
      </c>
    </row>
    <row r="226" spans="2:47" s="1" customFormat="1" ht="121.5">
      <c r="B226" s="43"/>
      <c r="C226" s="65"/>
      <c r="D226" s="254" t="s">
        <v>151</v>
      </c>
      <c r="E226" s="65"/>
      <c r="F226" s="268" t="s">
        <v>307</v>
      </c>
      <c r="G226" s="65"/>
      <c r="H226" s="65"/>
      <c r="I226" s="174"/>
      <c r="J226" s="65"/>
      <c r="K226" s="65"/>
      <c r="L226" s="63"/>
      <c r="M226" s="220"/>
      <c r="N226" s="44"/>
      <c r="O226" s="44"/>
      <c r="P226" s="44"/>
      <c r="Q226" s="44"/>
      <c r="R226" s="44"/>
      <c r="S226" s="44"/>
      <c r="T226" s="80"/>
      <c r="AT226" s="25" t="s">
        <v>151</v>
      </c>
      <c r="AU226" s="25" t="s">
        <v>87</v>
      </c>
    </row>
    <row r="227" spans="2:65" s="1" customFormat="1" ht="31.5" customHeight="1">
      <c r="B227" s="43"/>
      <c r="C227" s="206" t="s">
        <v>313</v>
      </c>
      <c r="D227" s="206" t="s">
        <v>144</v>
      </c>
      <c r="E227" s="207" t="s">
        <v>314</v>
      </c>
      <c r="F227" s="208" t="s">
        <v>315</v>
      </c>
      <c r="G227" s="209" t="s">
        <v>305</v>
      </c>
      <c r="H227" s="210">
        <v>0.25</v>
      </c>
      <c r="I227" s="211"/>
      <c r="J227" s="212">
        <f>ROUND(I227*H227,0)</f>
        <v>0</v>
      </c>
      <c r="K227" s="208" t="s">
        <v>148</v>
      </c>
      <c r="L227" s="63"/>
      <c r="M227" s="213" t="s">
        <v>35</v>
      </c>
      <c r="N227" s="214" t="s">
        <v>51</v>
      </c>
      <c r="O227" s="44"/>
      <c r="P227" s="215">
        <f>O227*H227</f>
        <v>0</v>
      </c>
      <c r="Q227" s="215">
        <v>0</v>
      </c>
      <c r="R227" s="215">
        <f>Q227*H227</f>
        <v>0</v>
      </c>
      <c r="S227" s="215">
        <v>0</v>
      </c>
      <c r="T227" s="216">
        <f>S227*H227</f>
        <v>0</v>
      </c>
      <c r="AR227" s="25" t="s">
        <v>149</v>
      </c>
      <c r="AT227" s="25" t="s">
        <v>144</v>
      </c>
      <c r="AU227" s="25" t="s">
        <v>87</v>
      </c>
      <c r="AY227" s="25" t="s">
        <v>142</v>
      </c>
      <c r="BE227" s="217">
        <f>IF(N227="základní",J227,0)</f>
        <v>0</v>
      </c>
      <c r="BF227" s="217">
        <f>IF(N227="snížená",J227,0)</f>
        <v>0</v>
      </c>
      <c r="BG227" s="217">
        <f>IF(N227="zákl. přenesená",J227,0)</f>
        <v>0</v>
      </c>
      <c r="BH227" s="217">
        <f>IF(N227="sníž. přenesená",J227,0)</f>
        <v>0</v>
      </c>
      <c r="BI227" s="217">
        <f>IF(N227="nulová",J227,0)</f>
        <v>0</v>
      </c>
      <c r="BJ227" s="25" t="s">
        <v>10</v>
      </c>
      <c r="BK227" s="217">
        <f>ROUND(I227*H227,0)</f>
        <v>0</v>
      </c>
      <c r="BL227" s="25" t="s">
        <v>149</v>
      </c>
      <c r="BM227" s="25" t="s">
        <v>566</v>
      </c>
    </row>
    <row r="228" spans="2:47" s="1" customFormat="1" ht="81">
      <c r="B228" s="43"/>
      <c r="C228" s="65"/>
      <c r="D228" s="254" t="s">
        <v>151</v>
      </c>
      <c r="E228" s="65"/>
      <c r="F228" s="268" t="s">
        <v>317</v>
      </c>
      <c r="G228" s="65"/>
      <c r="H228" s="65"/>
      <c r="I228" s="174"/>
      <c r="J228" s="65"/>
      <c r="K228" s="65"/>
      <c r="L228" s="63"/>
      <c r="M228" s="220"/>
      <c r="N228" s="44"/>
      <c r="O228" s="44"/>
      <c r="P228" s="44"/>
      <c r="Q228" s="44"/>
      <c r="R228" s="44"/>
      <c r="S228" s="44"/>
      <c r="T228" s="80"/>
      <c r="AT228" s="25" t="s">
        <v>151</v>
      </c>
      <c r="AU228" s="25" t="s">
        <v>87</v>
      </c>
    </row>
    <row r="229" spans="2:65" s="1" customFormat="1" ht="31.5" customHeight="1">
      <c r="B229" s="43"/>
      <c r="C229" s="206" t="s">
        <v>318</v>
      </c>
      <c r="D229" s="206" t="s">
        <v>144</v>
      </c>
      <c r="E229" s="207" t="s">
        <v>319</v>
      </c>
      <c r="F229" s="208" t="s">
        <v>320</v>
      </c>
      <c r="G229" s="209" t="s">
        <v>305</v>
      </c>
      <c r="H229" s="210">
        <v>2.25</v>
      </c>
      <c r="I229" s="211"/>
      <c r="J229" s="212">
        <f>ROUND(I229*H229,0)</f>
        <v>0</v>
      </c>
      <c r="K229" s="208" t="s">
        <v>148</v>
      </c>
      <c r="L229" s="63"/>
      <c r="M229" s="213" t="s">
        <v>35</v>
      </c>
      <c r="N229" s="214" t="s">
        <v>51</v>
      </c>
      <c r="O229" s="44"/>
      <c r="P229" s="215">
        <f>O229*H229</f>
        <v>0</v>
      </c>
      <c r="Q229" s="215">
        <v>0</v>
      </c>
      <c r="R229" s="215">
        <f>Q229*H229</f>
        <v>0</v>
      </c>
      <c r="S229" s="215">
        <v>0</v>
      </c>
      <c r="T229" s="216">
        <f>S229*H229</f>
        <v>0</v>
      </c>
      <c r="AR229" s="25" t="s">
        <v>149</v>
      </c>
      <c r="AT229" s="25" t="s">
        <v>144</v>
      </c>
      <c r="AU229" s="25" t="s">
        <v>87</v>
      </c>
      <c r="AY229" s="25" t="s">
        <v>142</v>
      </c>
      <c r="BE229" s="217">
        <f>IF(N229="základní",J229,0)</f>
        <v>0</v>
      </c>
      <c r="BF229" s="217">
        <f>IF(N229="snížená",J229,0)</f>
        <v>0</v>
      </c>
      <c r="BG229" s="217">
        <f>IF(N229="zákl. přenesená",J229,0)</f>
        <v>0</v>
      </c>
      <c r="BH229" s="217">
        <f>IF(N229="sníž. přenesená",J229,0)</f>
        <v>0</v>
      </c>
      <c r="BI229" s="217">
        <f>IF(N229="nulová",J229,0)</f>
        <v>0</v>
      </c>
      <c r="BJ229" s="25" t="s">
        <v>10</v>
      </c>
      <c r="BK229" s="217">
        <f>ROUND(I229*H229,0)</f>
        <v>0</v>
      </c>
      <c r="BL229" s="25" t="s">
        <v>149</v>
      </c>
      <c r="BM229" s="25" t="s">
        <v>567</v>
      </c>
    </row>
    <row r="230" spans="2:47" s="1" customFormat="1" ht="81">
      <c r="B230" s="43"/>
      <c r="C230" s="65"/>
      <c r="D230" s="218" t="s">
        <v>151</v>
      </c>
      <c r="E230" s="65"/>
      <c r="F230" s="219" t="s">
        <v>317</v>
      </c>
      <c r="G230" s="65"/>
      <c r="H230" s="65"/>
      <c r="I230" s="174"/>
      <c r="J230" s="65"/>
      <c r="K230" s="65"/>
      <c r="L230" s="63"/>
      <c r="M230" s="220"/>
      <c r="N230" s="44"/>
      <c r="O230" s="44"/>
      <c r="P230" s="44"/>
      <c r="Q230" s="44"/>
      <c r="R230" s="44"/>
      <c r="S230" s="44"/>
      <c r="T230" s="80"/>
      <c r="AT230" s="25" t="s">
        <v>151</v>
      </c>
      <c r="AU230" s="25" t="s">
        <v>87</v>
      </c>
    </row>
    <row r="231" spans="2:51" s="13" customFormat="1" ht="13.5">
      <c r="B231" s="232"/>
      <c r="C231" s="233"/>
      <c r="D231" s="254" t="s">
        <v>153</v>
      </c>
      <c r="E231" s="233"/>
      <c r="F231" s="280" t="s">
        <v>568</v>
      </c>
      <c r="G231" s="233"/>
      <c r="H231" s="281">
        <v>2.25</v>
      </c>
      <c r="I231" s="237"/>
      <c r="J231" s="233"/>
      <c r="K231" s="233"/>
      <c r="L231" s="238"/>
      <c r="M231" s="239"/>
      <c r="N231" s="240"/>
      <c r="O231" s="240"/>
      <c r="P231" s="240"/>
      <c r="Q231" s="240"/>
      <c r="R231" s="240"/>
      <c r="S231" s="240"/>
      <c r="T231" s="241"/>
      <c r="AT231" s="242" t="s">
        <v>153</v>
      </c>
      <c r="AU231" s="242" t="s">
        <v>87</v>
      </c>
      <c r="AV231" s="13" t="s">
        <v>87</v>
      </c>
      <c r="AW231" s="13" t="s">
        <v>6</v>
      </c>
      <c r="AX231" s="13" t="s">
        <v>10</v>
      </c>
      <c r="AY231" s="242" t="s">
        <v>142</v>
      </c>
    </row>
    <row r="232" spans="2:65" s="1" customFormat="1" ht="31.5" customHeight="1">
      <c r="B232" s="43"/>
      <c r="C232" s="206" t="s">
        <v>323</v>
      </c>
      <c r="D232" s="206" t="s">
        <v>144</v>
      </c>
      <c r="E232" s="207" t="s">
        <v>330</v>
      </c>
      <c r="F232" s="208" t="s">
        <v>569</v>
      </c>
      <c r="G232" s="209" t="s">
        <v>305</v>
      </c>
      <c r="H232" s="210">
        <v>0.25</v>
      </c>
      <c r="I232" s="211"/>
      <c r="J232" s="212">
        <f>ROUND(I232*H232,0)</f>
        <v>0</v>
      </c>
      <c r="K232" s="208" t="s">
        <v>35</v>
      </c>
      <c r="L232" s="63"/>
      <c r="M232" s="213" t="s">
        <v>35</v>
      </c>
      <c r="N232" s="214" t="s">
        <v>51</v>
      </c>
      <c r="O232" s="44"/>
      <c r="P232" s="215">
        <f>O232*H232</f>
        <v>0</v>
      </c>
      <c r="Q232" s="215">
        <v>0</v>
      </c>
      <c r="R232" s="215">
        <f>Q232*H232</f>
        <v>0</v>
      </c>
      <c r="S232" s="215">
        <v>0</v>
      </c>
      <c r="T232" s="216">
        <f>S232*H232</f>
        <v>0</v>
      </c>
      <c r="AR232" s="25" t="s">
        <v>149</v>
      </c>
      <c r="AT232" s="25" t="s">
        <v>144</v>
      </c>
      <c r="AU232" s="25" t="s">
        <v>87</v>
      </c>
      <c r="AY232" s="25" t="s">
        <v>142</v>
      </c>
      <c r="BE232" s="217">
        <f>IF(N232="základní",J232,0)</f>
        <v>0</v>
      </c>
      <c r="BF232" s="217">
        <f>IF(N232="snížená",J232,0)</f>
        <v>0</v>
      </c>
      <c r="BG232" s="217">
        <f>IF(N232="zákl. přenesená",J232,0)</f>
        <v>0</v>
      </c>
      <c r="BH232" s="217">
        <f>IF(N232="sníž. přenesená",J232,0)</f>
        <v>0</v>
      </c>
      <c r="BI232" s="217">
        <f>IF(N232="nulová",J232,0)</f>
        <v>0</v>
      </c>
      <c r="BJ232" s="25" t="s">
        <v>10</v>
      </c>
      <c r="BK232" s="217">
        <f>ROUND(I232*H232,0)</f>
        <v>0</v>
      </c>
      <c r="BL232" s="25" t="s">
        <v>149</v>
      </c>
      <c r="BM232" s="25" t="s">
        <v>570</v>
      </c>
    </row>
    <row r="233" spans="2:63" s="11" customFormat="1" ht="29.85" customHeight="1">
      <c r="B233" s="189"/>
      <c r="C233" s="190"/>
      <c r="D233" s="203" t="s">
        <v>79</v>
      </c>
      <c r="E233" s="204" t="s">
        <v>334</v>
      </c>
      <c r="F233" s="204" t="s">
        <v>335</v>
      </c>
      <c r="G233" s="190"/>
      <c r="H233" s="190"/>
      <c r="I233" s="193"/>
      <c r="J233" s="205">
        <f>BK233</f>
        <v>0</v>
      </c>
      <c r="K233" s="190"/>
      <c r="L233" s="195"/>
      <c r="M233" s="196"/>
      <c r="N233" s="197"/>
      <c r="O233" s="197"/>
      <c r="P233" s="198">
        <f>SUM(P234:P235)</f>
        <v>0</v>
      </c>
      <c r="Q233" s="197"/>
      <c r="R233" s="198">
        <f>SUM(R234:R235)</f>
        <v>0</v>
      </c>
      <c r="S233" s="197"/>
      <c r="T233" s="199">
        <f>SUM(T234:T235)</f>
        <v>0</v>
      </c>
      <c r="AR233" s="200" t="s">
        <v>10</v>
      </c>
      <c r="AT233" s="201" t="s">
        <v>79</v>
      </c>
      <c r="AU233" s="201" t="s">
        <v>10</v>
      </c>
      <c r="AY233" s="200" t="s">
        <v>142</v>
      </c>
      <c r="BK233" s="202">
        <f>SUM(BK234:BK235)</f>
        <v>0</v>
      </c>
    </row>
    <row r="234" spans="2:65" s="1" customFormat="1" ht="44.25" customHeight="1">
      <c r="B234" s="43"/>
      <c r="C234" s="206" t="s">
        <v>329</v>
      </c>
      <c r="D234" s="206" t="s">
        <v>144</v>
      </c>
      <c r="E234" s="207" t="s">
        <v>337</v>
      </c>
      <c r="F234" s="208" t="s">
        <v>338</v>
      </c>
      <c r="G234" s="209" t="s">
        <v>305</v>
      </c>
      <c r="H234" s="210">
        <v>33.04</v>
      </c>
      <c r="I234" s="211"/>
      <c r="J234" s="212">
        <f>ROUND(I234*H234,0)</f>
        <v>0</v>
      </c>
      <c r="K234" s="208" t="s">
        <v>148</v>
      </c>
      <c r="L234" s="63"/>
      <c r="M234" s="213" t="s">
        <v>35</v>
      </c>
      <c r="N234" s="214" t="s">
        <v>51</v>
      </c>
      <c r="O234" s="44"/>
      <c r="P234" s="215">
        <f>O234*H234</f>
        <v>0</v>
      </c>
      <c r="Q234" s="215">
        <v>0</v>
      </c>
      <c r="R234" s="215">
        <f>Q234*H234</f>
        <v>0</v>
      </c>
      <c r="S234" s="215">
        <v>0</v>
      </c>
      <c r="T234" s="216">
        <f>S234*H234</f>
        <v>0</v>
      </c>
      <c r="AR234" s="25" t="s">
        <v>149</v>
      </c>
      <c r="AT234" s="25" t="s">
        <v>144</v>
      </c>
      <c r="AU234" s="25" t="s">
        <v>87</v>
      </c>
      <c r="AY234" s="25" t="s">
        <v>142</v>
      </c>
      <c r="BE234" s="217">
        <f>IF(N234="základní",J234,0)</f>
        <v>0</v>
      </c>
      <c r="BF234" s="217">
        <f>IF(N234="snížená",J234,0)</f>
        <v>0</v>
      </c>
      <c r="BG234" s="217">
        <f>IF(N234="zákl. přenesená",J234,0)</f>
        <v>0</v>
      </c>
      <c r="BH234" s="217">
        <f>IF(N234="sníž. přenesená",J234,0)</f>
        <v>0</v>
      </c>
      <c r="BI234" s="217">
        <f>IF(N234="nulová",J234,0)</f>
        <v>0</v>
      </c>
      <c r="BJ234" s="25" t="s">
        <v>10</v>
      </c>
      <c r="BK234" s="217">
        <f>ROUND(I234*H234,0)</f>
        <v>0</v>
      </c>
      <c r="BL234" s="25" t="s">
        <v>149</v>
      </c>
      <c r="BM234" s="25" t="s">
        <v>571</v>
      </c>
    </row>
    <row r="235" spans="2:47" s="1" customFormat="1" ht="40.5">
      <c r="B235" s="43"/>
      <c r="C235" s="65"/>
      <c r="D235" s="218" t="s">
        <v>151</v>
      </c>
      <c r="E235" s="65"/>
      <c r="F235" s="219" t="s">
        <v>340</v>
      </c>
      <c r="G235" s="65"/>
      <c r="H235" s="65"/>
      <c r="I235" s="174"/>
      <c r="J235" s="65"/>
      <c r="K235" s="65"/>
      <c r="L235" s="63"/>
      <c r="M235" s="220"/>
      <c r="N235" s="44"/>
      <c r="O235" s="44"/>
      <c r="P235" s="44"/>
      <c r="Q235" s="44"/>
      <c r="R235" s="44"/>
      <c r="S235" s="44"/>
      <c r="T235" s="80"/>
      <c r="AT235" s="25" t="s">
        <v>151</v>
      </c>
      <c r="AU235" s="25" t="s">
        <v>87</v>
      </c>
    </row>
    <row r="236" spans="2:63" s="11" customFormat="1" ht="37.35" customHeight="1">
      <c r="B236" s="189"/>
      <c r="C236" s="190"/>
      <c r="D236" s="203" t="s">
        <v>79</v>
      </c>
      <c r="E236" s="283" t="s">
        <v>423</v>
      </c>
      <c r="F236" s="283" t="s">
        <v>424</v>
      </c>
      <c r="G236" s="190"/>
      <c r="H236" s="190"/>
      <c r="I236" s="193"/>
      <c r="J236" s="284">
        <f>BK236</f>
        <v>0</v>
      </c>
      <c r="K236" s="190"/>
      <c r="L236" s="195"/>
      <c r="M236" s="196"/>
      <c r="N236" s="197"/>
      <c r="O236" s="197"/>
      <c r="P236" s="198">
        <f>SUM(P237:P250)</f>
        <v>0</v>
      </c>
      <c r="Q236" s="197"/>
      <c r="R236" s="198">
        <f>SUM(R237:R250)</f>
        <v>0</v>
      </c>
      <c r="S236" s="197"/>
      <c r="T236" s="199">
        <f>SUM(T237:T250)</f>
        <v>0</v>
      </c>
      <c r="AR236" s="200" t="s">
        <v>149</v>
      </c>
      <c r="AT236" s="201" t="s">
        <v>79</v>
      </c>
      <c r="AU236" s="201" t="s">
        <v>80</v>
      </c>
      <c r="AY236" s="200" t="s">
        <v>142</v>
      </c>
      <c r="BK236" s="202">
        <f>SUM(BK237:BK250)</f>
        <v>0</v>
      </c>
    </row>
    <row r="237" spans="2:65" s="1" customFormat="1" ht="22.5" customHeight="1">
      <c r="B237" s="43"/>
      <c r="C237" s="206" t="s">
        <v>336</v>
      </c>
      <c r="D237" s="206" t="s">
        <v>144</v>
      </c>
      <c r="E237" s="207" t="s">
        <v>572</v>
      </c>
      <c r="F237" s="208" t="s">
        <v>573</v>
      </c>
      <c r="G237" s="209" t="s">
        <v>428</v>
      </c>
      <c r="H237" s="210">
        <v>3</v>
      </c>
      <c r="I237" s="211"/>
      <c r="J237" s="212">
        <f>ROUND(I237*H237,0)</f>
        <v>0</v>
      </c>
      <c r="K237" s="208" t="s">
        <v>148</v>
      </c>
      <c r="L237" s="63"/>
      <c r="M237" s="213" t="s">
        <v>35</v>
      </c>
      <c r="N237" s="214" t="s">
        <v>51</v>
      </c>
      <c r="O237" s="44"/>
      <c r="P237" s="215">
        <f>O237*H237</f>
        <v>0</v>
      </c>
      <c r="Q237" s="215">
        <v>0</v>
      </c>
      <c r="R237" s="215">
        <f>Q237*H237</f>
        <v>0</v>
      </c>
      <c r="S237" s="215">
        <v>0</v>
      </c>
      <c r="T237" s="216">
        <f>S237*H237</f>
        <v>0</v>
      </c>
      <c r="AR237" s="25" t="s">
        <v>429</v>
      </c>
      <c r="AT237" s="25" t="s">
        <v>144</v>
      </c>
      <c r="AU237" s="25" t="s">
        <v>10</v>
      </c>
      <c r="AY237" s="25" t="s">
        <v>142</v>
      </c>
      <c r="BE237" s="217">
        <f>IF(N237="základní",J237,0)</f>
        <v>0</v>
      </c>
      <c r="BF237" s="217">
        <f>IF(N237="snížená",J237,0)</f>
        <v>0</v>
      </c>
      <c r="BG237" s="217">
        <f>IF(N237="zákl. přenesená",J237,0)</f>
        <v>0</v>
      </c>
      <c r="BH237" s="217">
        <f>IF(N237="sníž. přenesená",J237,0)</f>
        <v>0</v>
      </c>
      <c r="BI237" s="217">
        <f>IF(N237="nulová",J237,0)</f>
        <v>0</v>
      </c>
      <c r="BJ237" s="25" t="s">
        <v>10</v>
      </c>
      <c r="BK237" s="217">
        <f>ROUND(I237*H237,0)</f>
        <v>0</v>
      </c>
      <c r="BL237" s="25" t="s">
        <v>429</v>
      </c>
      <c r="BM237" s="25" t="s">
        <v>574</v>
      </c>
    </row>
    <row r="238" spans="2:51" s="12" customFormat="1" ht="13.5">
      <c r="B238" s="221"/>
      <c r="C238" s="222"/>
      <c r="D238" s="218" t="s">
        <v>153</v>
      </c>
      <c r="E238" s="223" t="s">
        <v>35</v>
      </c>
      <c r="F238" s="224" t="s">
        <v>575</v>
      </c>
      <c r="G238" s="222"/>
      <c r="H238" s="225" t="s">
        <v>35</v>
      </c>
      <c r="I238" s="226"/>
      <c r="J238" s="222"/>
      <c r="K238" s="222"/>
      <c r="L238" s="227"/>
      <c r="M238" s="228"/>
      <c r="N238" s="229"/>
      <c r="O238" s="229"/>
      <c r="P238" s="229"/>
      <c r="Q238" s="229"/>
      <c r="R238" s="229"/>
      <c r="S238" s="229"/>
      <c r="T238" s="230"/>
      <c r="AT238" s="231" t="s">
        <v>153</v>
      </c>
      <c r="AU238" s="231" t="s">
        <v>10</v>
      </c>
      <c r="AV238" s="12" t="s">
        <v>10</v>
      </c>
      <c r="AW238" s="12" t="s">
        <v>41</v>
      </c>
      <c r="AX238" s="12" t="s">
        <v>80</v>
      </c>
      <c r="AY238" s="231" t="s">
        <v>142</v>
      </c>
    </row>
    <row r="239" spans="2:51" s="13" customFormat="1" ht="13.5">
      <c r="B239" s="232"/>
      <c r="C239" s="233"/>
      <c r="D239" s="218" t="s">
        <v>153</v>
      </c>
      <c r="E239" s="234" t="s">
        <v>35</v>
      </c>
      <c r="F239" s="235" t="s">
        <v>576</v>
      </c>
      <c r="G239" s="233"/>
      <c r="H239" s="236">
        <v>3</v>
      </c>
      <c r="I239" s="237"/>
      <c r="J239" s="233"/>
      <c r="K239" s="233"/>
      <c r="L239" s="238"/>
      <c r="M239" s="239"/>
      <c r="N239" s="240"/>
      <c r="O239" s="240"/>
      <c r="P239" s="240"/>
      <c r="Q239" s="240"/>
      <c r="R239" s="240"/>
      <c r="S239" s="240"/>
      <c r="T239" s="241"/>
      <c r="AT239" s="242" t="s">
        <v>153</v>
      </c>
      <c r="AU239" s="242" t="s">
        <v>10</v>
      </c>
      <c r="AV239" s="13" t="s">
        <v>87</v>
      </c>
      <c r="AW239" s="13" t="s">
        <v>41</v>
      </c>
      <c r="AX239" s="13" t="s">
        <v>80</v>
      </c>
      <c r="AY239" s="242" t="s">
        <v>142</v>
      </c>
    </row>
    <row r="240" spans="2:51" s="14" customFormat="1" ht="13.5">
      <c r="B240" s="243"/>
      <c r="C240" s="244"/>
      <c r="D240" s="254" t="s">
        <v>153</v>
      </c>
      <c r="E240" s="255" t="s">
        <v>35</v>
      </c>
      <c r="F240" s="256" t="s">
        <v>157</v>
      </c>
      <c r="G240" s="244"/>
      <c r="H240" s="257">
        <v>3</v>
      </c>
      <c r="I240" s="248"/>
      <c r="J240" s="244"/>
      <c r="K240" s="244"/>
      <c r="L240" s="249"/>
      <c r="M240" s="250"/>
      <c r="N240" s="251"/>
      <c r="O240" s="251"/>
      <c r="P240" s="251"/>
      <c r="Q240" s="251"/>
      <c r="R240" s="251"/>
      <c r="S240" s="251"/>
      <c r="T240" s="252"/>
      <c r="AT240" s="253" t="s">
        <v>153</v>
      </c>
      <c r="AU240" s="253" t="s">
        <v>10</v>
      </c>
      <c r="AV240" s="14" t="s">
        <v>149</v>
      </c>
      <c r="AW240" s="14" t="s">
        <v>41</v>
      </c>
      <c r="AX240" s="14" t="s">
        <v>10</v>
      </c>
      <c r="AY240" s="253" t="s">
        <v>142</v>
      </c>
    </row>
    <row r="241" spans="2:65" s="1" customFormat="1" ht="22.5" customHeight="1">
      <c r="B241" s="43"/>
      <c r="C241" s="206" t="s">
        <v>341</v>
      </c>
      <c r="D241" s="206" t="s">
        <v>144</v>
      </c>
      <c r="E241" s="207" t="s">
        <v>577</v>
      </c>
      <c r="F241" s="208" t="s">
        <v>578</v>
      </c>
      <c r="G241" s="209" t="s">
        <v>428</v>
      </c>
      <c r="H241" s="210">
        <v>16</v>
      </c>
      <c r="I241" s="211"/>
      <c r="J241" s="212">
        <f>ROUND(I241*H241,0)</f>
        <v>0</v>
      </c>
      <c r="K241" s="208" t="s">
        <v>148</v>
      </c>
      <c r="L241" s="63"/>
      <c r="M241" s="213" t="s">
        <v>35</v>
      </c>
      <c r="N241" s="214" t="s">
        <v>51</v>
      </c>
      <c r="O241" s="44"/>
      <c r="P241" s="215">
        <f>O241*H241</f>
        <v>0</v>
      </c>
      <c r="Q241" s="215">
        <v>0</v>
      </c>
      <c r="R241" s="215">
        <f>Q241*H241</f>
        <v>0</v>
      </c>
      <c r="S241" s="215">
        <v>0</v>
      </c>
      <c r="T241" s="216">
        <f>S241*H241</f>
        <v>0</v>
      </c>
      <c r="AR241" s="25" t="s">
        <v>429</v>
      </c>
      <c r="AT241" s="25" t="s">
        <v>144</v>
      </c>
      <c r="AU241" s="25" t="s">
        <v>10</v>
      </c>
      <c r="AY241" s="25" t="s">
        <v>142</v>
      </c>
      <c r="BE241" s="217">
        <f>IF(N241="základní",J241,0)</f>
        <v>0</v>
      </c>
      <c r="BF241" s="217">
        <f>IF(N241="snížená",J241,0)</f>
        <v>0</v>
      </c>
      <c r="BG241" s="217">
        <f>IF(N241="zákl. přenesená",J241,0)</f>
        <v>0</v>
      </c>
      <c r="BH241" s="217">
        <f>IF(N241="sníž. přenesená",J241,0)</f>
        <v>0</v>
      </c>
      <c r="BI241" s="217">
        <f>IF(N241="nulová",J241,0)</f>
        <v>0</v>
      </c>
      <c r="BJ241" s="25" t="s">
        <v>10</v>
      </c>
      <c r="BK241" s="217">
        <f>ROUND(I241*H241,0)</f>
        <v>0</v>
      </c>
      <c r="BL241" s="25" t="s">
        <v>429</v>
      </c>
      <c r="BM241" s="25" t="s">
        <v>579</v>
      </c>
    </row>
    <row r="242" spans="2:51" s="12" customFormat="1" ht="13.5">
      <c r="B242" s="221"/>
      <c r="C242" s="222"/>
      <c r="D242" s="218" t="s">
        <v>153</v>
      </c>
      <c r="E242" s="223" t="s">
        <v>35</v>
      </c>
      <c r="F242" s="224" t="s">
        <v>580</v>
      </c>
      <c r="G242" s="222"/>
      <c r="H242" s="225" t="s">
        <v>35</v>
      </c>
      <c r="I242" s="226"/>
      <c r="J242" s="222"/>
      <c r="K242" s="222"/>
      <c r="L242" s="227"/>
      <c r="M242" s="228"/>
      <c r="N242" s="229"/>
      <c r="O242" s="229"/>
      <c r="P242" s="229"/>
      <c r="Q242" s="229"/>
      <c r="R242" s="229"/>
      <c r="S242" s="229"/>
      <c r="T242" s="230"/>
      <c r="AT242" s="231" t="s">
        <v>153</v>
      </c>
      <c r="AU242" s="231" t="s">
        <v>10</v>
      </c>
      <c r="AV242" s="12" t="s">
        <v>10</v>
      </c>
      <c r="AW242" s="12" t="s">
        <v>41</v>
      </c>
      <c r="AX242" s="12" t="s">
        <v>80</v>
      </c>
      <c r="AY242" s="231" t="s">
        <v>142</v>
      </c>
    </row>
    <row r="243" spans="2:51" s="13" customFormat="1" ht="13.5">
      <c r="B243" s="232"/>
      <c r="C243" s="233"/>
      <c r="D243" s="218" t="s">
        <v>153</v>
      </c>
      <c r="E243" s="234" t="s">
        <v>35</v>
      </c>
      <c r="F243" s="235" t="s">
        <v>576</v>
      </c>
      <c r="G243" s="233"/>
      <c r="H243" s="236">
        <v>3</v>
      </c>
      <c r="I243" s="237"/>
      <c r="J243" s="233"/>
      <c r="K243" s="233"/>
      <c r="L243" s="238"/>
      <c r="M243" s="239"/>
      <c r="N243" s="240"/>
      <c r="O243" s="240"/>
      <c r="P243" s="240"/>
      <c r="Q243" s="240"/>
      <c r="R243" s="240"/>
      <c r="S243" s="240"/>
      <c r="T243" s="241"/>
      <c r="AT243" s="242" t="s">
        <v>153</v>
      </c>
      <c r="AU243" s="242" t="s">
        <v>10</v>
      </c>
      <c r="AV243" s="13" t="s">
        <v>87</v>
      </c>
      <c r="AW243" s="13" t="s">
        <v>41</v>
      </c>
      <c r="AX243" s="13" t="s">
        <v>80</v>
      </c>
      <c r="AY243" s="242" t="s">
        <v>142</v>
      </c>
    </row>
    <row r="244" spans="2:51" s="12" customFormat="1" ht="13.5">
      <c r="B244" s="221"/>
      <c r="C244" s="222"/>
      <c r="D244" s="218" t="s">
        <v>153</v>
      </c>
      <c r="E244" s="223" t="s">
        <v>35</v>
      </c>
      <c r="F244" s="224" t="s">
        <v>581</v>
      </c>
      <c r="G244" s="222"/>
      <c r="H244" s="225" t="s">
        <v>35</v>
      </c>
      <c r="I244" s="226"/>
      <c r="J244" s="222"/>
      <c r="K244" s="222"/>
      <c r="L244" s="227"/>
      <c r="M244" s="228"/>
      <c r="N244" s="229"/>
      <c r="O244" s="229"/>
      <c r="P244" s="229"/>
      <c r="Q244" s="229"/>
      <c r="R244" s="229"/>
      <c r="S244" s="229"/>
      <c r="T244" s="230"/>
      <c r="AT244" s="231" t="s">
        <v>153</v>
      </c>
      <c r="AU244" s="231" t="s">
        <v>10</v>
      </c>
      <c r="AV244" s="12" t="s">
        <v>10</v>
      </c>
      <c r="AW244" s="12" t="s">
        <v>41</v>
      </c>
      <c r="AX244" s="12" t="s">
        <v>80</v>
      </c>
      <c r="AY244" s="231" t="s">
        <v>142</v>
      </c>
    </row>
    <row r="245" spans="2:51" s="13" customFormat="1" ht="13.5">
      <c r="B245" s="232"/>
      <c r="C245" s="233"/>
      <c r="D245" s="218" t="s">
        <v>153</v>
      </c>
      <c r="E245" s="234" t="s">
        <v>35</v>
      </c>
      <c r="F245" s="235" t="s">
        <v>582</v>
      </c>
      <c r="G245" s="233"/>
      <c r="H245" s="236">
        <v>6</v>
      </c>
      <c r="I245" s="237"/>
      <c r="J245" s="233"/>
      <c r="K245" s="233"/>
      <c r="L245" s="238"/>
      <c r="M245" s="239"/>
      <c r="N245" s="240"/>
      <c r="O245" s="240"/>
      <c r="P245" s="240"/>
      <c r="Q245" s="240"/>
      <c r="R245" s="240"/>
      <c r="S245" s="240"/>
      <c r="T245" s="241"/>
      <c r="AT245" s="242" t="s">
        <v>153</v>
      </c>
      <c r="AU245" s="242" t="s">
        <v>10</v>
      </c>
      <c r="AV245" s="13" t="s">
        <v>87</v>
      </c>
      <c r="AW245" s="13" t="s">
        <v>41</v>
      </c>
      <c r="AX245" s="13" t="s">
        <v>80</v>
      </c>
      <c r="AY245" s="242" t="s">
        <v>142</v>
      </c>
    </row>
    <row r="246" spans="2:51" s="12" customFormat="1" ht="13.5">
      <c r="B246" s="221"/>
      <c r="C246" s="222"/>
      <c r="D246" s="218" t="s">
        <v>153</v>
      </c>
      <c r="E246" s="223" t="s">
        <v>35</v>
      </c>
      <c r="F246" s="224" t="s">
        <v>583</v>
      </c>
      <c r="G246" s="222"/>
      <c r="H246" s="225" t="s">
        <v>35</v>
      </c>
      <c r="I246" s="226"/>
      <c r="J246" s="222"/>
      <c r="K246" s="222"/>
      <c r="L246" s="227"/>
      <c r="M246" s="228"/>
      <c r="N246" s="229"/>
      <c r="O246" s="229"/>
      <c r="P246" s="229"/>
      <c r="Q246" s="229"/>
      <c r="R246" s="229"/>
      <c r="S246" s="229"/>
      <c r="T246" s="230"/>
      <c r="AT246" s="231" t="s">
        <v>153</v>
      </c>
      <c r="AU246" s="231" t="s">
        <v>10</v>
      </c>
      <c r="AV246" s="12" t="s">
        <v>10</v>
      </c>
      <c r="AW246" s="12" t="s">
        <v>41</v>
      </c>
      <c r="AX246" s="12" t="s">
        <v>80</v>
      </c>
      <c r="AY246" s="231" t="s">
        <v>142</v>
      </c>
    </row>
    <row r="247" spans="2:51" s="13" customFormat="1" ht="13.5">
      <c r="B247" s="232"/>
      <c r="C247" s="233"/>
      <c r="D247" s="218" t="s">
        <v>153</v>
      </c>
      <c r="E247" s="234" t="s">
        <v>35</v>
      </c>
      <c r="F247" s="235" t="s">
        <v>576</v>
      </c>
      <c r="G247" s="233"/>
      <c r="H247" s="236">
        <v>3</v>
      </c>
      <c r="I247" s="237"/>
      <c r="J247" s="233"/>
      <c r="K247" s="233"/>
      <c r="L247" s="238"/>
      <c r="M247" s="239"/>
      <c r="N247" s="240"/>
      <c r="O247" s="240"/>
      <c r="P247" s="240"/>
      <c r="Q247" s="240"/>
      <c r="R247" s="240"/>
      <c r="S247" s="240"/>
      <c r="T247" s="241"/>
      <c r="AT247" s="242" t="s">
        <v>153</v>
      </c>
      <c r="AU247" s="242" t="s">
        <v>10</v>
      </c>
      <c r="AV247" s="13" t="s">
        <v>87</v>
      </c>
      <c r="AW247" s="13" t="s">
        <v>41</v>
      </c>
      <c r="AX247" s="13" t="s">
        <v>80</v>
      </c>
      <c r="AY247" s="242" t="s">
        <v>142</v>
      </c>
    </row>
    <row r="248" spans="2:51" s="12" customFormat="1" ht="13.5">
      <c r="B248" s="221"/>
      <c r="C248" s="222"/>
      <c r="D248" s="218" t="s">
        <v>153</v>
      </c>
      <c r="E248" s="223" t="s">
        <v>35</v>
      </c>
      <c r="F248" s="224" t="s">
        <v>584</v>
      </c>
      <c r="G248" s="222"/>
      <c r="H248" s="225" t="s">
        <v>35</v>
      </c>
      <c r="I248" s="226"/>
      <c r="J248" s="222"/>
      <c r="K248" s="222"/>
      <c r="L248" s="227"/>
      <c r="M248" s="228"/>
      <c r="N248" s="229"/>
      <c r="O248" s="229"/>
      <c r="P248" s="229"/>
      <c r="Q248" s="229"/>
      <c r="R248" s="229"/>
      <c r="S248" s="229"/>
      <c r="T248" s="230"/>
      <c r="AT248" s="231" t="s">
        <v>153</v>
      </c>
      <c r="AU248" s="231" t="s">
        <v>10</v>
      </c>
      <c r="AV248" s="12" t="s">
        <v>10</v>
      </c>
      <c r="AW248" s="12" t="s">
        <v>41</v>
      </c>
      <c r="AX248" s="12" t="s">
        <v>80</v>
      </c>
      <c r="AY248" s="231" t="s">
        <v>142</v>
      </c>
    </row>
    <row r="249" spans="2:51" s="13" customFormat="1" ht="13.5">
      <c r="B249" s="232"/>
      <c r="C249" s="233"/>
      <c r="D249" s="218" t="s">
        <v>153</v>
      </c>
      <c r="E249" s="234" t="s">
        <v>35</v>
      </c>
      <c r="F249" s="235" t="s">
        <v>189</v>
      </c>
      <c r="G249" s="233"/>
      <c r="H249" s="236">
        <v>4</v>
      </c>
      <c r="I249" s="237"/>
      <c r="J249" s="233"/>
      <c r="K249" s="233"/>
      <c r="L249" s="238"/>
      <c r="M249" s="239"/>
      <c r="N249" s="240"/>
      <c r="O249" s="240"/>
      <c r="P249" s="240"/>
      <c r="Q249" s="240"/>
      <c r="R249" s="240"/>
      <c r="S249" s="240"/>
      <c r="T249" s="241"/>
      <c r="AT249" s="242" t="s">
        <v>153</v>
      </c>
      <c r="AU249" s="242" t="s">
        <v>10</v>
      </c>
      <c r="AV249" s="13" t="s">
        <v>87</v>
      </c>
      <c r="AW249" s="13" t="s">
        <v>41</v>
      </c>
      <c r="AX249" s="13" t="s">
        <v>80</v>
      </c>
      <c r="AY249" s="242" t="s">
        <v>142</v>
      </c>
    </row>
    <row r="250" spans="2:51" s="14" customFormat="1" ht="13.5">
      <c r="B250" s="243"/>
      <c r="C250" s="244"/>
      <c r="D250" s="218" t="s">
        <v>153</v>
      </c>
      <c r="E250" s="245" t="s">
        <v>35</v>
      </c>
      <c r="F250" s="246" t="s">
        <v>157</v>
      </c>
      <c r="G250" s="244"/>
      <c r="H250" s="247">
        <v>16</v>
      </c>
      <c r="I250" s="248"/>
      <c r="J250" s="244"/>
      <c r="K250" s="244"/>
      <c r="L250" s="249"/>
      <c r="M250" s="285"/>
      <c r="N250" s="286"/>
      <c r="O250" s="286"/>
      <c r="P250" s="286"/>
      <c r="Q250" s="286"/>
      <c r="R250" s="286"/>
      <c r="S250" s="286"/>
      <c r="T250" s="287"/>
      <c r="AT250" s="253" t="s">
        <v>153</v>
      </c>
      <c r="AU250" s="253" t="s">
        <v>10</v>
      </c>
      <c r="AV250" s="14" t="s">
        <v>149</v>
      </c>
      <c r="AW250" s="14" t="s">
        <v>41</v>
      </c>
      <c r="AX250" s="14" t="s">
        <v>10</v>
      </c>
      <c r="AY250" s="253" t="s">
        <v>142</v>
      </c>
    </row>
    <row r="251" spans="2:12" s="1" customFormat="1" ht="6.95" customHeight="1">
      <c r="B251" s="58"/>
      <c r="C251" s="59"/>
      <c r="D251" s="59"/>
      <c r="E251" s="59"/>
      <c r="F251" s="59"/>
      <c r="G251" s="59"/>
      <c r="H251" s="59"/>
      <c r="I251" s="150"/>
      <c r="J251" s="59"/>
      <c r="K251" s="59"/>
      <c r="L251" s="63"/>
    </row>
  </sheetData>
  <sheetProtection password="CC35" sheet="1" objects="1" scenarios="1" formatCells="0" formatColumns="0" formatRows="0" sort="0" autoFilter="0"/>
  <autoFilter ref="C89:K250"/>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8" t="s">
        <v>103</v>
      </c>
      <c r="H1" s="418"/>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98</v>
      </c>
    </row>
    <row r="3" spans="2:46" ht="6.95" customHeight="1">
      <c r="B3" s="26"/>
      <c r="C3" s="27"/>
      <c r="D3" s="27"/>
      <c r="E3" s="27"/>
      <c r="F3" s="27"/>
      <c r="G3" s="27"/>
      <c r="H3" s="27"/>
      <c r="I3" s="127"/>
      <c r="J3" s="27"/>
      <c r="K3" s="28"/>
      <c r="AT3" s="25" t="s">
        <v>87</v>
      </c>
    </row>
    <row r="4" spans="2:46" ht="36.95" customHeight="1">
      <c r="B4" s="29"/>
      <c r="C4" s="30"/>
      <c r="D4" s="31" t="s">
        <v>107</v>
      </c>
      <c r="E4" s="30"/>
      <c r="F4" s="30"/>
      <c r="G4" s="30"/>
      <c r="H4" s="30"/>
      <c r="I4" s="128"/>
      <c r="J4" s="30"/>
      <c r="K4" s="32"/>
      <c r="M4" s="33" t="s">
        <v>13</v>
      </c>
      <c r="AT4" s="25" t="s">
        <v>6</v>
      </c>
    </row>
    <row r="5" spans="2:11" ht="6.95" customHeight="1">
      <c r="B5" s="29"/>
      <c r="C5" s="30"/>
      <c r="D5" s="30"/>
      <c r="E5" s="30"/>
      <c r="F5" s="30"/>
      <c r="G5" s="30"/>
      <c r="H5" s="30"/>
      <c r="I5" s="128"/>
      <c r="J5" s="30"/>
      <c r="K5" s="32"/>
    </row>
    <row r="6" spans="2:11" ht="13.5">
      <c r="B6" s="29"/>
      <c r="C6" s="30"/>
      <c r="D6" s="38" t="s">
        <v>19</v>
      </c>
      <c r="E6" s="30"/>
      <c r="F6" s="30"/>
      <c r="G6" s="30"/>
      <c r="H6" s="30"/>
      <c r="I6" s="128"/>
      <c r="J6" s="30"/>
      <c r="K6" s="32"/>
    </row>
    <row r="7" spans="2:11" ht="22.5" customHeight="1">
      <c r="B7" s="29"/>
      <c r="C7" s="30"/>
      <c r="D7" s="30"/>
      <c r="E7" s="411" t="str">
        <f>'Rekapitulace stavby'!K6</f>
        <v>Stavba plotu, výměna brány a branky, terenní úpravya oprava stáv. oplocení areálu MŠ Čapkova, Litvínov</v>
      </c>
      <c r="F7" s="412"/>
      <c r="G7" s="412"/>
      <c r="H7" s="412"/>
      <c r="I7" s="128"/>
      <c r="J7" s="30"/>
      <c r="K7" s="32"/>
    </row>
    <row r="8" spans="2:11" ht="13.5">
      <c r="B8" s="29"/>
      <c r="C8" s="30"/>
      <c r="D8" s="38" t="s">
        <v>108</v>
      </c>
      <c r="E8" s="30"/>
      <c r="F8" s="30"/>
      <c r="G8" s="30"/>
      <c r="H8" s="30"/>
      <c r="I8" s="128"/>
      <c r="J8" s="30"/>
      <c r="K8" s="32"/>
    </row>
    <row r="9" spans="2:11" s="1" customFormat="1" ht="22.5" customHeight="1">
      <c r="B9" s="43"/>
      <c r="C9" s="44"/>
      <c r="D9" s="44"/>
      <c r="E9" s="411" t="s">
        <v>109</v>
      </c>
      <c r="F9" s="413"/>
      <c r="G9" s="413"/>
      <c r="H9" s="413"/>
      <c r="I9" s="129"/>
      <c r="J9" s="44"/>
      <c r="K9" s="47"/>
    </row>
    <row r="10" spans="2:11" s="1" customFormat="1" ht="13.5">
      <c r="B10" s="43"/>
      <c r="C10" s="44"/>
      <c r="D10" s="38" t="s">
        <v>110</v>
      </c>
      <c r="E10" s="44"/>
      <c r="F10" s="44"/>
      <c r="G10" s="44"/>
      <c r="H10" s="44"/>
      <c r="I10" s="129"/>
      <c r="J10" s="44"/>
      <c r="K10" s="47"/>
    </row>
    <row r="11" spans="2:11" s="1" customFormat="1" ht="36.95" customHeight="1">
      <c r="B11" s="43"/>
      <c r="C11" s="44"/>
      <c r="D11" s="44"/>
      <c r="E11" s="414" t="s">
        <v>585</v>
      </c>
      <c r="F11" s="413"/>
      <c r="G11" s="413"/>
      <c r="H11" s="413"/>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35</v>
      </c>
      <c r="K13" s="47"/>
    </row>
    <row r="14" spans="2:11" s="1" customFormat="1" ht="14.45" customHeight="1">
      <c r="B14" s="43"/>
      <c r="C14" s="44"/>
      <c r="D14" s="38" t="s">
        <v>25</v>
      </c>
      <c r="E14" s="44"/>
      <c r="F14" s="36" t="s">
        <v>26</v>
      </c>
      <c r="G14" s="44"/>
      <c r="H14" s="44"/>
      <c r="I14" s="130" t="s">
        <v>27</v>
      </c>
      <c r="J14" s="131" t="str">
        <f>'Rekapitulace stavby'!AN8</f>
        <v>26.05.2017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33</v>
      </c>
      <c r="E16" s="44"/>
      <c r="F16" s="44"/>
      <c r="G16" s="44"/>
      <c r="H16" s="44"/>
      <c r="I16" s="130" t="s">
        <v>34</v>
      </c>
      <c r="J16" s="36" t="s">
        <v>35</v>
      </c>
      <c r="K16" s="47"/>
    </row>
    <row r="17" spans="2:11" s="1" customFormat="1" ht="18" customHeight="1">
      <c r="B17" s="43"/>
      <c r="C17" s="44"/>
      <c r="D17" s="44"/>
      <c r="E17" s="36" t="s">
        <v>36</v>
      </c>
      <c r="F17" s="44"/>
      <c r="G17" s="44"/>
      <c r="H17" s="44"/>
      <c r="I17" s="130" t="s">
        <v>37</v>
      </c>
      <c r="J17" s="36" t="s">
        <v>35</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38</v>
      </c>
      <c r="E19" s="44"/>
      <c r="F19" s="44"/>
      <c r="G19" s="44"/>
      <c r="H19" s="44"/>
      <c r="I19" s="130" t="s">
        <v>34</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37</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40</v>
      </c>
      <c r="E22" s="44"/>
      <c r="F22" s="44"/>
      <c r="G22" s="44"/>
      <c r="H22" s="44"/>
      <c r="I22" s="130" t="s">
        <v>34</v>
      </c>
      <c r="J22" s="36" t="s">
        <v>35</v>
      </c>
      <c r="K22" s="47"/>
    </row>
    <row r="23" spans="2:11" s="1" customFormat="1" ht="18" customHeight="1">
      <c r="B23" s="43"/>
      <c r="C23" s="44"/>
      <c r="D23" s="44"/>
      <c r="E23" s="36" t="s">
        <v>42</v>
      </c>
      <c r="F23" s="44"/>
      <c r="G23" s="44"/>
      <c r="H23" s="44"/>
      <c r="I23" s="130" t="s">
        <v>37</v>
      </c>
      <c r="J23" s="36" t="s">
        <v>35</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43</v>
      </c>
      <c r="E25" s="44"/>
      <c r="F25" s="44"/>
      <c r="G25" s="44"/>
      <c r="H25" s="44"/>
      <c r="I25" s="129"/>
      <c r="J25" s="44"/>
      <c r="K25" s="47"/>
    </row>
    <row r="26" spans="2:11" s="7" customFormat="1" ht="63" customHeight="1">
      <c r="B26" s="132"/>
      <c r="C26" s="133"/>
      <c r="D26" s="133"/>
      <c r="E26" s="376" t="s">
        <v>45</v>
      </c>
      <c r="F26" s="376"/>
      <c r="G26" s="376"/>
      <c r="H26" s="376"/>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46</v>
      </c>
      <c r="E29" s="44"/>
      <c r="F29" s="44"/>
      <c r="G29" s="44"/>
      <c r="H29" s="44"/>
      <c r="I29" s="129"/>
      <c r="J29" s="139">
        <f>ROUND(J90,0)</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48</v>
      </c>
      <c r="G31" s="44"/>
      <c r="H31" s="44"/>
      <c r="I31" s="140" t="s">
        <v>47</v>
      </c>
      <c r="J31" s="48" t="s">
        <v>49</v>
      </c>
      <c r="K31" s="47"/>
    </row>
    <row r="32" spans="2:11" s="1" customFormat="1" ht="14.45" customHeight="1">
      <c r="B32" s="43"/>
      <c r="C32" s="44"/>
      <c r="D32" s="51" t="s">
        <v>50</v>
      </c>
      <c r="E32" s="51" t="s">
        <v>51</v>
      </c>
      <c r="F32" s="141">
        <f>ROUND(SUM(BE90:BE315),0)</f>
        <v>0</v>
      </c>
      <c r="G32" s="44"/>
      <c r="H32" s="44"/>
      <c r="I32" s="142">
        <v>0.21</v>
      </c>
      <c r="J32" s="141">
        <f>ROUND(ROUND((SUM(BE90:BE315)),0)*I32,1)</f>
        <v>0</v>
      </c>
      <c r="K32" s="47"/>
    </row>
    <row r="33" spans="2:11" s="1" customFormat="1" ht="14.45" customHeight="1">
      <c r="B33" s="43"/>
      <c r="C33" s="44"/>
      <c r="D33" s="44"/>
      <c r="E33" s="51" t="s">
        <v>52</v>
      </c>
      <c r="F33" s="141">
        <f>ROUND(SUM(BF90:BF315),0)</f>
        <v>0</v>
      </c>
      <c r="G33" s="44"/>
      <c r="H33" s="44"/>
      <c r="I33" s="142">
        <v>0.15</v>
      </c>
      <c r="J33" s="141">
        <f>ROUND(ROUND((SUM(BF90:BF315)),0)*I33,1)</f>
        <v>0</v>
      </c>
      <c r="K33" s="47"/>
    </row>
    <row r="34" spans="2:11" s="1" customFormat="1" ht="14.45" customHeight="1" hidden="1">
      <c r="B34" s="43"/>
      <c r="C34" s="44"/>
      <c r="D34" s="44"/>
      <c r="E34" s="51" t="s">
        <v>53</v>
      </c>
      <c r="F34" s="141">
        <f>ROUND(SUM(BG90:BG315),0)</f>
        <v>0</v>
      </c>
      <c r="G34" s="44"/>
      <c r="H34" s="44"/>
      <c r="I34" s="142">
        <v>0.21</v>
      </c>
      <c r="J34" s="141">
        <v>0</v>
      </c>
      <c r="K34" s="47"/>
    </row>
    <row r="35" spans="2:11" s="1" customFormat="1" ht="14.45" customHeight="1" hidden="1">
      <c r="B35" s="43"/>
      <c r="C35" s="44"/>
      <c r="D35" s="44"/>
      <c r="E35" s="51" t="s">
        <v>54</v>
      </c>
      <c r="F35" s="141">
        <f>ROUND(SUM(BH90:BH315),0)</f>
        <v>0</v>
      </c>
      <c r="G35" s="44"/>
      <c r="H35" s="44"/>
      <c r="I35" s="142">
        <v>0.15</v>
      </c>
      <c r="J35" s="141">
        <v>0</v>
      </c>
      <c r="K35" s="47"/>
    </row>
    <row r="36" spans="2:11" s="1" customFormat="1" ht="14.45" customHeight="1" hidden="1">
      <c r="B36" s="43"/>
      <c r="C36" s="44"/>
      <c r="D36" s="44"/>
      <c r="E36" s="51" t="s">
        <v>55</v>
      </c>
      <c r="F36" s="141">
        <f>ROUND(SUM(BI90:BI315),0)</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56</v>
      </c>
      <c r="E38" s="81"/>
      <c r="F38" s="81"/>
      <c r="G38" s="145" t="s">
        <v>57</v>
      </c>
      <c r="H38" s="146" t="s">
        <v>58</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1" t="s">
        <v>112</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19</v>
      </c>
      <c r="D46" s="44"/>
      <c r="E46" s="44"/>
      <c r="F46" s="44"/>
      <c r="G46" s="44"/>
      <c r="H46" s="44"/>
      <c r="I46" s="129"/>
      <c r="J46" s="44"/>
      <c r="K46" s="47"/>
    </row>
    <row r="47" spans="2:11" s="1" customFormat="1" ht="22.5" customHeight="1">
      <c r="B47" s="43"/>
      <c r="C47" s="44"/>
      <c r="D47" s="44"/>
      <c r="E47" s="411" t="str">
        <f>E7</f>
        <v>Stavba plotu, výměna brány a branky, terenní úpravya oprava stáv. oplocení areálu MŠ Čapkova, Litvínov</v>
      </c>
      <c r="F47" s="412"/>
      <c r="G47" s="412"/>
      <c r="H47" s="412"/>
      <c r="I47" s="129"/>
      <c r="J47" s="44"/>
      <c r="K47" s="47"/>
    </row>
    <row r="48" spans="2:11" ht="13.5">
      <c r="B48" s="29"/>
      <c r="C48" s="38" t="s">
        <v>108</v>
      </c>
      <c r="D48" s="30"/>
      <c r="E48" s="30"/>
      <c r="F48" s="30"/>
      <c r="G48" s="30"/>
      <c r="H48" s="30"/>
      <c r="I48" s="128"/>
      <c r="J48" s="30"/>
      <c r="K48" s="32"/>
    </row>
    <row r="49" spans="2:11" s="1" customFormat="1" ht="22.5" customHeight="1">
      <c r="B49" s="43"/>
      <c r="C49" s="44"/>
      <c r="D49" s="44"/>
      <c r="E49" s="411" t="s">
        <v>109</v>
      </c>
      <c r="F49" s="413"/>
      <c r="G49" s="413"/>
      <c r="H49" s="413"/>
      <c r="I49" s="129"/>
      <c r="J49" s="44"/>
      <c r="K49" s="47"/>
    </row>
    <row r="50" spans="2:11" s="1" customFormat="1" ht="14.45" customHeight="1">
      <c r="B50" s="43"/>
      <c r="C50" s="38" t="s">
        <v>110</v>
      </c>
      <c r="D50" s="44"/>
      <c r="E50" s="44"/>
      <c r="F50" s="44"/>
      <c r="G50" s="44"/>
      <c r="H50" s="44"/>
      <c r="I50" s="129"/>
      <c r="J50" s="44"/>
      <c r="K50" s="47"/>
    </row>
    <row r="51" spans="2:11" s="1" customFormat="1" ht="23.25" customHeight="1">
      <c r="B51" s="43"/>
      <c r="C51" s="44"/>
      <c r="D51" s="44"/>
      <c r="E51" s="414" t="str">
        <f>E11</f>
        <v>03 - SO 100.03 - Zpevněné plochy</v>
      </c>
      <c r="F51" s="413"/>
      <c r="G51" s="413"/>
      <c r="H51" s="413"/>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25</v>
      </c>
      <c r="D53" s="44"/>
      <c r="E53" s="44"/>
      <c r="F53" s="36" t="str">
        <f>F14</f>
        <v>Litvínov</v>
      </c>
      <c r="G53" s="44"/>
      <c r="H53" s="44"/>
      <c r="I53" s="130" t="s">
        <v>27</v>
      </c>
      <c r="J53" s="131" t="str">
        <f>IF(J14="","",J14)</f>
        <v>26.05.2017</v>
      </c>
      <c r="K53" s="47"/>
    </row>
    <row r="54" spans="2:11" s="1" customFormat="1" ht="6.95" customHeight="1">
      <c r="B54" s="43"/>
      <c r="C54" s="44"/>
      <c r="D54" s="44"/>
      <c r="E54" s="44"/>
      <c r="F54" s="44"/>
      <c r="G54" s="44"/>
      <c r="H54" s="44"/>
      <c r="I54" s="129"/>
      <c r="J54" s="44"/>
      <c r="K54" s="47"/>
    </row>
    <row r="55" spans="2:11" s="1" customFormat="1" ht="13.5">
      <c r="B55" s="43"/>
      <c r="C55" s="38" t="s">
        <v>33</v>
      </c>
      <c r="D55" s="44"/>
      <c r="E55" s="44"/>
      <c r="F55" s="36" t="str">
        <f>E17</f>
        <v>Město Litvínov</v>
      </c>
      <c r="G55" s="44"/>
      <c r="H55" s="44"/>
      <c r="I55" s="130" t="s">
        <v>40</v>
      </c>
      <c r="J55" s="36" t="str">
        <f>E23</f>
        <v>Můjbim s.r.o.</v>
      </c>
      <c r="K55" s="47"/>
    </row>
    <row r="56" spans="2:11" s="1" customFormat="1" ht="14.45" customHeight="1">
      <c r="B56" s="43"/>
      <c r="C56" s="38" t="s">
        <v>38</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113</v>
      </c>
      <c r="D58" s="143"/>
      <c r="E58" s="143"/>
      <c r="F58" s="143"/>
      <c r="G58" s="143"/>
      <c r="H58" s="143"/>
      <c r="I58" s="156"/>
      <c r="J58" s="157" t="s">
        <v>114</v>
      </c>
      <c r="K58" s="158"/>
    </row>
    <row r="59" spans="2:11" s="1" customFormat="1" ht="10.35" customHeight="1">
      <c r="B59" s="43"/>
      <c r="C59" s="44"/>
      <c r="D59" s="44"/>
      <c r="E59" s="44"/>
      <c r="F59" s="44"/>
      <c r="G59" s="44"/>
      <c r="H59" s="44"/>
      <c r="I59" s="129"/>
      <c r="J59" s="44"/>
      <c r="K59" s="47"/>
    </row>
    <row r="60" spans="2:47" s="1" customFormat="1" ht="29.25" customHeight="1">
      <c r="B60" s="43"/>
      <c r="C60" s="159" t="s">
        <v>115</v>
      </c>
      <c r="D60" s="44"/>
      <c r="E60" s="44"/>
      <c r="F60" s="44"/>
      <c r="G60" s="44"/>
      <c r="H60" s="44"/>
      <c r="I60" s="129"/>
      <c r="J60" s="139">
        <f>J90</f>
        <v>0</v>
      </c>
      <c r="K60" s="47"/>
      <c r="AU60" s="25" t="s">
        <v>116</v>
      </c>
    </row>
    <row r="61" spans="2:11" s="8" customFormat="1" ht="24.95" customHeight="1">
      <c r="B61" s="160"/>
      <c r="C61" s="161"/>
      <c r="D61" s="162" t="s">
        <v>117</v>
      </c>
      <c r="E61" s="163"/>
      <c r="F61" s="163"/>
      <c r="G61" s="163"/>
      <c r="H61" s="163"/>
      <c r="I61" s="164"/>
      <c r="J61" s="165">
        <f>J91</f>
        <v>0</v>
      </c>
      <c r="K61" s="166"/>
    </row>
    <row r="62" spans="2:11" s="9" customFormat="1" ht="19.9" customHeight="1">
      <c r="B62" s="167"/>
      <c r="C62" s="168"/>
      <c r="D62" s="169" t="s">
        <v>118</v>
      </c>
      <c r="E62" s="170"/>
      <c r="F62" s="170"/>
      <c r="G62" s="170"/>
      <c r="H62" s="170"/>
      <c r="I62" s="171"/>
      <c r="J62" s="172">
        <f>J92</f>
        <v>0</v>
      </c>
      <c r="K62" s="173"/>
    </row>
    <row r="63" spans="2:11" s="9" customFormat="1" ht="19.9" customHeight="1">
      <c r="B63" s="167"/>
      <c r="C63" s="168"/>
      <c r="D63" s="169" t="s">
        <v>435</v>
      </c>
      <c r="E63" s="170"/>
      <c r="F63" s="170"/>
      <c r="G63" s="170"/>
      <c r="H63" s="170"/>
      <c r="I63" s="171"/>
      <c r="J63" s="172">
        <f>J154</f>
        <v>0</v>
      </c>
      <c r="K63" s="173"/>
    </row>
    <row r="64" spans="2:11" s="9" customFormat="1" ht="19.9" customHeight="1">
      <c r="B64" s="167"/>
      <c r="C64" s="168"/>
      <c r="D64" s="169" t="s">
        <v>586</v>
      </c>
      <c r="E64" s="170"/>
      <c r="F64" s="170"/>
      <c r="G64" s="170"/>
      <c r="H64" s="170"/>
      <c r="I64" s="171"/>
      <c r="J64" s="172">
        <f>J165</f>
        <v>0</v>
      </c>
      <c r="K64" s="173"/>
    </row>
    <row r="65" spans="2:11" s="9" customFormat="1" ht="19.9" customHeight="1">
      <c r="B65" s="167"/>
      <c r="C65" s="168"/>
      <c r="D65" s="169" t="s">
        <v>120</v>
      </c>
      <c r="E65" s="170"/>
      <c r="F65" s="170"/>
      <c r="G65" s="170"/>
      <c r="H65" s="170"/>
      <c r="I65" s="171"/>
      <c r="J65" s="172">
        <f>J200</f>
        <v>0</v>
      </c>
      <c r="K65" s="173"/>
    </row>
    <row r="66" spans="2:11" s="9" customFormat="1" ht="19.9" customHeight="1">
      <c r="B66" s="167"/>
      <c r="C66" s="168"/>
      <c r="D66" s="169" t="s">
        <v>121</v>
      </c>
      <c r="E66" s="170"/>
      <c r="F66" s="170"/>
      <c r="G66" s="170"/>
      <c r="H66" s="170"/>
      <c r="I66" s="171"/>
      <c r="J66" s="172">
        <f>J269</f>
        <v>0</v>
      </c>
      <c r="K66" s="173"/>
    </row>
    <row r="67" spans="2:11" s="9" customFormat="1" ht="19.9" customHeight="1">
      <c r="B67" s="167"/>
      <c r="C67" s="168"/>
      <c r="D67" s="169" t="s">
        <v>122</v>
      </c>
      <c r="E67" s="170"/>
      <c r="F67" s="170"/>
      <c r="G67" s="170"/>
      <c r="H67" s="170"/>
      <c r="I67" s="171"/>
      <c r="J67" s="172">
        <f>J294</f>
        <v>0</v>
      </c>
      <c r="K67" s="173"/>
    </row>
    <row r="68" spans="2:11" s="8" customFormat="1" ht="24.95" customHeight="1">
      <c r="B68" s="160"/>
      <c r="C68" s="161"/>
      <c r="D68" s="162" t="s">
        <v>125</v>
      </c>
      <c r="E68" s="163"/>
      <c r="F68" s="163"/>
      <c r="G68" s="163"/>
      <c r="H68" s="163"/>
      <c r="I68" s="164"/>
      <c r="J68" s="165">
        <f>J296</f>
        <v>0</v>
      </c>
      <c r="K68" s="166"/>
    </row>
    <row r="69" spans="2:11" s="1" customFormat="1" ht="21.75" customHeight="1">
      <c r="B69" s="43"/>
      <c r="C69" s="44"/>
      <c r="D69" s="44"/>
      <c r="E69" s="44"/>
      <c r="F69" s="44"/>
      <c r="G69" s="44"/>
      <c r="H69" s="44"/>
      <c r="I69" s="129"/>
      <c r="J69" s="44"/>
      <c r="K69" s="47"/>
    </row>
    <row r="70" spans="2:11" s="1" customFormat="1" ht="6.95" customHeight="1">
      <c r="B70" s="58"/>
      <c r="C70" s="59"/>
      <c r="D70" s="59"/>
      <c r="E70" s="59"/>
      <c r="F70" s="59"/>
      <c r="G70" s="59"/>
      <c r="H70" s="59"/>
      <c r="I70" s="150"/>
      <c r="J70" s="59"/>
      <c r="K70" s="60"/>
    </row>
    <row r="74" spans="2:12" s="1" customFormat="1" ht="6.95" customHeight="1">
      <c r="B74" s="61"/>
      <c r="C74" s="62"/>
      <c r="D74" s="62"/>
      <c r="E74" s="62"/>
      <c r="F74" s="62"/>
      <c r="G74" s="62"/>
      <c r="H74" s="62"/>
      <c r="I74" s="153"/>
      <c r="J74" s="62"/>
      <c r="K74" s="62"/>
      <c r="L74" s="63"/>
    </row>
    <row r="75" spans="2:12" s="1" customFormat="1" ht="36.95" customHeight="1">
      <c r="B75" s="43"/>
      <c r="C75" s="64" t="s">
        <v>126</v>
      </c>
      <c r="D75" s="65"/>
      <c r="E75" s="65"/>
      <c r="F75" s="65"/>
      <c r="G75" s="65"/>
      <c r="H75" s="65"/>
      <c r="I75" s="174"/>
      <c r="J75" s="65"/>
      <c r="K75" s="65"/>
      <c r="L75" s="63"/>
    </row>
    <row r="76" spans="2:12" s="1" customFormat="1" ht="6.95" customHeight="1">
      <c r="B76" s="43"/>
      <c r="C76" s="65"/>
      <c r="D76" s="65"/>
      <c r="E76" s="65"/>
      <c r="F76" s="65"/>
      <c r="G76" s="65"/>
      <c r="H76" s="65"/>
      <c r="I76" s="174"/>
      <c r="J76" s="65"/>
      <c r="K76" s="65"/>
      <c r="L76" s="63"/>
    </row>
    <row r="77" spans="2:12" s="1" customFormat="1" ht="14.45" customHeight="1">
      <c r="B77" s="43"/>
      <c r="C77" s="67" t="s">
        <v>19</v>
      </c>
      <c r="D77" s="65"/>
      <c r="E77" s="65"/>
      <c r="F77" s="65"/>
      <c r="G77" s="65"/>
      <c r="H77" s="65"/>
      <c r="I77" s="174"/>
      <c r="J77" s="65"/>
      <c r="K77" s="65"/>
      <c r="L77" s="63"/>
    </row>
    <row r="78" spans="2:12" s="1" customFormat="1" ht="22.5" customHeight="1">
      <c r="B78" s="43"/>
      <c r="C78" s="65"/>
      <c r="D78" s="65"/>
      <c r="E78" s="415" t="str">
        <f>E7</f>
        <v>Stavba plotu, výměna brány a branky, terenní úpravya oprava stáv. oplocení areálu MŠ Čapkova, Litvínov</v>
      </c>
      <c r="F78" s="416"/>
      <c r="G78" s="416"/>
      <c r="H78" s="416"/>
      <c r="I78" s="174"/>
      <c r="J78" s="65"/>
      <c r="K78" s="65"/>
      <c r="L78" s="63"/>
    </row>
    <row r="79" spans="2:12" ht="13.5">
      <c r="B79" s="29"/>
      <c r="C79" s="67" t="s">
        <v>108</v>
      </c>
      <c r="D79" s="175"/>
      <c r="E79" s="175"/>
      <c r="F79" s="175"/>
      <c r="G79" s="175"/>
      <c r="H79" s="175"/>
      <c r="J79" s="175"/>
      <c r="K79" s="175"/>
      <c r="L79" s="176"/>
    </row>
    <row r="80" spans="2:12" s="1" customFormat="1" ht="22.5" customHeight="1">
      <c r="B80" s="43"/>
      <c r="C80" s="65"/>
      <c r="D80" s="65"/>
      <c r="E80" s="415" t="s">
        <v>109</v>
      </c>
      <c r="F80" s="417"/>
      <c r="G80" s="417"/>
      <c r="H80" s="417"/>
      <c r="I80" s="174"/>
      <c r="J80" s="65"/>
      <c r="K80" s="65"/>
      <c r="L80" s="63"/>
    </row>
    <row r="81" spans="2:12" s="1" customFormat="1" ht="14.45" customHeight="1">
      <c r="B81" s="43"/>
      <c r="C81" s="67" t="s">
        <v>110</v>
      </c>
      <c r="D81" s="65"/>
      <c r="E81" s="65"/>
      <c r="F81" s="65"/>
      <c r="G81" s="65"/>
      <c r="H81" s="65"/>
      <c r="I81" s="174"/>
      <c r="J81" s="65"/>
      <c r="K81" s="65"/>
      <c r="L81" s="63"/>
    </row>
    <row r="82" spans="2:12" s="1" customFormat="1" ht="23.25" customHeight="1">
      <c r="B82" s="43"/>
      <c r="C82" s="65"/>
      <c r="D82" s="65"/>
      <c r="E82" s="387" t="str">
        <f>E11</f>
        <v>03 - SO 100.03 - Zpevněné plochy</v>
      </c>
      <c r="F82" s="417"/>
      <c r="G82" s="417"/>
      <c r="H82" s="417"/>
      <c r="I82" s="174"/>
      <c r="J82" s="65"/>
      <c r="K82" s="65"/>
      <c r="L82" s="63"/>
    </row>
    <row r="83" spans="2:12" s="1" customFormat="1" ht="6.95" customHeight="1">
      <c r="B83" s="43"/>
      <c r="C83" s="65"/>
      <c r="D83" s="65"/>
      <c r="E83" s="65"/>
      <c r="F83" s="65"/>
      <c r="G83" s="65"/>
      <c r="H83" s="65"/>
      <c r="I83" s="174"/>
      <c r="J83" s="65"/>
      <c r="K83" s="65"/>
      <c r="L83" s="63"/>
    </row>
    <row r="84" spans="2:12" s="1" customFormat="1" ht="18" customHeight="1">
      <c r="B84" s="43"/>
      <c r="C84" s="67" t="s">
        <v>25</v>
      </c>
      <c r="D84" s="65"/>
      <c r="E84" s="65"/>
      <c r="F84" s="177" t="str">
        <f>F14</f>
        <v>Litvínov</v>
      </c>
      <c r="G84" s="65"/>
      <c r="H84" s="65"/>
      <c r="I84" s="178" t="s">
        <v>27</v>
      </c>
      <c r="J84" s="75" t="str">
        <f>IF(J14="","",J14)</f>
        <v>26.05.2017</v>
      </c>
      <c r="K84" s="65"/>
      <c r="L84" s="63"/>
    </row>
    <row r="85" spans="2:12" s="1" customFormat="1" ht="6.95" customHeight="1">
      <c r="B85" s="43"/>
      <c r="C85" s="65"/>
      <c r="D85" s="65"/>
      <c r="E85" s="65"/>
      <c r="F85" s="65"/>
      <c r="G85" s="65"/>
      <c r="H85" s="65"/>
      <c r="I85" s="174"/>
      <c r="J85" s="65"/>
      <c r="K85" s="65"/>
      <c r="L85" s="63"/>
    </row>
    <row r="86" spans="2:12" s="1" customFormat="1" ht="13.5">
      <c r="B86" s="43"/>
      <c r="C86" s="67" t="s">
        <v>33</v>
      </c>
      <c r="D86" s="65"/>
      <c r="E86" s="65"/>
      <c r="F86" s="177" t="str">
        <f>E17</f>
        <v>Město Litvínov</v>
      </c>
      <c r="G86" s="65"/>
      <c r="H86" s="65"/>
      <c r="I86" s="178" t="s">
        <v>40</v>
      </c>
      <c r="J86" s="177" t="str">
        <f>E23</f>
        <v>Můjbim s.r.o.</v>
      </c>
      <c r="K86" s="65"/>
      <c r="L86" s="63"/>
    </row>
    <row r="87" spans="2:12" s="1" customFormat="1" ht="14.45" customHeight="1">
      <c r="B87" s="43"/>
      <c r="C87" s="67" t="s">
        <v>38</v>
      </c>
      <c r="D87" s="65"/>
      <c r="E87" s="65"/>
      <c r="F87" s="177" t="str">
        <f>IF(E20="","",E20)</f>
        <v/>
      </c>
      <c r="G87" s="65"/>
      <c r="H87" s="65"/>
      <c r="I87" s="174"/>
      <c r="J87" s="65"/>
      <c r="K87" s="65"/>
      <c r="L87" s="63"/>
    </row>
    <row r="88" spans="2:12" s="1" customFormat="1" ht="10.35" customHeight="1">
      <c r="B88" s="43"/>
      <c r="C88" s="65"/>
      <c r="D88" s="65"/>
      <c r="E88" s="65"/>
      <c r="F88" s="65"/>
      <c r="G88" s="65"/>
      <c r="H88" s="65"/>
      <c r="I88" s="174"/>
      <c r="J88" s="65"/>
      <c r="K88" s="65"/>
      <c r="L88" s="63"/>
    </row>
    <row r="89" spans="2:20" s="10" customFormat="1" ht="29.25" customHeight="1">
      <c r="B89" s="179"/>
      <c r="C89" s="180" t="s">
        <v>127</v>
      </c>
      <c r="D89" s="181" t="s">
        <v>65</v>
      </c>
      <c r="E89" s="181" t="s">
        <v>61</v>
      </c>
      <c r="F89" s="181" t="s">
        <v>128</v>
      </c>
      <c r="G89" s="181" t="s">
        <v>129</v>
      </c>
      <c r="H89" s="181" t="s">
        <v>130</v>
      </c>
      <c r="I89" s="182" t="s">
        <v>131</v>
      </c>
      <c r="J89" s="181" t="s">
        <v>114</v>
      </c>
      <c r="K89" s="183" t="s">
        <v>132</v>
      </c>
      <c r="L89" s="184"/>
      <c r="M89" s="83" t="s">
        <v>133</v>
      </c>
      <c r="N89" s="84" t="s">
        <v>50</v>
      </c>
      <c r="O89" s="84" t="s">
        <v>134</v>
      </c>
      <c r="P89" s="84" t="s">
        <v>135</v>
      </c>
      <c r="Q89" s="84" t="s">
        <v>136</v>
      </c>
      <c r="R89" s="84" t="s">
        <v>137</v>
      </c>
      <c r="S89" s="84" t="s">
        <v>138</v>
      </c>
      <c r="T89" s="85" t="s">
        <v>139</v>
      </c>
    </row>
    <row r="90" spans="2:63" s="1" customFormat="1" ht="29.25" customHeight="1">
      <c r="B90" s="43"/>
      <c r="C90" s="89" t="s">
        <v>115</v>
      </c>
      <c r="D90" s="65"/>
      <c r="E90" s="65"/>
      <c r="F90" s="65"/>
      <c r="G90" s="65"/>
      <c r="H90" s="65"/>
      <c r="I90" s="174"/>
      <c r="J90" s="185">
        <f>BK90</f>
        <v>0</v>
      </c>
      <c r="K90" s="65"/>
      <c r="L90" s="63"/>
      <c r="M90" s="86"/>
      <c r="N90" s="87"/>
      <c r="O90" s="87"/>
      <c r="P90" s="186">
        <f>P91+P296</f>
        <v>0</v>
      </c>
      <c r="Q90" s="87"/>
      <c r="R90" s="186">
        <f>R91+R296</f>
        <v>17.926007650000003</v>
      </c>
      <c r="S90" s="87"/>
      <c r="T90" s="187">
        <f>T91+T296</f>
        <v>34.372350000000004</v>
      </c>
      <c r="AT90" s="25" t="s">
        <v>79</v>
      </c>
      <c r="AU90" s="25" t="s">
        <v>116</v>
      </c>
      <c r="BK90" s="188">
        <f>BK91+BK296</f>
        <v>0</v>
      </c>
    </row>
    <row r="91" spans="2:63" s="11" customFormat="1" ht="37.35" customHeight="1">
      <c r="B91" s="189"/>
      <c r="C91" s="190"/>
      <c r="D91" s="191" t="s">
        <v>79</v>
      </c>
      <c r="E91" s="192" t="s">
        <v>140</v>
      </c>
      <c r="F91" s="192" t="s">
        <v>141</v>
      </c>
      <c r="G91" s="190"/>
      <c r="H91" s="190"/>
      <c r="I91" s="193"/>
      <c r="J91" s="194">
        <f>BK91</f>
        <v>0</v>
      </c>
      <c r="K91" s="190"/>
      <c r="L91" s="195"/>
      <c r="M91" s="196"/>
      <c r="N91" s="197"/>
      <c r="O91" s="197"/>
      <c r="P91" s="198">
        <f>P92+P154+P165+P200+P269+P294</f>
        <v>0</v>
      </c>
      <c r="Q91" s="197"/>
      <c r="R91" s="198">
        <f>R92+R154+R165+R200+R269+R294</f>
        <v>17.926007650000003</v>
      </c>
      <c r="S91" s="197"/>
      <c r="T91" s="199">
        <f>T92+T154+T165+T200+T269+T294</f>
        <v>34.372350000000004</v>
      </c>
      <c r="AR91" s="200" t="s">
        <v>10</v>
      </c>
      <c r="AT91" s="201" t="s">
        <v>79</v>
      </c>
      <c r="AU91" s="201" t="s">
        <v>80</v>
      </c>
      <c r="AY91" s="200" t="s">
        <v>142</v>
      </c>
      <c r="BK91" s="202">
        <f>BK92+BK154+BK165+BK200+BK269+BK294</f>
        <v>0</v>
      </c>
    </row>
    <row r="92" spans="2:63" s="11" customFormat="1" ht="19.9" customHeight="1">
      <c r="B92" s="189"/>
      <c r="C92" s="190"/>
      <c r="D92" s="203" t="s">
        <v>79</v>
      </c>
      <c r="E92" s="204" t="s">
        <v>10</v>
      </c>
      <c r="F92" s="204" t="s">
        <v>143</v>
      </c>
      <c r="G92" s="190"/>
      <c r="H92" s="190"/>
      <c r="I92" s="193"/>
      <c r="J92" s="205">
        <f>BK92</f>
        <v>0</v>
      </c>
      <c r="K92" s="190"/>
      <c r="L92" s="195"/>
      <c r="M92" s="196"/>
      <c r="N92" s="197"/>
      <c r="O92" s="197"/>
      <c r="P92" s="198">
        <f>SUM(P93:P153)</f>
        <v>0</v>
      </c>
      <c r="Q92" s="197"/>
      <c r="R92" s="198">
        <f>SUM(R93:R153)</f>
        <v>0.026798750000000003</v>
      </c>
      <c r="S92" s="197"/>
      <c r="T92" s="199">
        <f>SUM(T93:T153)</f>
        <v>32.75715</v>
      </c>
      <c r="AR92" s="200" t="s">
        <v>10</v>
      </c>
      <c r="AT92" s="201" t="s">
        <v>79</v>
      </c>
      <c r="AU92" s="201" t="s">
        <v>10</v>
      </c>
      <c r="AY92" s="200" t="s">
        <v>142</v>
      </c>
      <c r="BK92" s="202">
        <f>SUM(BK93:BK153)</f>
        <v>0</v>
      </c>
    </row>
    <row r="93" spans="2:65" s="1" customFormat="1" ht="44.25" customHeight="1">
      <c r="B93" s="43"/>
      <c r="C93" s="206" t="s">
        <v>10</v>
      </c>
      <c r="D93" s="206" t="s">
        <v>144</v>
      </c>
      <c r="E93" s="207" t="s">
        <v>587</v>
      </c>
      <c r="F93" s="208" t="s">
        <v>588</v>
      </c>
      <c r="G93" s="209" t="s">
        <v>147</v>
      </c>
      <c r="H93" s="210">
        <v>44.5</v>
      </c>
      <c r="I93" s="211"/>
      <c r="J93" s="212">
        <f>ROUND(I93*H93,0)</f>
        <v>0</v>
      </c>
      <c r="K93" s="208" t="s">
        <v>148</v>
      </c>
      <c r="L93" s="63"/>
      <c r="M93" s="213" t="s">
        <v>35</v>
      </c>
      <c r="N93" s="214" t="s">
        <v>51</v>
      </c>
      <c r="O93" s="44"/>
      <c r="P93" s="215">
        <f>O93*H93</f>
        <v>0</v>
      </c>
      <c r="Q93" s="215">
        <v>0</v>
      </c>
      <c r="R93" s="215">
        <f>Q93*H93</f>
        <v>0</v>
      </c>
      <c r="S93" s="215">
        <v>0.26</v>
      </c>
      <c r="T93" s="216">
        <f>S93*H93</f>
        <v>11.57</v>
      </c>
      <c r="AR93" s="25" t="s">
        <v>149</v>
      </c>
      <c r="AT93" s="25" t="s">
        <v>144</v>
      </c>
      <c r="AU93" s="25" t="s">
        <v>87</v>
      </c>
      <c r="AY93" s="25" t="s">
        <v>142</v>
      </c>
      <c r="BE93" s="217">
        <f>IF(N93="základní",J93,0)</f>
        <v>0</v>
      </c>
      <c r="BF93" s="217">
        <f>IF(N93="snížená",J93,0)</f>
        <v>0</v>
      </c>
      <c r="BG93" s="217">
        <f>IF(N93="zákl. přenesená",J93,0)</f>
        <v>0</v>
      </c>
      <c r="BH93" s="217">
        <f>IF(N93="sníž. přenesená",J93,0)</f>
        <v>0</v>
      </c>
      <c r="BI93" s="217">
        <f>IF(N93="nulová",J93,0)</f>
        <v>0</v>
      </c>
      <c r="BJ93" s="25" t="s">
        <v>10</v>
      </c>
      <c r="BK93" s="217">
        <f>ROUND(I93*H93,0)</f>
        <v>0</v>
      </c>
      <c r="BL93" s="25" t="s">
        <v>149</v>
      </c>
      <c r="BM93" s="25" t="s">
        <v>589</v>
      </c>
    </row>
    <row r="94" spans="2:47" s="1" customFormat="1" ht="175.5">
      <c r="B94" s="43"/>
      <c r="C94" s="65"/>
      <c r="D94" s="218" t="s">
        <v>151</v>
      </c>
      <c r="E94" s="65"/>
      <c r="F94" s="219" t="s">
        <v>590</v>
      </c>
      <c r="G94" s="65"/>
      <c r="H94" s="65"/>
      <c r="I94" s="174"/>
      <c r="J94" s="65"/>
      <c r="K94" s="65"/>
      <c r="L94" s="63"/>
      <c r="M94" s="220"/>
      <c r="N94" s="44"/>
      <c r="O94" s="44"/>
      <c r="P94" s="44"/>
      <c r="Q94" s="44"/>
      <c r="R94" s="44"/>
      <c r="S94" s="44"/>
      <c r="T94" s="80"/>
      <c r="AT94" s="25" t="s">
        <v>151</v>
      </c>
      <c r="AU94" s="25" t="s">
        <v>87</v>
      </c>
    </row>
    <row r="95" spans="2:51" s="12" customFormat="1" ht="13.5">
      <c r="B95" s="221"/>
      <c r="C95" s="222"/>
      <c r="D95" s="218" t="s">
        <v>153</v>
      </c>
      <c r="E95" s="223" t="s">
        <v>35</v>
      </c>
      <c r="F95" s="224" t="s">
        <v>400</v>
      </c>
      <c r="G95" s="222"/>
      <c r="H95" s="225" t="s">
        <v>35</v>
      </c>
      <c r="I95" s="226"/>
      <c r="J95" s="222"/>
      <c r="K95" s="222"/>
      <c r="L95" s="227"/>
      <c r="M95" s="228"/>
      <c r="N95" s="229"/>
      <c r="O95" s="229"/>
      <c r="P95" s="229"/>
      <c r="Q95" s="229"/>
      <c r="R95" s="229"/>
      <c r="S95" s="229"/>
      <c r="T95" s="230"/>
      <c r="AT95" s="231" t="s">
        <v>153</v>
      </c>
      <c r="AU95" s="231" t="s">
        <v>87</v>
      </c>
      <c r="AV95" s="12" t="s">
        <v>10</v>
      </c>
      <c r="AW95" s="12" t="s">
        <v>41</v>
      </c>
      <c r="AX95" s="12" t="s">
        <v>80</v>
      </c>
      <c r="AY95" s="231" t="s">
        <v>142</v>
      </c>
    </row>
    <row r="96" spans="2:51" s="13" customFormat="1" ht="13.5">
      <c r="B96" s="232"/>
      <c r="C96" s="233"/>
      <c r="D96" s="218" t="s">
        <v>153</v>
      </c>
      <c r="E96" s="234" t="s">
        <v>35</v>
      </c>
      <c r="F96" s="235" t="s">
        <v>591</v>
      </c>
      <c r="G96" s="233"/>
      <c r="H96" s="236">
        <v>44.5</v>
      </c>
      <c r="I96" s="237"/>
      <c r="J96" s="233"/>
      <c r="K96" s="233"/>
      <c r="L96" s="238"/>
      <c r="M96" s="239"/>
      <c r="N96" s="240"/>
      <c r="O96" s="240"/>
      <c r="P96" s="240"/>
      <c r="Q96" s="240"/>
      <c r="R96" s="240"/>
      <c r="S96" s="240"/>
      <c r="T96" s="241"/>
      <c r="AT96" s="242" t="s">
        <v>153</v>
      </c>
      <c r="AU96" s="242" t="s">
        <v>87</v>
      </c>
      <c r="AV96" s="13" t="s">
        <v>87</v>
      </c>
      <c r="AW96" s="13" t="s">
        <v>41</v>
      </c>
      <c r="AX96" s="13" t="s">
        <v>80</v>
      </c>
      <c r="AY96" s="242" t="s">
        <v>142</v>
      </c>
    </row>
    <row r="97" spans="2:51" s="14" customFormat="1" ht="13.5">
      <c r="B97" s="243"/>
      <c r="C97" s="244"/>
      <c r="D97" s="254" t="s">
        <v>153</v>
      </c>
      <c r="E97" s="255" t="s">
        <v>35</v>
      </c>
      <c r="F97" s="256" t="s">
        <v>157</v>
      </c>
      <c r="G97" s="244"/>
      <c r="H97" s="257">
        <v>44.5</v>
      </c>
      <c r="I97" s="248"/>
      <c r="J97" s="244"/>
      <c r="K97" s="244"/>
      <c r="L97" s="249"/>
      <c r="M97" s="250"/>
      <c r="N97" s="251"/>
      <c r="O97" s="251"/>
      <c r="P97" s="251"/>
      <c r="Q97" s="251"/>
      <c r="R97" s="251"/>
      <c r="S97" s="251"/>
      <c r="T97" s="252"/>
      <c r="AT97" s="253" t="s">
        <v>153</v>
      </c>
      <c r="AU97" s="253" t="s">
        <v>87</v>
      </c>
      <c r="AV97" s="14" t="s">
        <v>149</v>
      </c>
      <c r="AW97" s="14" t="s">
        <v>41</v>
      </c>
      <c r="AX97" s="14" t="s">
        <v>10</v>
      </c>
      <c r="AY97" s="253" t="s">
        <v>142</v>
      </c>
    </row>
    <row r="98" spans="2:65" s="1" customFormat="1" ht="44.25" customHeight="1">
      <c r="B98" s="43"/>
      <c r="C98" s="206" t="s">
        <v>87</v>
      </c>
      <c r="D98" s="206" t="s">
        <v>144</v>
      </c>
      <c r="E98" s="207" t="s">
        <v>592</v>
      </c>
      <c r="F98" s="208" t="s">
        <v>593</v>
      </c>
      <c r="G98" s="209" t="s">
        <v>147</v>
      </c>
      <c r="H98" s="210">
        <v>44.5</v>
      </c>
      <c r="I98" s="211"/>
      <c r="J98" s="212">
        <f>ROUND(I98*H98,0)</f>
        <v>0</v>
      </c>
      <c r="K98" s="208" t="s">
        <v>148</v>
      </c>
      <c r="L98" s="63"/>
      <c r="M98" s="213" t="s">
        <v>35</v>
      </c>
      <c r="N98" s="214" t="s">
        <v>51</v>
      </c>
      <c r="O98" s="44"/>
      <c r="P98" s="215">
        <f>O98*H98</f>
        <v>0</v>
      </c>
      <c r="Q98" s="215">
        <v>0</v>
      </c>
      <c r="R98" s="215">
        <f>Q98*H98</f>
        <v>0</v>
      </c>
      <c r="S98" s="215">
        <v>0.3</v>
      </c>
      <c r="T98" s="216">
        <f>S98*H98</f>
        <v>13.35</v>
      </c>
      <c r="AR98" s="25" t="s">
        <v>149</v>
      </c>
      <c r="AT98" s="25" t="s">
        <v>144</v>
      </c>
      <c r="AU98" s="25" t="s">
        <v>87</v>
      </c>
      <c r="AY98" s="25" t="s">
        <v>142</v>
      </c>
      <c r="BE98" s="217">
        <f>IF(N98="základní",J98,0)</f>
        <v>0</v>
      </c>
      <c r="BF98" s="217">
        <f>IF(N98="snížená",J98,0)</f>
        <v>0</v>
      </c>
      <c r="BG98" s="217">
        <f>IF(N98="zákl. přenesená",J98,0)</f>
        <v>0</v>
      </c>
      <c r="BH98" s="217">
        <f>IF(N98="sníž. přenesená",J98,0)</f>
        <v>0</v>
      </c>
      <c r="BI98" s="217">
        <f>IF(N98="nulová",J98,0)</f>
        <v>0</v>
      </c>
      <c r="BJ98" s="25" t="s">
        <v>10</v>
      </c>
      <c r="BK98" s="217">
        <f>ROUND(I98*H98,0)</f>
        <v>0</v>
      </c>
      <c r="BL98" s="25" t="s">
        <v>149</v>
      </c>
      <c r="BM98" s="25" t="s">
        <v>594</v>
      </c>
    </row>
    <row r="99" spans="2:47" s="1" customFormat="1" ht="175.5">
      <c r="B99" s="43"/>
      <c r="C99" s="65"/>
      <c r="D99" s="218" t="s">
        <v>151</v>
      </c>
      <c r="E99" s="65"/>
      <c r="F99" s="219" t="s">
        <v>595</v>
      </c>
      <c r="G99" s="65"/>
      <c r="H99" s="65"/>
      <c r="I99" s="174"/>
      <c r="J99" s="65"/>
      <c r="K99" s="65"/>
      <c r="L99" s="63"/>
      <c r="M99" s="220"/>
      <c r="N99" s="44"/>
      <c r="O99" s="44"/>
      <c r="P99" s="44"/>
      <c r="Q99" s="44"/>
      <c r="R99" s="44"/>
      <c r="S99" s="44"/>
      <c r="T99" s="80"/>
      <c r="AT99" s="25" t="s">
        <v>151</v>
      </c>
      <c r="AU99" s="25" t="s">
        <v>87</v>
      </c>
    </row>
    <row r="100" spans="2:51" s="12" customFormat="1" ht="13.5">
      <c r="B100" s="221"/>
      <c r="C100" s="222"/>
      <c r="D100" s="218" t="s">
        <v>153</v>
      </c>
      <c r="E100" s="223" t="s">
        <v>35</v>
      </c>
      <c r="F100" s="224" t="s">
        <v>400</v>
      </c>
      <c r="G100" s="222"/>
      <c r="H100" s="225" t="s">
        <v>35</v>
      </c>
      <c r="I100" s="226"/>
      <c r="J100" s="222"/>
      <c r="K100" s="222"/>
      <c r="L100" s="227"/>
      <c r="M100" s="228"/>
      <c r="N100" s="229"/>
      <c r="O100" s="229"/>
      <c r="P100" s="229"/>
      <c r="Q100" s="229"/>
      <c r="R100" s="229"/>
      <c r="S100" s="229"/>
      <c r="T100" s="230"/>
      <c r="AT100" s="231" t="s">
        <v>153</v>
      </c>
      <c r="AU100" s="231" t="s">
        <v>87</v>
      </c>
      <c r="AV100" s="12" t="s">
        <v>10</v>
      </c>
      <c r="AW100" s="12" t="s">
        <v>41</v>
      </c>
      <c r="AX100" s="12" t="s">
        <v>80</v>
      </c>
      <c r="AY100" s="231" t="s">
        <v>142</v>
      </c>
    </row>
    <row r="101" spans="2:51" s="13" customFormat="1" ht="13.5">
      <c r="B101" s="232"/>
      <c r="C101" s="233"/>
      <c r="D101" s="218" t="s">
        <v>153</v>
      </c>
      <c r="E101" s="234" t="s">
        <v>35</v>
      </c>
      <c r="F101" s="235" t="s">
        <v>591</v>
      </c>
      <c r="G101" s="233"/>
      <c r="H101" s="236">
        <v>44.5</v>
      </c>
      <c r="I101" s="237"/>
      <c r="J101" s="233"/>
      <c r="K101" s="233"/>
      <c r="L101" s="238"/>
      <c r="M101" s="239"/>
      <c r="N101" s="240"/>
      <c r="O101" s="240"/>
      <c r="P101" s="240"/>
      <c r="Q101" s="240"/>
      <c r="R101" s="240"/>
      <c r="S101" s="240"/>
      <c r="T101" s="241"/>
      <c r="AT101" s="242" t="s">
        <v>153</v>
      </c>
      <c r="AU101" s="242" t="s">
        <v>87</v>
      </c>
      <c r="AV101" s="13" t="s">
        <v>87</v>
      </c>
      <c r="AW101" s="13" t="s">
        <v>41</v>
      </c>
      <c r="AX101" s="13" t="s">
        <v>80</v>
      </c>
      <c r="AY101" s="242" t="s">
        <v>142</v>
      </c>
    </row>
    <row r="102" spans="2:51" s="14" customFormat="1" ht="13.5">
      <c r="B102" s="243"/>
      <c r="C102" s="244"/>
      <c r="D102" s="254" t="s">
        <v>153</v>
      </c>
      <c r="E102" s="255" t="s">
        <v>35</v>
      </c>
      <c r="F102" s="256" t="s">
        <v>157</v>
      </c>
      <c r="G102" s="244"/>
      <c r="H102" s="257">
        <v>44.5</v>
      </c>
      <c r="I102" s="248"/>
      <c r="J102" s="244"/>
      <c r="K102" s="244"/>
      <c r="L102" s="249"/>
      <c r="M102" s="250"/>
      <c r="N102" s="251"/>
      <c r="O102" s="251"/>
      <c r="P102" s="251"/>
      <c r="Q102" s="251"/>
      <c r="R102" s="251"/>
      <c r="S102" s="251"/>
      <c r="T102" s="252"/>
      <c r="AT102" s="253" t="s">
        <v>153</v>
      </c>
      <c r="AU102" s="253" t="s">
        <v>87</v>
      </c>
      <c r="AV102" s="14" t="s">
        <v>149</v>
      </c>
      <c r="AW102" s="14" t="s">
        <v>41</v>
      </c>
      <c r="AX102" s="14" t="s">
        <v>10</v>
      </c>
      <c r="AY102" s="253" t="s">
        <v>142</v>
      </c>
    </row>
    <row r="103" spans="2:65" s="1" customFormat="1" ht="31.5" customHeight="1">
      <c r="B103" s="43"/>
      <c r="C103" s="206" t="s">
        <v>158</v>
      </c>
      <c r="D103" s="206" t="s">
        <v>144</v>
      </c>
      <c r="E103" s="207" t="s">
        <v>596</v>
      </c>
      <c r="F103" s="208" t="s">
        <v>597</v>
      </c>
      <c r="G103" s="209" t="s">
        <v>185</v>
      </c>
      <c r="H103" s="210">
        <v>38.23</v>
      </c>
      <c r="I103" s="211"/>
      <c r="J103" s="212">
        <f>ROUND(I103*H103,0)</f>
        <v>0</v>
      </c>
      <c r="K103" s="208" t="s">
        <v>148</v>
      </c>
      <c r="L103" s="63"/>
      <c r="M103" s="213" t="s">
        <v>35</v>
      </c>
      <c r="N103" s="214" t="s">
        <v>51</v>
      </c>
      <c r="O103" s="44"/>
      <c r="P103" s="215">
        <f>O103*H103</f>
        <v>0</v>
      </c>
      <c r="Q103" s="215">
        <v>0</v>
      </c>
      <c r="R103" s="215">
        <f>Q103*H103</f>
        <v>0</v>
      </c>
      <c r="S103" s="215">
        <v>0.205</v>
      </c>
      <c r="T103" s="216">
        <f>S103*H103</f>
        <v>7.8371499999999985</v>
      </c>
      <c r="AR103" s="25" t="s">
        <v>149</v>
      </c>
      <c r="AT103" s="25" t="s">
        <v>144</v>
      </c>
      <c r="AU103" s="25" t="s">
        <v>87</v>
      </c>
      <c r="AY103" s="25" t="s">
        <v>142</v>
      </c>
      <c r="BE103" s="217">
        <f>IF(N103="základní",J103,0)</f>
        <v>0</v>
      </c>
      <c r="BF103" s="217">
        <f>IF(N103="snížená",J103,0)</f>
        <v>0</v>
      </c>
      <c r="BG103" s="217">
        <f>IF(N103="zákl. přenesená",J103,0)</f>
        <v>0</v>
      </c>
      <c r="BH103" s="217">
        <f>IF(N103="sníž. přenesená",J103,0)</f>
        <v>0</v>
      </c>
      <c r="BI103" s="217">
        <f>IF(N103="nulová",J103,0)</f>
        <v>0</v>
      </c>
      <c r="BJ103" s="25" t="s">
        <v>10</v>
      </c>
      <c r="BK103" s="217">
        <f>ROUND(I103*H103,0)</f>
        <v>0</v>
      </c>
      <c r="BL103" s="25" t="s">
        <v>149</v>
      </c>
      <c r="BM103" s="25" t="s">
        <v>598</v>
      </c>
    </row>
    <row r="104" spans="2:47" s="1" customFormat="1" ht="148.5">
      <c r="B104" s="43"/>
      <c r="C104" s="65"/>
      <c r="D104" s="218" t="s">
        <v>151</v>
      </c>
      <c r="E104" s="65"/>
      <c r="F104" s="219" t="s">
        <v>599</v>
      </c>
      <c r="G104" s="65"/>
      <c r="H104" s="65"/>
      <c r="I104" s="174"/>
      <c r="J104" s="65"/>
      <c r="K104" s="65"/>
      <c r="L104" s="63"/>
      <c r="M104" s="220"/>
      <c r="N104" s="44"/>
      <c r="O104" s="44"/>
      <c r="P104" s="44"/>
      <c r="Q104" s="44"/>
      <c r="R104" s="44"/>
      <c r="S104" s="44"/>
      <c r="T104" s="80"/>
      <c r="AT104" s="25" t="s">
        <v>151</v>
      </c>
      <c r="AU104" s="25" t="s">
        <v>87</v>
      </c>
    </row>
    <row r="105" spans="2:51" s="12" customFormat="1" ht="13.5">
      <c r="B105" s="221"/>
      <c r="C105" s="222"/>
      <c r="D105" s="218" t="s">
        <v>153</v>
      </c>
      <c r="E105" s="223" t="s">
        <v>35</v>
      </c>
      <c r="F105" s="224" t="s">
        <v>400</v>
      </c>
      <c r="G105" s="222"/>
      <c r="H105" s="225" t="s">
        <v>35</v>
      </c>
      <c r="I105" s="226"/>
      <c r="J105" s="222"/>
      <c r="K105" s="222"/>
      <c r="L105" s="227"/>
      <c r="M105" s="228"/>
      <c r="N105" s="229"/>
      <c r="O105" s="229"/>
      <c r="P105" s="229"/>
      <c r="Q105" s="229"/>
      <c r="R105" s="229"/>
      <c r="S105" s="229"/>
      <c r="T105" s="230"/>
      <c r="AT105" s="231" t="s">
        <v>153</v>
      </c>
      <c r="AU105" s="231" t="s">
        <v>87</v>
      </c>
      <c r="AV105" s="12" t="s">
        <v>10</v>
      </c>
      <c r="AW105" s="12" t="s">
        <v>41</v>
      </c>
      <c r="AX105" s="12" t="s">
        <v>80</v>
      </c>
      <c r="AY105" s="231" t="s">
        <v>142</v>
      </c>
    </row>
    <row r="106" spans="2:51" s="13" customFormat="1" ht="27">
      <c r="B106" s="232"/>
      <c r="C106" s="233"/>
      <c r="D106" s="218" t="s">
        <v>153</v>
      </c>
      <c r="E106" s="234" t="s">
        <v>35</v>
      </c>
      <c r="F106" s="235" t="s">
        <v>600</v>
      </c>
      <c r="G106" s="233"/>
      <c r="H106" s="236">
        <v>38.23</v>
      </c>
      <c r="I106" s="237"/>
      <c r="J106" s="233"/>
      <c r="K106" s="233"/>
      <c r="L106" s="238"/>
      <c r="M106" s="239"/>
      <c r="N106" s="240"/>
      <c r="O106" s="240"/>
      <c r="P106" s="240"/>
      <c r="Q106" s="240"/>
      <c r="R106" s="240"/>
      <c r="S106" s="240"/>
      <c r="T106" s="241"/>
      <c r="AT106" s="242" t="s">
        <v>153</v>
      </c>
      <c r="AU106" s="242" t="s">
        <v>87</v>
      </c>
      <c r="AV106" s="13" t="s">
        <v>87</v>
      </c>
      <c r="AW106" s="13" t="s">
        <v>41</v>
      </c>
      <c r="AX106" s="13" t="s">
        <v>80</v>
      </c>
      <c r="AY106" s="242" t="s">
        <v>142</v>
      </c>
    </row>
    <row r="107" spans="2:51" s="14" customFormat="1" ht="13.5">
      <c r="B107" s="243"/>
      <c r="C107" s="244"/>
      <c r="D107" s="254" t="s">
        <v>153</v>
      </c>
      <c r="E107" s="255" t="s">
        <v>35</v>
      </c>
      <c r="F107" s="256" t="s">
        <v>157</v>
      </c>
      <c r="G107" s="244"/>
      <c r="H107" s="257">
        <v>38.23</v>
      </c>
      <c r="I107" s="248"/>
      <c r="J107" s="244"/>
      <c r="K107" s="244"/>
      <c r="L107" s="249"/>
      <c r="M107" s="250"/>
      <c r="N107" s="251"/>
      <c r="O107" s="251"/>
      <c r="P107" s="251"/>
      <c r="Q107" s="251"/>
      <c r="R107" s="251"/>
      <c r="S107" s="251"/>
      <c r="T107" s="252"/>
      <c r="AT107" s="253" t="s">
        <v>153</v>
      </c>
      <c r="AU107" s="253" t="s">
        <v>87</v>
      </c>
      <c r="AV107" s="14" t="s">
        <v>149</v>
      </c>
      <c r="AW107" s="14" t="s">
        <v>41</v>
      </c>
      <c r="AX107" s="14" t="s">
        <v>10</v>
      </c>
      <c r="AY107" s="253" t="s">
        <v>142</v>
      </c>
    </row>
    <row r="108" spans="2:65" s="1" customFormat="1" ht="22.5" customHeight="1">
      <c r="B108" s="43"/>
      <c r="C108" s="206" t="s">
        <v>149</v>
      </c>
      <c r="D108" s="206" t="s">
        <v>144</v>
      </c>
      <c r="E108" s="207" t="s">
        <v>601</v>
      </c>
      <c r="F108" s="208" t="s">
        <v>602</v>
      </c>
      <c r="G108" s="209" t="s">
        <v>185</v>
      </c>
      <c r="H108" s="210">
        <v>48.725</v>
      </c>
      <c r="I108" s="211"/>
      <c r="J108" s="212">
        <f>ROUND(I108*H108,0)</f>
        <v>0</v>
      </c>
      <c r="K108" s="208" t="s">
        <v>148</v>
      </c>
      <c r="L108" s="63"/>
      <c r="M108" s="213" t="s">
        <v>35</v>
      </c>
      <c r="N108" s="214" t="s">
        <v>51</v>
      </c>
      <c r="O108" s="44"/>
      <c r="P108" s="215">
        <f>O108*H108</f>
        <v>0</v>
      </c>
      <c r="Q108" s="215">
        <v>0.00055</v>
      </c>
      <c r="R108" s="215">
        <f>Q108*H108</f>
        <v>0.026798750000000003</v>
      </c>
      <c r="S108" s="215">
        <v>0</v>
      </c>
      <c r="T108" s="216">
        <f>S108*H108</f>
        <v>0</v>
      </c>
      <c r="AR108" s="25" t="s">
        <v>149</v>
      </c>
      <c r="AT108" s="25" t="s">
        <v>144</v>
      </c>
      <c r="AU108" s="25" t="s">
        <v>87</v>
      </c>
      <c r="AY108" s="25" t="s">
        <v>142</v>
      </c>
      <c r="BE108" s="217">
        <f>IF(N108="základní",J108,0)</f>
        <v>0</v>
      </c>
      <c r="BF108" s="217">
        <f>IF(N108="snížená",J108,0)</f>
        <v>0</v>
      </c>
      <c r="BG108" s="217">
        <f>IF(N108="zákl. přenesená",J108,0)</f>
        <v>0</v>
      </c>
      <c r="BH108" s="217">
        <f>IF(N108="sníž. přenesená",J108,0)</f>
        <v>0</v>
      </c>
      <c r="BI108" s="217">
        <f>IF(N108="nulová",J108,0)</f>
        <v>0</v>
      </c>
      <c r="BJ108" s="25" t="s">
        <v>10</v>
      </c>
      <c r="BK108" s="217">
        <f>ROUND(I108*H108,0)</f>
        <v>0</v>
      </c>
      <c r="BL108" s="25" t="s">
        <v>149</v>
      </c>
      <c r="BM108" s="25" t="s">
        <v>603</v>
      </c>
    </row>
    <row r="109" spans="2:47" s="1" customFormat="1" ht="135">
      <c r="B109" s="43"/>
      <c r="C109" s="65"/>
      <c r="D109" s="218" t="s">
        <v>151</v>
      </c>
      <c r="E109" s="65"/>
      <c r="F109" s="219" t="s">
        <v>604</v>
      </c>
      <c r="G109" s="65"/>
      <c r="H109" s="65"/>
      <c r="I109" s="174"/>
      <c r="J109" s="65"/>
      <c r="K109" s="65"/>
      <c r="L109" s="63"/>
      <c r="M109" s="220"/>
      <c r="N109" s="44"/>
      <c r="O109" s="44"/>
      <c r="P109" s="44"/>
      <c r="Q109" s="44"/>
      <c r="R109" s="44"/>
      <c r="S109" s="44"/>
      <c r="T109" s="80"/>
      <c r="AT109" s="25" t="s">
        <v>151</v>
      </c>
      <c r="AU109" s="25" t="s">
        <v>87</v>
      </c>
    </row>
    <row r="110" spans="2:51" s="12" customFormat="1" ht="13.5">
      <c r="B110" s="221"/>
      <c r="C110" s="222"/>
      <c r="D110" s="218" t="s">
        <v>153</v>
      </c>
      <c r="E110" s="223" t="s">
        <v>35</v>
      </c>
      <c r="F110" s="224" t="s">
        <v>400</v>
      </c>
      <c r="G110" s="222"/>
      <c r="H110" s="225" t="s">
        <v>35</v>
      </c>
      <c r="I110" s="226"/>
      <c r="J110" s="222"/>
      <c r="K110" s="222"/>
      <c r="L110" s="227"/>
      <c r="M110" s="228"/>
      <c r="N110" s="229"/>
      <c r="O110" s="229"/>
      <c r="P110" s="229"/>
      <c r="Q110" s="229"/>
      <c r="R110" s="229"/>
      <c r="S110" s="229"/>
      <c r="T110" s="230"/>
      <c r="AT110" s="231" t="s">
        <v>153</v>
      </c>
      <c r="AU110" s="231" t="s">
        <v>87</v>
      </c>
      <c r="AV110" s="12" t="s">
        <v>10</v>
      </c>
      <c r="AW110" s="12" t="s">
        <v>41</v>
      </c>
      <c r="AX110" s="12" t="s">
        <v>80</v>
      </c>
      <c r="AY110" s="231" t="s">
        <v>142</v>
      </c>
    </row>
    <row r="111" spans="2:51" s="13" customFormat="1" ht="13.5">
      <c r="B111" s="232"/>
      <c r="C111" s="233"/>
      <c r="D111" s="218" t="s">
        <v>153</v>
      </c>
      <c r="E111" s="234" t="s">
        <v>35</v>
      </c>
      <c r="F111" s="235" t="s">
        <v>605</v>
      </c>
      <c r="G111" s="233"/>
      <c r="H111" s="236">
        <v>48.725</v>
      </c>
      <c r="I111" s="237"/>
      <c r="J111" s="233"/>
      <c r="K111" s="233"/>
      <c r="L111" s="238"/>
      <c r="M111" s="239"/>
      <c r="N111" s="240"/>
      <c r="O111" s="240"/>
      <c r="P111" s="240"/>
      <c r="Q111" s="240"/>
      <c r="R111" s="240"/>
      <c r="S111" s="240"/>
      <c r="T111" s="241"/>
      <c r="AT111" s="242" t="s">
        <v>153</v>
      </c>
      <c r="AU111" s="242" t="s">
        <v>87</v>
      </c>
      <c r="AV111" s="13" t="s">
        <v>87</v>
      </c>
      <c r="AW111" s="13" t="s">
        <v>41</v>
      </c>
      <c r="AX111" s="13" t="s">
        <v>80</v>
      </c>
      <c r="AY111" s="242" t="s">
        <v>142</v>
      </c>
    </row>
    <row r="112" spans="2:51" s="14" customFormat="1" ht="13.5">
      <c r="B112" s="243"/>
      <c r="C112" s="244"/>
      <c r="D112" s="254" t="s">
        <v>153</v>
      </c>
      <c r="E112" s="255" t="s">
        <v>35</v>
      </c>
      <c r="F112" s="256" t="s">
        <v>157</v>
      </c>
      <c r="G112" s="244"/>
      <c r="H112" s="257">
        <v>48.725</v>
      </c>
      <c r="I112" s="248"/>
      <c r="J112" s="244"/>
      <c r="K112" s="244"/>
      <c r="L112" s="249"/>
      <c r="M112" s="250"/>
      <c r="N112" s="251"/>
      <c r="O112" s="251"/>
      <c r="P112" s="251"/>
      <c r="Q112" s="251"/>
      <c r="R112" s="251"/>
      <c r="S112" s="251"/>
      <c r="T112" s="252"/>
      <c r="AT112" s="253" t="s">
        <v>153</v>
      </c>
      <c r="AU112" s="253" t="s">
        <v>87</v>
      </c>
      <c r="AV112" s="14" t="s">
        <v>149</v>
      </c>
      <c r="AW112" s="14" t="s">
        <v>41</v>
      </c>
      <c r="AX112" s="14" t="s">
        <v>10</v>
      </c>
      <c r="AY112" s="253" t="s">
        <v>142</v>
      </c>
    </row>
    <row r="113" spans="2:65" s="1" customFormat="1" ht="22.5" customHeight="1">
      <c r="B113" s="43"/>
      <c r="C113" s="206" t="s">
        <v>178</v>
      </c>
      <c r="D113" s="206" t="s">
        <v>144</v>
      </c>
      <c r="E113" s="207" t="s">
        <v>606</v>
      </c>
      <c r="F113" s="208" t="s">
        <v>607</v>
      </c>
      <c r="G113" s="209" t="s">
        <v>185</v>
      </c>
      <c r="H113" s="210">
        <v>48.725</v>
      </c>
      <c r="I113" s="211"/>
      <c r="J113" s="212">
        <f>ROUND(I113*H113,0)</f>
        <v>0</v>
      </c>
      <c r="K113" s="208" t="s">
        <v>148</v>
      </c>
      <c r="L113" s="63"/>
      <c r="M113" s="213" t="s">
        <v>35</v>
      </c>
      <c r="N113" s="214" t="s">
        <v>51</v>
      </c>
      <c r="O113" s="44"/>
      <c r="P113" s="215">
        <f>O113*H113</f>
        <v>0</v>
      </c>
      <c r="Q113" s="215">
        <v>0</v>
      </c>
      <c r="R113" s="215">
        <f>Q113*H113</f>
        <v>0</v>
      </c>
      <c r="S113" s="215">
        <v>0</v>
      </c>
      <c r="T113" s="216">
        <f>S113*H113</f>
        <v>0</v>
      </c>
      <c r="AR113" s="25" t="s">
        <v>149</v>
      </c>
      <c r="AT113" s="25" t="s">
        <v>144</v>
      </c>
      <c r="AU113" s="25" t="s">
        <v>87</v>
      </c>
      <c r="AY113" s="25" t="s">
        <v>142</v>
      </c>
      <c r="BE113" s="217">
        <f>IF(N113="základní",J113,0)</f>
        <v>0</v>
      </c>
      <c r="BF113" s="217">
        <f>IF(N113="snížená",J113,0)</f>
        <v>0</v>
      </c>
      <c r="BG113" s="217">
        <f>IF(N113="zákl. přenesená",J113,0)</f>
        <v>0</v>
      </c>
      <c r="BH113" s="217">
        <f>IF(N113="sníž. přenesená",J113,0)</f>
        <v>0</v>
      </c>
      <c r="BI113" s="217">
        <f>IF(N113="nulová",J113,0)</f>
        <v>0</v>
      </c>
      <c r="BJ113" s="25" t="s">
        <v>10</v>
      </c>
      <c r="BK113" s="217">
        <f>ROUND(I113*H113,0)</f>
        <v>0</v>
      </c>
      <c r="BL113" s="25" t="s">
        <v>149</v>
      </c>
      <c r="BM113" s="25" t="s">
        <v>608</v>
      </c>
    </row>
    <row r="114" spans="2:47" s="1" customFormat="1" ht="135">
      <c r="B114" s="43"/>
      <c r="C114" s="65"/>
      <c r="D114" s="254" t="s">
        <v>151</v>
      </c>
      <c r="E114" s="65"/>
      <c r="F114" s="268" t="s">
        <v>604</v>
      </c>
      <c r="G114" s="65"/>
      <c r="H114" s="65"/>
      <c r="I114" s="174"/>
      <c r="J114" s="65"/>
      <c r="K114" s="65"/>
      <c r="L114" s="63"/>
      <c r="M114" s="220"/>
      <c r="N114" s="44"/>
      <c r="O114" s="44"/>
      <c r="P114" s="44"/>
      <c r="Q114" s="44"/>
      <c r="R114" s="44"/>
      <c r="S114" s="44"/>
      <c r="T114" s="80"/>
      <c r="AT114" s="25" t="s">
        <v>151</v>
      </c>
      <c r="AU114" s="25" t="s">
        <v>87</v>
      </c>
    </row>
    <row r="115" spans="2:65" s="1" customFormat="1" ht="44.25" customHeight="1">
      <c r="B115" s="43"/>
      <c r="C115" s="206" t="s">
        <v>182</v>
      </c>
      <c r="D115" s="206" t="s">
        <v>144</v>
      </c>
      <c r="E115" s="207" t="s">
        <v>609</v>
      </c>
      <c r="F115" s="208" t="s">
        <v>610</v>
      </c>
      <c r="G115" s="209" t="s">
        <v>206</v>
      </c>
      <c r="H115" s="210">
        <v>24.717</v>
      </c>
      <c r="I115" s="211"/>
      <c r="J115" s="212">
        <f>ROUND(I115*H115,0)</f>
        <v>0</v>
      </c>
      <c r="K115" s="208" t="s">
        <v>148</v>
      </c>
      <c r="L115" s="63"/>
      <c r="M115" s="213" t="s">
        <v>35</v>
      </c>
      <c r="N115" s="214" t="s">
        <v>51</v>
      </c>
      <c r="O115" s="44"/>
      <c r="P115" s="215">
        <f>O115*H115</f>
        <v>0</v>
      </c>
      <c r="Q115" s="215">
        <v>0</v>
      </c>
      <c r="R115" s="215">
        <f>Q115*H115</f>
        <v>0</v>
      </c>
      <c r="S115" s="215">
        <v>0</v>
      </c>
      <c r="T115" s="216">
        <f>S115*H115</f>
        <v>0</v>
      </c>
      <c r="AR115" s="25" t="s">
        <v>149</v>
      </c>
      <c r="AT115" s="25" t="s">
        <v>144</v>
      </c>
      <c r="AU115" s="25" t="s">
        <v>87</v>
      </c>
      <c r="AY115" s="25" t="s">
        <v>142</v>
      </c>
      <c r="BE115" s="217">
        <f>IF(N115="základní",J115,0)</f>
        <v>0</v>
      </c>
      <c r="BF115" s="217">
        <f>IF(N115="snížená",J115,0)</f>
        <v>0</v>
      </c>
      <c r="BG115" s="217">
        <f>IF(N115="zákl. přenesená",J115,0)</f>
        <v>0</v>
      </c>
      <c r="BH115" s="217">
        <f>IF(N115="sníž. přenesená",J115,0)</f>
        <v>0</v>
      </c>
      <c r="BI115" s="217">
        <f>IF(N115="nulová",J115,0)</f>
        <v>0</v>
      </c>
      <c r="BJ115" s="25" t="s">
        <v>10</v>
      </c>
      <c r="BK115" s="217">
        <f>ROUND(I115*H115,0)</f>
        <v>0</v>
      </c>
      <c r="BL115" s="25" t="s">
        <v>149</v>
      </c>
      <c r="BM115" s="25" t="s">
        <v>611</v>
      </c>
    </row>
    <row r="116" spans="2:47" s="1" customFormat="1" ht="175.5">
      <c r="B116" s="43"/>
      <c r="C116" s="65"/>
      <c r="D116" s="218" t="s">
        <v>151</v>
      </c>
      <c r="E116" s="65"/>
      <c r="F116" s="219" t="s">
        <v>612</v>
      </c>
      <c r="G116" s="65"/>
      <c r="H116" s="65"/>
      <c r="I116" s="174"/>
      <c r="J116" s="65"/>
      <c r="K116" s="65"/>
      <c r="L116" s="63"/>
      <c r="M116" s="220"/>
      <c r="N116" s="44"/>
      <c r="O116" s="44"/>
      <c r="P116" s="44"/>
      <c r="Q116" s="44"/>
      <c r="R116" s="44"/>
      <c r="S116" s="44"/>
      <c r="T116" s="80"/>
      <c r="AT116" s="25" t="s">
        <v>151</v>
      </c>
      <c r="AU116" s="25" t="s">
        <v>87</v>
      </c>
    </row>
    <row r="117" spans="2:51" s="12" customFormat="1" ht="13.5">
      <c r="B117" s="221"/>
      <c r="C117" s="222"/>
      <c r="D117" s="218" t="s">
        <v>153</v>
      </c>
      <c r="E117" s="223" t="s">
        <v>35</v>
      </c>
      <c r="F117" s="224" t="s">
        <v>613</v>
      </c>
      <c r="G117" s="222"/>
      <c r="H117" s="225" t="s">
        <v>35</v>
      </c>
      <c r="I117" s="226"/>
      <c r="J117" s="222"/>
      <c r="K117" s="222"/>
      <c r="L117" s="227"/>
      <c r="M117" s="228"/>
      <c r="N117" s="229"/>
      <c r="O117" s="229"/>
      <c r="P117" s="229"/>
      <c r="Q117" s="229"/>
      <c r="R117" s="229"/>
      <c r="S117" s="229"/>
      <c r="T117" s="230"/>
      <c r="AT117" s="231" t="s">
        <v>153</v>
      </c>
      <c r="AU117" s="231" t="s">
        <v>87</v>
      </c>
      <c r="AV117" s="12" t="s">
        <v>10</v>
      </c>
      <c r="AW117" s="12" t="s">
        <v>41</v>
      </c>
      <c r="AX117" s="12" t="s">
        <v>80</v>
      </c>
      <c r="AY117" s="231" t="s">
        <v>142</v>
      </c>
    </row>
    <row r="118" spans="2:51" s="12" customFormat="1" ht="13.5">
      <c r="B118" s="221"/>
      <c r="C118" s="222"/>
      <c r="D118" s="218" t="s">
        <v>153</v>
      </c>
      <c r="E118" s="223" t="s">
        <v>35</v>
      </c>
      <c r="F118" s="224" t="s">
        <v>614</v>
      </c>
      <c r="G118" s="222"/>
      <c r="H118" s="225" t="s">
        <v>35</v>
      </c>
      <c r="I118" s="226"/>
      <c r="J118" s="222"/>
      <c r="K118" s="222"/>
      <c r="L118" s="227"/>
      <c r="M118" s="228"/>
      <c r="N118" s="229"/>
      <c r="O118" s="229"/>
      <c r="P118" s="229"/>
      <c r="Q118" s="229"/>
      <c r="R118" s="229"/>
      <c r="S118" s="229"/>
      <c r="T118" s="230"/>
      <c r="AT118" s="231" t="s">
        <v>153</v>
      </c>
      <c r="AU118" s="231" t="s">
        <v>87</v>
      </c>
      <c r="AV118" s="12" t="s">
        <v>10</v>
      </c>
      <c r="AW118" s="12" t="s">
        <v>41</v>
      </c>
      <c r="AX118" s="12" t="s">
        <v>80</v>
      </c>
      <c r="AY118" s="231" t="s">
        <v>142</v>
      </c>
    </row>
    <row r="119" spans="2:51" s="13" customFormat="1" ht="13.5">
      <c r="B119" s="232"/>
      <c r="C119" s="233"/>
      <c r="D119" s="218" t="s">
        <v>153</v>
      </c>
      <c r="E119" s="234" t="s">
        <v>35</v>
      </c>
      <c r="F119" s="235" t="s">
        <v>615</v>
      </c>
      <c r="G119" s="233"/>
      <c r="H119" s="236">
        <v>34.317</v>
      </c>
      <c r="I119" s="237"/>
      <c r="J119" s="233"/>
      <c r="K119" s="233"/>
      <c r="L119" s="238"/>
      <c r="M119" s="239"/>
      <c r="N119" s="240"/>
      <c r="O119" s="240"/>
      <c r="P119" s="240"/>
      <c r="Q119" s="240"/>
      <c r="R119" s="240"/>
      <c r="S119" s="240"/>
      <c r="T119" s="241"/>
      <c r="AT119" s="242" t="s">
        <v>153</v>
      </c>
      <c r="AU119" s="242" t="s">
        <v>87</v>
      </c>
      <c r="AV119" s="13" t="s">
        <v>87</v>
      </c>
      <c r="AW119" s="13" t="s">
        <v>41</v>
      </c>
      <c r="AX119" s="13" t="s">
        <v>80</v>
      </c>
      <c r="AY119" s="242" t="s">
        <v>142</v>
      </c>
    </row>
    <row r="120" spans="2:51" s="12" customFormat="1" ht="13.5">
      <c r="B120" s="221"/>
      <c r="C120" s="222"/>
      <c r="D120" s="218" t="s">
        <v>153</v>
      </c>
      <c r="E120" s="223" t="s">
        <v>35</v>
      </c>
      <c r="F120" s="224" t="s">
        <v>616</v>
      </c>
      <c r="G120" s="222"/>
      <c r="H120" s="225" t="s">
        <v>35</v>
      </c>
      <c r="I120" s="226"/>
      <c r="J120" s="222"/>
      <c r="K120" s="222"/>
      <c r="L120" s="227"/>
      <c r="M120" s="228"/>
      <c r="N120" s="229"/>
      <c r="O120" s="229"/>
      <c r="P120" s="229"/>
      <c r="Q120" s="229"/>
      <c r="R120" s="229"/>
      <c r="S120" s="229"/>
      <c r="T120" s="230"/>
      <c r="AT120" s="231" t="s">
        <v>153</v>
      </c>
      <c r="AU120" s="231" t="s">
        <v>87</v>
      </c>
      <c r="AV120" s="12" t="s">
        <v>10</v>
      </c>
      <c r="AW120" s="12" t="s">
        <v>41</v>
      </c>
      <c r="AX120" s="12" t="s">
        <v>80</v>
      </c>
      <c r="AY120" s="231" t="s">
        <v>142</v>
      </c>
    </row>
    <row r="121" spans="2:51" s="13" customFormat="1" ht="13.5">
      <c r="B121" s="232"/>
      <c r="C121" s="233"/>
      <c r="D121" s="218" t="s">
        <v>153</v>
      </c>
      <c r="E121" s="234" t="s">
        <v>35</v>
      </c>
      <c r="F121" s="235" t="s">
        <v>617</v>
      </c>
      <c r="G121" s="233"/>
      <c r="H121" s="236">
        <v>-10.68</v>
      </c>
      <c r="I121" s="237"/>
      <c r="J121" s="233"/>
      <c r="K121" s="233"/>
      <c r="L121" s="238"/>
      <c r="M121" s="239"/>
      <c r="N121" s="240"/>
      <c r="O121" s="240"/>
      <c r="P121" s="240"/>
      <c r="Q121" s="240"/>
      <c r="R121" s="240"/>
      <c r="S121" s="240"/>
      <c r="T121" s="241"/>
      <c r="AT121" s="242" t="s">
        <v>153</v>
      </c>
      <c r="AU121" s="242" t="s">
        <v>87</v>
      </c>
      <c r="AV121" s="13" t="s">
        <v>87</v>
      </c>
      <c r="AW121" s="13" t="s">
        <v>41</v>
      </c>
      <c r="AX121" s="13" t="s">
        <v>80</v>
      </c>
      <c r="AY121" s="242" t="s">
        <v>142</v>
      </c>
    </row>
    <row r="122" spans="2:51" s="15" customFormat="1" ht="13.5">
      <c r="B122" s="269"/>
      <c r="C122" s="270"/>
      <c r="D122" s="218" t="s">
        <v>153</v>
      </c>
      <c r="E122" s="271" t="s">
        <v>35</v>
      </c>
      <c r="F122" s="272" t="s">
        <v>618</v>
      </c>
      <c r="G122" s="270"/>
      <c r="H122" s="273">
        <v>23.637</v>
      </c>
      <c r="I122" s="274"/>
      <c r="J122" s="270"/>
      <c r="K122" s="270"/>
      <c r="L122" s="275"/>
      <c r="M122" s="276"/>
      <c r="N122" s="277"/>
      <c r="O122" s="277"/>
      <c r="P122" s="277"/>
      <c r="Q122" s="277"/>
      <c r="R122" s="277"/>
      <c r="S122" s="277"/>
      <c r="T122" s="278"/>
      <c r="AT122" s="279" t="s">
        <v>153</v>
      </c>
      <c r="AU122" s="279" t="s">
        <v>87</v>
      </c>
      <c r="AV122" s="15" t="s">
        <v>158</v>
      </c>
      <c r="AW122" s="15" t="s">
        <v>41</v>
      </c>
      <c r="AX122" s="15" t="s">
        <v>80</v>
      </c>
      <c r="AY122" s="279" t="s">
        <v>142</v>
      </c>
    </row>
    <row r="123" spans="2:51" s="12" customFormat="1" ht="13.5">
      <c r="B123" s="221"/>
      <c r="C123" s="222"/>
      <c r="D123" s="218" t="s">
        <v>153</v>
      </c>
      <c r="E123" s="223" t="s">
        <v>35</v>
      </c>
      <c r="F123" s="224" t="s">
        <v>619</v>
      </c>
      <c r="G123" s="222"/>
      <c r="H123" s="225" t="s">
        <v>35</v>
      </c>
      <c r="I123" s="226"/>
      <c r="J123" s="222"/>
      <c r="K123" s="222"/>
      <c r="L123" s="227"/>
      <c r="M123" s="228"/>
      <c r="N123" s="229"/>
      <c r="O123" s="229"/>
      <c r="P123" s="229"/>
      <c r="Q123" s="229"/>
      <c r="R123" s="229"/>
      <c r="S123" s="229"/>
      <c r="T123" s="230"/>
      <c r="AT123" s="231" t="s">
        <v>153</v>
      </c>
      <c r="AU123" s="231" t="s">
        <v>87</v>
      </c>
      <c r="AV123" s="12" t="s">
        <v>10</v>
      </c>
      <c r="AW123" s="12" t="s">
        <v>41</v>
      </c>
      <c r="AX123" s="12" t="s">
        <v>80</v>
      </c>
      <c r="AY123" s="231" t="s">
        <v>142</v>
      </c>
    </row>
    <row r="124" spans="2:51" s="13" customFormat="1" ht="13.5">
      <c r="B124" s="232"/>
      <c r="C124" s="233"/>
      <c r="D124" s="218" t="s">
        <v>153</v>
      </c>
      <c r="E124" s="234" t="s">
        <v>35</v>
      </c>
      <c r="F124" s="235" t="s">
        <v>620</v>
      </c>
      <c r="G124" s="233"/>
      <c r="H124" s="236">
        <v>1.08</v>
      </c>
      <c r="I124" s="237"/>
      <c r="J124" s="233"/>
      <c r="K124" s="233"/>
      <c r="L124" s="238"/>
      <c r="M124" s="239"/>
      <c r="N124" s="240"/>
      <c r="O124" s="240"/>
      <c r="P124" s="240"/>
      <c r="Q124" s="240"/>
      <c r="R124" s="240"/>
      <c r="S124" s="240"/>
      <c r="T124" s="241"/>
      <c r="AT124" s="242" t="s">
        <v>153</v>
      </c>
      <c r="AU124" s="242" t="s">
        <v>87</v>
      </c>
      <c r="AV124" s="13" t="s">
        <v>87</v>
      </c>
      <c r="AW124" s="13" t="s">
        <v>41</v>
      </c>
      <c r="AX124" s="13" t="s">
        <v>80</v>
      </c>
      <c r="AY124" s="242" t="s">
        <v>142</v>
      </c>
    </row>
    <row r="125" spans="2:51" s="15" customFormat="1" ht="13.5">
      <c r="B125" s="269"/>
      <c r="C125" s="270"/>
      <c r="D125" s="218" t="s">
        <v>153</v>
      </c>
      <c r="E125" s="271" t="s">
        <v>35</v>
      </c>
      <c r="F125" s="272" t="s">
        <v>621</v>
      </c>
      <c r="G125" s="270"/>
      <c r="H125" s="273">
        <v>1.08</v>
      </c>
      <c r="I125" s="274"/>
      <c r="J125" s="270"/>
      <c r="K125" s="270"/>
      <c r="L125" s="275"/>
      <c r="M125" s="276"/>
      <c r="N125" s="277"/>
      <c r="O125" s="277"/>
      <c r="P125" s="277"/>
      <c r="Q125" s="277"/>
      <c r="R125" s="277"/>
      <c r="S125" s="277"/>
      <c r="T125" s="278"/>
      <c r="AT125" s="279" t="s">
        <v>153</v>
      </c>
      <c r="AU125" s="279" t="s">
        <v>87</v>
      </c>
      <c r="AV125" s="15" t="s">
        <v>158</v>
      </c>
      <c r="AW125" s="15" t="s">
        <v>41</v>
      </c>
      <c r="AX125" s="15" t="s">
        <v>80</v>
      </c>
      <c r="AY125" s="279" t="s">
        <v>142</v>
      </c>
    </row>
    <row r="126" spans="2:51" s="14" customFormat="1" ht="13.5">
      <c r="B126" s="243"/>
      <c r="C126" s="244"/>
      <c r="D126" s="254" t="s">
        <v>153</v>
      </c>
      <c r="E126" s="255" t="s">
        <v>35</v>
      </c>
      <c r="F126" s="256" t="s">
        <v>157</v>
      </c>
      <c r="G126" s="244"/>
      <c r="H126" s="257">
        <v>24.717</v>
      </c>
      <c r="I126" s="248"/>
      <c r="J126" s="244"/>
      <c r="K126" s="244"/>
      <c r="L126" s="249"/>
      <c r="M126" s="250"/>
      <c r="N126" s="251"/>
      <c r="O126" s="251"/>
      <c r="P126" s="251"/>
      <c r="Q126" s="251"/>
      <c r="R126" s="251"/>
      <c r="S126" s="251"/>
      <c r="T126" s="252"/>
      <c r="AT126" s="253" t="s">
        <v>153</v>
      </c>
      <c r="AU126" s="253" t="s">
        <v>87</v>
      </c>
      <c r="AV126" s="14" t="s">
        <v>149</v>
      </c>
      <c r="AW126" s="14" t="s">
        <v>41</v>
      </c>
      <c r="AX126" s="14" t="s">
        <v>10</v>
      </c>
      <c r="AY126" s="253" t="s">
        <v>142</v>
      </c>
    </row>
    <row r="127" spans="2:65" s="1" customFormat="1" ht="44.25" customHeight="1">
      <c r="B127" s="43"/>
      <c r="C127" s="206" t="s">
        <v>190</v>
      </c>
      <c r="D127" s="206" t="s">
        <v>144</v>
      </c>
      <c r="E127" s="207" t="s">
        <v>622</v>
      </c>
      <c r="F127" s="208" t="s">
        <v>623</v>
      </c>
      <c r="G127" s="209" t="s">
        <v>206</v>
      </c>
      <c r="H127" s="210">
        <v>24.717</v>
      </c>
      <c r="I127" s="211"/>
      <c r="J127" s="212">
        <f>ROUND(I127*H127,0)</f>
        <v>0</v>
      </c>
      <c r="K127" s="208" t="s">
        <v>148</v>
      </c>
      <c r="L127" s="63"/>
      <c r="M127" s="213" t="s">
        <v>35</v>
      </c>
      <c r="N127" s="214" t="s">
        <v>51</v>
      </c>
      <c r="O127" s="44"/>
      <c r="P127" s="215">
        <f>O127*H127</f>
        <v>0</v>
      </c>
      <c r="Q127" s="215">
        <v>0</v>
      </c>
      <c r="R127" s="215">
        <f>Q127*H127</f>
        <v>0</v>
      </c>
      <c r="S127" s="215">
        <v>0</v>
      </c>
      <c r="T127" s="216">
        <f>S127*H127</f>
        <v>0</v>
      </c>
      <c r="AR127" s="25" t="s">
        <v>149</v>
      </c>
      <c r="AT127" s="25" t="s">
        <v>144</v>
      </c>
      <c r="AU127" s="25" t="s">
        <v>87</v>
      </c>
      <c r="AY127" s="25" t="s">
        <v>142</v>
      </c>
      <c r="BE127" s="217">
        <f>IF(N127="základní",J127,0)</f>
        <v>0</v>
      </c>
      <c r="BF127" s="217">
        <f>IF(N127="snížená",J127,0)</f>
        <v>0</v>
      </c>
      <c r="BG127" s="217">
        <f>IF(N127="zákl. přenesená",J127,0)</f>
        <v>0</v>
      </c>
      <c r="BH127" s="217">
        <f>IF(N127="sníž. přenesená",J127,0)</f>
        <v>0</v>
      </c>
      <c r="BI127" s="217">
        <f>IF(N127="nulová",J127,0)</f>
        <v>0</v>
      </c>
      <c r="BJ127" s="25" t="s">
        <v>10</v>
      </c>
      <c r="BK127" s="217">
        <f>ROUND(I127*H127,0)</f>
        <v>0</v>
      </c>
      <c r="BL127" s="25" t="s">
        <v>149</v>
      </c>
      <c r="BM127" s="25" t="s">
        <v>624</v>
      </c>
    </row>
    <row r="128" spans="2:47" s="1" customFormat="1" ht="175.5">
      <c r="B128" s="43"/>
      <c r="C128" s="65"/>
      <c r="D128" s="254" t="s">
        <v>151</v>
      </c>
      <c r="E128" s="65"/>
      <c r="F128" s="268" t="s">
        <v>612</v>
      </c>
      <c r="G128" s="65"/>
      <c r="H128" s="65"/>
      <c r="I128" s="174"/>
      <c r="J128" s="65"/>
      <c r="K128" s="65"/>
      <c r="L128" s="63"/>
      <c r="M128" s="220"/>
      <c r="N128" s="44"/>
      <c r="O128" s="44"/>
      <c r="P128" s="44"/>
      <c r="Q128" s="44"/>
      <c r="R128" s="44"/>
      <c r="S128" s="44"/>
      <c r="T128" s="80"/>
      <c r="AT128" s="25" t="s">
        <v>151</v>
      </c>
      <c r="AU128" s="25" t="s">
        <v>87</v>
      </c>
    </row>
    <row r="129" spans="2:65" s="1" customFormat="1" ht="44.25" customHeight="1">
      <c r="B129" s="43"/>
      <c r="C129" s="206" t="s">
        <v>171</v>
      </c>
      <c r="D129" s="206" t="s">
        <v>144</v>
      </c>
      <c r="E129" s="207" t="s">
        <v>479</v>
      </c>
      <c r="F129" s="208" t="s">
        <v>480</v>
      </c>
      <c r="G129" s="209" t="s">
        <v>206</v>
      </c>
      <c r="H129" s="210">
        <v>24.717</v>
      </c>
      <c r="I129" s="211"/>
      <c r="J129" s="212">
        <f>ROUND(I129*H129,0)</f>
        <v>0</v>
      </c>
      <c r="K129" s="208" t="s">
        <v>148</v>
      </c>
      <c r="L129" s="63"/>
      <c r="M129" s="213" t="s">
        <v>35</v>
      </c>
      <c r="N129" s="214" t="s">
        <v>51</v>
      </c>
      <c r="O129" s="44"/>
      <c r="P129" s="215">
        <f>O129*H129</f>
        <v>0</v>
      </c>
      <c r="Q129" s="215">
        <v>0</v>
      </c>
      <c r="R129" s="215">
        <f>Q129*H129</f>
        <v>0</v>
      </c>
      <c r="S129" s="215">
        <v>0</v>
      </c>
      <c r="T129" s="216">
        <f>S129*H129</f>
        <v>0</v>
      </c>
      <c r="AR129" s="25" t="s">
        <v>149</v>
      </c>
      <c r="AT129" s="25" t="s">
        <v>144</v>
      </c>
      <c r="AU129" s="25" t="s">
        <v>87</v>
      </c>
      <c r="AY129" s="25" t="s">
        <v>142</v>
      </c>
      <c r="BE129" s="217">
        <f>IF(N129="základní",J129,0)</f>
        <v>0</v>
      </c>
      <c r="BF129" s="217">
        <f>IF(N129="snížená",J129,0)</f>
        <v>0</v>
      </c>
      <c r="BG129" s="217">
        <f>IF(N129="zákl. přenesená",J129,0)</f>
        <v>0</v>
      </c>
      <c r="BH129" s="217">
        <f>IF(N129="sníž. přenesená",J129,0)</f>
        <v>0</v>
      </c>
      <c r="BI129" s="217">
        <f>IF(N129="nulová",J129,0)</f>
        <v>0</v>
      </c>
      <c r="BJ129" s="25" t="s">
        <v>10</v>
      </c>
      <c r="BK129" s="217">
        <f>ROUND(I129*H129,0)</f>
        <v>0</v>
      </c>
      <c r="BL129" s="25" t="s">
        <v>149</v>
      </c>
      <c r="BM129" s="25" t="s">
        <v>625</v>
      </c>
    </row>
    <row r="130" spans="2:47" s="1" customFormat="1" ht="175.5">
      <c r="B130" s="43"/>
      <c r="C130" s="65"/>
      <c r="D130" s="254" t="s">
        <v>151</v>
      </c>
      <c r="E130" s="65"/>
      <c r="F130" s="268" t="s">
        <v>482</v>
      </c>
      <c r="G130" s="65"/>
      <c r="H130" s="65"/>
      <c r="I130" s="174"/>
      <c r="J130" s="65"/>
      <c r="K130" s="65"/>
      <c r="L130" s="63"/>
      <c r="M130" s="220"/>
      <c r="N130" s="44"/>
      <c r="O130" s="44"/>
      <c r="P130" s="44"/>
      <c r="Q130" s="44"/>
      <c r="R130" s="44"/>
      <c r="S130" s="44"/>
      <c r="T130" s="80"/>
      <c r="AT130" s="25" t="s">
        <v>151</v>
      </c>
      <c r="AU130" s="25" t="s">
        <v>87</v>
      </c>
    </row>
    <row r="131" spans="2:65" s="1" customFormat="1" ht="22.5" customHeight="1">
      <c r="B131" s="43"/>
      <c r="C131" s="206" t="s">
        <v>198</v>
      </c>
      <c r="D131" s="206" t="s">
        <v>144</v>
      </c>
      <c r="E131" s="207" t="s">
        <v>501</v>
      </c>
      <c r="F131" s="208" t="s">
        <v>502</v>
      </c>
      <c r="G131" s="209" t="s">
        <v>305</v>
      </c>
      <c r="H131" s="210">
        <v>42.019</v>
      </c>
      <c r="I131" s="211"/>
      <c r="J131" s="212">
        <f>ROUND(I131*H131,0)</f>
        <v>0</v>
      </c>
      <c r="K131" s="208" t="s">
        <v>148</v>
      </c>
      <c r="L131" s="63"/>
      <c r="M131" s="213" t="s">
        <v>35</v>
      </c>
      <c r="N131" s="214" t="s">
        <v>51</v>
      </c>
      <c r="O131" s="44"/>
      <c r="P131" s="215">
        <f>O131*H131</f>
        <v>0</v>
      </c>
      <c r="Q131" s="215">
        <v>0</v>
      </c>
      <c r="R131" s="215">
        <f>Q131*H131</f>
        <v>0</v>
      </c>
      <c r="S131" s="215">
        <v>0</v>
      </c>
      <c r="T131" s="216">
        <f>S131*H131</f>
        <v>0</v>
      </c>
      <c r="AR131" s="25" t="s">
        <v>149</v>
      </c>
      <c r="AT131" s="25" t="s">
        <v>144</v>
      </c>
      <c r="AU131" s="25" t="s">
        <v>87</v>
      </c>
      <c r="AY131" s="25" t="s">
        <v>142</v>
      </c>
      <c r="BE131" s="217">
        <f>IF(N131="základní",J131,0)</f>
        <v>0</v>
      </c>
      <c r="BF131" s="217">
        <f>IF(N131="snížená",J131,0)</f>
        <v>0</v>
      </c>
      <c r="BG131" s="217">
        <f>IF(N131="zákl. přenesená",J131,0)</f>
        <v>0</v>
      </c>
      <c r="BH131" s="217">
        <f>IF(N131="sníž. přenesená",J131,0)</f>
        <v>0</v>
      </c>
      <c r="BI131" s="217">
        <f>IF(N131="nulová",J131,0)</f>
        <v>0</v>
      </c>
      <c r="BJ131" s="25" t="s">
        <v>10</v>
      </c>
      <c r="BK131" s="217">
        <f>ROUND(I131*H131,0)</f>
        <v>0</v>
      </c>
      <c r="BL131" s="25" t="s">
        <v>149</v>
      </c>
      <c r="BM131" s="25" t="s">
        <v>626</v>
      </c>
    </row>
    <row r="132" spans="2:47" s="1" customFormat="1" ht="175.5">
      <c r="B132" s="43"/>
      <c r="C132" s="65"/>
      <c r="D132" s="218" t="s">
        <v>151</v>
      </c>
      <c r="E132" s="65"/>
      <c r="F132" s="219" t="s">
        <v>499</v>
      </c>
      <c r="G132" s="65"/>
      <c r="H132" s="65"/>
      <c r="I132" s="174"/>
      <c r="J132" s="65"/>
      <c r="K132" s="65"/>
      <c r="L132" s="63"/>
      <c r="M132" s="220"/>
      <c r="N132" s="44"/>
      <c r="O132" s="44"/>
      <c r="P132" s="44"/>
      <c r="Q132" s="44"/>
      <c r="R132" s="44"/>
      <c r="S132" s="44"/>
      <c r="T132" s="80"/>
      <c r="AT132" s="25" t="s">
        <v>151</v>
      </c>
      <c r="AU132" s="25" t="s">
        <v>87</v>
      </c>
    </row>
    <row r="133" spans="2:51" s="13" customFormat="1" ht="13.5">
      <c r="B133" s="232"/>
      <c r="C133" s="233"/>
      <c r="D133" s="254" t="s">
        <v>153</v>
      </c>
      <c r="E133" s="233"/>
      <c r="F133" s="280" t="s">
        <v>627</v>
      </c>
      <c r="G133" s="233"/>
      <c r="H133" s="281">
        <v>42.019</v>
      </c>
      <c r="I133" s="237"/>
      <c r="J133" s="233"/>
      <c r="K133" s="233"/>
      <c r="L133" s="238"/>
      <c r="M133" s="239"/>
      <c r="N133" s="240"/>
      <c r="O133" s="240"/>
      <c r="P133" s="240"/>
      <c r="Q133" s="240"/>
      <c r="R133" s="240"/>
      <c r="S133" s="240"/>
      <c r="T133" s="241"/>
      <c r="AT133" s="242" t="s">
        <v>153</v>
      </c>
      <c r="AU133" s="242" t="s">
        <v>87</v>
      </c>
      <c r="AV133" s="13" t="s">
        <v>87</v>
      </c>
      <c r="AW133" s="13" t="s">
        <v>6</v>
      </c>
      <c r="AX133" s="13" t="s">
        <v>10</v>
      </c>
      <c r="AY133" s="242" t="s">
        <v>142</v>
      </c>
    </row>
    <row r="134" spans="2:65" s="1" customFormat="1" ht="22.5" customHeight="1">
      <c r="B134" s="43"/>
      <c r="C134" s="206" t="s">
        <v>203</v>
      </c>
      <c r="D134" s="206" t="s">
        <v>144</v>
      </c>
      <c r="E134" s="207" t="s">
        <v>628</v>
      </c>
      <c r="F134" s="208" t="s">
        <v>629</v>
      </c>
      <c r="G134" s="209" t="s">
        <v>147</v>
      </c>
      <c r="H134" s="210">
        <v>80.76</v>
      </c>
      <c r="I134" s="211"/>
      <c r="J134" s="212">
        <f>ROUND(I134*H134,0)</f>
        <v>0</v>
      </c>
      <c r="K134" s="208" t="s">
        <v>148</v>
      </c>
      <c r="L134" s="63"/>
      <c r="M134" s="213" t="s">
        <v>35</v>
      </c>
      <c r="N134" s="214" t="s">
        <v>51</v>
      </c>
      <c r="O134" s="44"/>
      <c r="P134" s="215">
        <f>O134*H134</f>
        <v>0</v>
      </c>
      <c r="Q134" s="215">
        <v>0</v>
      </c>
      <c r="R134" s="215">
        <f>Q134*H134</f>
        <v>0</v>
      </c>
      <c r="S134" s="215">
        <v>0</v>
      </c>
      <c r="T134" s="216">
        <f>S134*H134</f>
        <v>0</v>
      </c>
      <c r="AR134" s="25" t="s">
        <v>149</v>
      </c>
      <c r="AT134" s="25" t="s">
        <v>144</v>
      </c>
      <c r="AU134" s="25" t="s">
        <v>87</v>
      </c>
      <c r="AY134" s="25" t="s">
        <v>142</v>
      </c>
      <c r="BE134" s="217">
        <f>IF(N134="základní",J134,0)</f>
        <v>0</v>
      </c>
      <c r="BF134" s="217">
        <f>IF(N134="snížená",J134,0)</f>
        <v>0</v>
      </c>
      <c r="BG134" s="217">
        <f>IF(N134="zákl. přenesená",J134,0)</f>
        <v>0</v>
      </c>
      <c r="BH134" s="217">
        <f>IF(N134="sníž. přenesená",J134,0)</f>
        <v>0</v>
      </c>
      <c r="BI134" s="217">
        <f>IF(N134="nulová",J134,0)</f>
        <v>0</v>
      </c>
      <c r="BJ134" s="25" t="s">
        <v>10</v>
      </c>
      <c r="BK134" s="217">
        <f>ROUND(I134*H134,0)</f>
        <v>0</v>
      </c>
      <c r="BL134" s="25" t="s">
        <v>149</v>
      </c>
      <c r="BM134" s="25" t="s">
        <v>630</v>
      </c>
    </row>
    <row r="135" spans="2:47" s="1" customFormat="1" ht="175.5">
      <c r="B135" s="43"/>
      <c r="C135" s="65"/>
      <c r="D135" s="218" t="s">
        <v>151</v>
      </c>
      <c r="E135" s="65"/>
      <c r="F135" s="219" t="s">
        <v>631</v>
      </c>
      <c r="G135" s="65"/>
      <c r="H135" s="65"/>
      <c r="I135" s="174"/>
      <c r="J135" s="65"/>
      <c r="K135" s="65"/>
      <c r="L135" s="63"/>
      <c r="M135" s="220"/>
      <c r="N135" s="44"/>
      <c r="O135" s="44"/>
      <c r="P135" s="44"/>
      <c r="Q135" s="44"/>
      <c r="R135" s="44"/>
      <c r="S135" s="44"/>
      <c r="T135" s="80"/>
      <c r="AT135" s="25" t="s">
        <v>151</v>
      </c>
      <c r="AU135" s="25" t="s">
        <v>87</v>
      </c>
    </row>
    <row r="136" spans="2:51" s="12" customFormat="1" ht="13.5">
      <c r="B136" s="221"/>
      <c r="C136" s="222"/>
      <c r="D136" s="218" t="s">
        <v>153</v>
      </c>
      <c r="E136" s="223" t="s">
        <v>35</v>
      </c>
      <c r="F136" s="224" t="s">
        <v>613</v>
      </c>
      <c r="G136" s="222"/>
      <c r="H136" s="225" t="s">
        <v>35</v>
      </c>
      <c r="I136" s="226"/>
      <c r="J136" s="222"/>
      <c r="K136" s="222"/>
      <c r="L136" s="227"/>
      <c r="M136" s="228"/>
      <c r="N136" s="229"/>
      <c r="O136" s="229"/>
      <c r="P136" s="229"/>
      <c r="Q136" s="229"/>
      <c r="R136" s="229"/>
      <c r="S136" s="229"/>
      <c r="T136" s="230"/>
      <c r="AT136" s="231" t="s">
        <v>153</v>
      </c>
      <c r="AU136" s="231" t="s">
        <v>87</v>
      </c>
      <c r="AV136" s="12" t="s">
        <v>10</v>
      </c>
      <c r="AW136" s="12" t="s">
        <v>41</v>
      </c>
      <c r="AX136" s="12" t="s">
        <v>80</v>
      </c>
      <c r="AY136" s="231" t="s">
        <v>142</v>
      </c>
    </row>
    <row r="137" spans="2:51" s="12" customFormat="1" ht="13.5">
      <c r="B137" s="221"/>
      <c r="C137" s="222"/>
      <c r="D137" s="218" t="s">
        <v>153</v>
      </c>
      <c r="E137" s="223" t="s">
        <v>35</v>
      </c>
      <c r="F137" s="224" t="s">
        <v>614</v>
      </c>
      <c r="G137" s="222"/>
      <c r="H137" s="225" t="s">
        <v>35</v>
      </c>
      <c r="I137" s="226"/>
      <c r="J137" s="222"/>
      <c r="K137" s="222"/>
      <c r="L137" s="227"/>
      <c r="M137" s="228"/>
      <c r="N137" s="229"/>
      <c r="O137" s="229"/>
      <c r="P137" s="229"/>
      <c r="Q137" s="229"/>
      <c r="R137" s="229"/>
      <c r="S137" s="229"/>
      <c r="T137" s="230"/>
      <c r="AT137" s="231" t="s">
        <v>153</v>
      </c>
      <c r="AU137" s="231" t="s">
        <v>87</v>
      </c>
      <c r="AV137" s="12" t="s">
        <v>10</v>
      </c>
      <c r="AW137" s="12" t="s">
        <v>41</v>
      </c>
      <c r="AX137" s="12" t="s">
        <v>80</v>
      </c>
      <c r="AY137" s="231" t="s">
        <v>142</v>
      </c>
    </row>
    <row r="138" spans="2:51" s="13" customFormat="1" ht="13.5">
      <c r="B138" s="232"/>
      <c r="C138" s="233"/>
      <c r="D138" s="218" t="s">
        <v>153</v>
      </c>
      <c r="E138" s="234" t="s">
        <v>35</v>
      </c>
      <c r="F138" s="235" t="s">
        <v>632</v>
      </c>
      <c r="G138" s="233"/>
      <c r="H138" s="236">
        <v>76.26</v>
      </c>
      <c r="I138" s="237"/>
      <c r="J138" s="233"/>
      <c r="K138" s="233"/>
      <c r="L138" s="238"/>
      <c r="M138" s="239"/>
      <c r="N138" s="240"/>
      <c r="O138" s="240"/>
      <c r="P138" s="240"/>
      <c r="Q138" s="240"/>
      <c r="R138" s="240"/>
      <c r="S138" s="240"/>
      <c r="T138" s="241"/>
      <c r="AT138" s="242" t="s">
        <v>153</v>
      </c>
      <c r="AU138" s="242" t="s">
        <v>87</v>
      </c>
      <c r="AV138" s="13" t="s">
        <v>87</v>
      </c>
      <c r="AW138" s="13" t="s">
        <v>41</v>
      </c>
      <c r="AX138" s="13" t="s">
        <v>80</v>
      </c>
      <c r="AY138" s="242" t="s">
        <v>142</v>
      </c>
    </row>
    <row r="139" spans="2:51" s="15" customFormat="1" ht="13.5">
      <c r="B139" s="269"/>
      <c r="C139" s="270"/>
      <c r="D139" s="218" t="s">
        <v>153</v>
      </c>
      <c r="E139" s="271" t="s">
        <v>35</v>
      </c>
      <c r="F139" s="272" t="s">
        <v>618</v>
      </c>
      <c r="G139" s="270"/>
      <c r="H139" s="273">
        <v>76.26</v>
      </c>
      <c r="I139" s="274"/>
      <c r="J139" s="270"/>
      <c r="K139" s="270"/>
      <c r="L139" s="275"/>
      <c r="M139" s="276"/>
      <c r="N139" s="277"/>
      <c r="O139" s="277"/>
      <c r="P139" s="277"/>
      <c r="Q139" s="277"/>
      <c r="R139" s="277"/>
      <c r="S139" s="277"/>
      <c r="T139" s="278"/>
      <c r="AT139" s="279" t="s">
        <v>153</v>
      </c>
      <c r="AU139" s="279" t="s">
        <v>87</v>
      </c>
      <c r="AV139" s="15" t="s">
        <v>158</v>
      </c>
      <c r="AW139" s="15" t="s">
        <v>41</v>
      </c>
      <c r="AX139" s="15" t="s">
        <v>80</v>
      </c>
      <c r="AY139" s="279" t="s">
        <v>142</v>
      </c>
    </row>
    <row r="140" spans="2:51" s="12" customFormat="1" ht="13.5">
      <c r="B140" s="221"/>
      <c r="C140" s="222"/>
      <c r="D140" s="218" t="s">
        <v>153</v>
      </c>
      <c r="E140" s="223" t="s">
        <v>35</v>
      </c>
      <c r="F140" s="224" t="s">
        <v>619</v>
      </c>
      <c r="G140" s="222"/>
      <c r="H140" s="225" t="s">
        <v>35</v>
      </c>
      <c r="I140" s="226"/>
      <c r="J140" s="222"/>
      <c r="K140" s="222"/>
      <c r="L140" s="227"/>
      <c r="M140" s="228"/>
      <c r="N140" s="229"/>
      <c r="O140" s="229"/>
      <c r="P140" s="229"/>
      <c r="Q140" s="229"/>
      <c r="R140" s="229"/>
      <c r="S140" s="229"/>
      <c r="T140" s="230"/>
      <c r="AT140" s="231" t="s">
        <v>153</v>
      </c>
      <c r="AU140" s="231" t="s">
        <v>87</v>
      </c>
      <c r="AV140" s="12" t="s">
        <v>10</v>
      </c>
      <c r="AW140" s="12" t="s">
        <v>41</v>
      </c>
      <c r="AX140" s="12" t="s">
        <v>80</v>
      </c>
      <c r="AY140" s="231" t="s">
        <v>142</v>
      </c>
    </row>
    <row r="141" spans="2:51" s="13" customFormat="1" ht="13.5">
      <c r="B141" s="232"/>
      <c r="C141" s="233"/>
      <c r="D141" s="218" t="s">
        <v>153</v>
      </c>
      <c r="E141" s="234" t="s">
        <v>35</v>
      </c>
      <c r="F141" s="235" t="s">
        <v>633</v>
      </c>
      <c r="G141" s="233"/>
      <c r="H141" s="236">
        <v>4.5</v>
      </c>
      <c r="I141" s="237"/>
      <c r="J141" s="233"/>
      <c r="K141" s="233"/>
      <c r="L141" s="238"/>
      <c r="M141" s="239"/>
      <c r="N141" s="240"/>
      <c r="O141" s="240"/>
      <c r="P141" s="240"/>
      <c r="Q141" s="240"/>
      <c r="R141" s="240"/>
      <c r="S141" s="240"/>
      <c r="T141" s="241"/>
      <c r="AT141" s="242" t="s">
        <v>153</v>
      </c>
      <c r="AU141" s="242" t="s">
        <v>87</v>
      </c>
      <c r="AV141" s="13" t="s">
        <v>87</v>
      </c>
      <c r="AW141" s="13" t="s">
        <v>41</v>
      </c>
      <c r="AX141" s="13" t="s">
        <v>80</v>
      </c>
      <c r="AY141" s="242" t="s">
        <v>142</v>
      </c>
    </row>
    <row r="142" spans="2:51" s="15" customFormat="1" ht="13.5">
      <c r="B142" s="269"/>
      <c r="C142" s="270"/>
      <c r="D142" s="218" t="s">
        <v>153</v>
      </c>
      <c r="E142" s="271" t="s">
        <v>35</v>
      </c>
      <c r="F142" s="272" t="s">
        <v>621</v>
      </c>
      <c r="G142" s="270"/>
      <c r="H142" s="273">
        <v>4.5</v>
      </c>
      <c r="I142" s="274"/>
      <c r="J142" s="270"/>
      <c r="K142" s="270"/>
      <c r="L142" s="275"/>
      <c r="M142" s="276"/>
      <c r="N142" s="277"/>
      <c r="O142" s="277"/>
      <c r="P142" s="277"/>
      <c r="Q142" s="277"/>
      <c r="R142" s="277"/>
      <c r="S142" s="277"/>
      <c r="T142" s="278"/>
      <c r="AT142" s="279" t="s">
        <v>153</v>
      </c>
      <c r="AU142" s="279" t="s">
        <v>87</v>
      </c>
      <c r="AV142" s="15" t="s">
        <v>158</v>
      </c>
      <c r="AW142" s="15" t="s">
        <v>41</v>
      </c>
      <c r="AX142" s="15" t="s">
        <v>80</v>
      </c>
      <c r="AY142" s="279" t="s">
        <v>142</v>
      </c>
    </row>
    <row r="143" spans="2:51" s="14" customFormat="1" ht="13.5">
      <c r="B143" s="243"/>
      <c r="C143" s="244"/>
      <c r="D143" s="254" t="s">
        <v>153</v>
      </c>
      <c r="E143" s="255" t="s">
        <v>35</v>
      </c>
      <c r="F143" s="256" t="s">
        <v>157</v>
      </c>
      <c r="G143" s="244"/>
      <c r="H143" s="257">
        <v>80.76</v>
      </c>
      <c r="I143" s="248"/>
      <c r="J143" s="244"/>
      <c r="K143" s="244"/>
      <c r="L143" s="249"/>
      <c r="M143" s="250"/>
      <c r="N143" s="251"/>
      <c r="O143" s="251"/>
      <c r="P143" s="251"/>
      <c r="Q143" s="251"/>
      <c r="R143" s="251"/>
      <c r="S143" s="251"/>
      <c r="T143" s="252"/>
      <c r="AT143" s="253" t="s">
        <v>153</v>
      </c>
      <c r="AU143" s="253" t="s">
        <v>87</v>
      </c>
      <c r="AV143" s="14" t="s">
        <v>149</v>
      </c>
      <c r="AW143" s="14" t="s">
        <v>41</v>
      </c>
      <c r="AX143" s="14" t="s">
        <v>10</v>
      </c>
      <c r="AY143" s="253" t="s">
        <v>142</v>
      </c>
    </row>
    <row r="144" spans="2:65" s="1" customFormat="1" ht="22.5" customHeight="1">
      <c r="B144" s="43"/>
      <c r="C144" s="206" t="s">
        <v>213</v>
      </c>
      <c r="D144" s="206" t="s">
        <v>144</v>
      </c>
      <c r="E144" s="207" t="s">
        <v>634</v>
      </c>
      <c r="F144" s="208" t="s">
        <v>635</v>
      </c>
      <c r="G144" s="209" t="s">
        <v>147</v>
      </c>
      <c r="H144" s="210">
        <v>80.76</v>
      </c>
      <c r="I144" s="211"/>
      <c r="J144" s="212">
        <f>ROUND(I144*H144,0)</f>
        <v>0</v>
      </c>
      <c r="K144" s="208" t="s">
        <v>148</v>
      </c>
      <c r="L144" s="63"/>
      <c r="M144" s="213" t="s">
        <v>35</v>
      </c>
      <c r="N144" s="214" t="s">
        <v>51</v>
      </c>
      <c r="O144" s="44"/>
      <c r="P144" s="215">
        <f>O144*H144</f>
        <v>0</v>
      </c>
      <c r="Q144" s="215">
        <v>0</v>
      </c>
      <c r="R144" s="215">
        <f>Q144*H144</f>
        <v>0</v>
      </c>
      <c r="S144" s="215">
        <v>0</v>
      </c>
      <c r="T144" s="216">
        <f>S144*H144</f>
        <v>0</v>
      </c>
      <c r="AR144" s="25" t="s">
        <v>149</v>
      </c>
      <c r="AT144" s="25" t="s">
        <v>144</v>
      </c>
      <c r="AU144" s="25" t="s">
        <v>87</v>
      </c>
      <c r="AY144" s="25" t="s">
        <v>142</v>
      </c>
      <c r="BE144" s="217">
        <f>IF(N144="základní",J144,0)</f>
        <v>0</v>
      </c>
      <c r="BF144" s="217">
        <f>IF(N144="snížená",J144,0)</f>
        <v>0</v>
      </c>
      <c r="BG144" s="217">
        <f>IF(N144="zákl. přenesená",J144,0)</f>
        <v>0</v>
      </c>
      <c r="BH144" s="217">
        <f>IF(N144="sníž. přenesená",J144,0)</f>
        <v>0</v>
      </c>
      <c r="BI144" s="217">
        <f>IF(N144="nulová",J144,0)</f>
        <v>0</v>
      </c>
      <c r="BJ144" s="25" t="s">
        <v>10</v>
      </c>
      <c r="BK144" s="217">
        <f>ROUND(I144*H144,0)</f>
        <v>0</v>
      </c>
      <c r="BL144" s="25" t="s">
        <v>149</v>
      </c>
      <c r="BM144" s="25" t="s">
        <v>636</v>
      </c>
    </row>
    <row r="145" spans="2:47" s="1" customFormat="1" ht="162">
      <c r="B145" s="43"/>
      <c r="C145" s="65"/>
      <c r="D145" s="218" t="s">
        <v>151</v>
      </c>
      <c r="E145" s="65"/>
      <c r="F145" s="219" t="s">
        <v>637</v>
      </c>
      <c r="G145" s="65"/>
      <c r="H145" s="65"/>
      <c r="I145" s="174"/>
      <c r="J145" s="65"/>
      <c r="K145" s="65"/>
      <c r="L145" s="63"/>
      <c r="M145" s="220"/>
      <c r="N145" s="44"/>
      <c r="O145" s="44"/>
      <c r="P145" s="44"/>
      <c r="Q145" s="44"/>
      <c r="R145" s="44"/>
      <c r="S145" s="44"/>
      <c r="T145" s="80"/>
      <c r="AT145" s="25" t="s">
        <v>151</v>
      </c>
      <c r="AU145" s="25" t="s">
        <v>87</v>
      </c>
    </row>
    <row r="146" spans="2:51" s="12" customFormat="1" ht="13.5">
      <c r="B146" s="221"/>
      <c r="C146" s="222"/>
      <c r="D146" s="218" t="s">
        <v>153</v>
      </c>
      <c r="E146" s="223" t="s">
        <v>35</v>
      </c>
      <c r="F146" s="224" t="s">
        <v>613</v>
      </c>
      <c r="G146" s="222"/>
      <c r="H146" s="225" t="s">
        <v>35</v>
      </c>
      <c r="I146" s="226"/>
      <c r="J146" s="222"/>
      <c r="K146" s="222"/>
      <c r="L146" s="227"/>
      <c r="M146" s="228"/>
      <c r="N146" s="229"/>
      <c r="O146" s="229"/>
      <c r="P146" s="229"/>
      <c r="Q146" s="229"/>
      <c r="R146" s="229"/>
      <c r="S146" s="229"/>
      <c r="T146" s="230"/>
      <c r="AT146" s="231" t="s">
        <v>153</v>
      </c>
      <c r="AU146" s="231" t="s">
        <v>87</v>
      </c>
      <c r="AV146" s="12" t="s">
        <v>10</v>
      </c>
      <c r="AW146" s="12" t="s">
        <v>41</v>
      </c>
      <c r="AX146" s="12" t="s">
        <v>80</v>
      </c>
      <c r="AY146" s="231" t="s">
        <v>142</v>
      </c>
    </row>
    <row r="147" spans="2:51" s="12" customFormat="1" ht="13.5">
      <c r="B147" s="221"/>
      <c r="C147" s="222"/>
      <c r="D147" s="218" t="s">
        <v>153</v>
      </c>
      <c r="E147" s="223" t="s">
        <v>35</v>
      </c>
      <c r="F147" s="224" t="s">
        <v>614</v>
      </c>
      <c r="G147" s="222"/>
      <c r="H147" s="225" t="s">
        <v>35</v>
      </c>
      <c r="I147" s="226"/>
      <c r="J147" s="222"/>
      <c r="K147" s="222"/>
      <c r="L147" s="227"/>
      <c r="M147" s="228"/>
      <c r="N147" s="229"/>
      <c r="O147" s="229"/>
      <c r="P147" s="229"/>
      <c r="Q147" s="229"/>
      <c r="R147" s="229"/>
      <c r="S147" s="229"/>
      <c r="T147" s="230"/>
      <c r="AT147" s="231" t="s">
        <v>153</v>
      </c>
      <c r="AU147" s="231" t="s">
        <v>87</v>
      </c>
      <c r="AV147" s="12" t="s">
        <v>10</v>
      </c>
      <c r="AW147" s="12" t="s">
        <v>41</v>
      </c>
      <c r="AX147" s="12" t="s">
        <v>80</v>
      </c>
      <c r="AY147" s="231" t="s">
        <v>142</v>
      </c>
    </row>
    <row r="148" spans="2:51" s="13" customFormat="1" ht="13.5">
      <c r="B148" s="232"/>
      <c r="C148" s="233"/>
      <c r="D148" s="218" t="s">
        <v>153</v>
      </c>
      <c r="E148" s="234" t="s">
        <v>35</v>
      </c>
      <c r="F148" s="235" t="s">
        <v>632</v>
      </c>
      <c r="G148" s="233"/>
      <c r="H148" s="236">
        <v>76.26</v>
      </c>
      <c r="I148" s="237"/>
      <c r="J148" s="233"/>
      <c r="K148" s="233"/>
      <c r="L148" s="238"/>
      <c r="M148" s="239"/>
      <c r="N148" s="240"/>
      <c r="O148" s="240"/>
      <c r="P148" s="240"/>
      <c r="Q148" s="240"/>
      <c r="R148" s="240"/>
      <c r="S148" s="240"/>
      <c r="T148" s="241"/>
      <c r="AT148" s="242" t="s">
        <v>153</v>
      </c>
      <c r="AU148" s="242" t="s">
        <v>87</v>
      </c>
      <c r="AV148" s="13" t="s">
        <v>87</v>
      </c>
      <c r="AW148" s="13" t="s">
        <v>41</v>
      </c>
      <c r="AX148" s="13" t="s">
        <v>80</v>
      </c>
      <c r="AY148" s="242" t="s">
        <v>142</v>
      </c>
    </row>
    <row r="149" spans="2:51" s="15" customFormat="1" ht="13.5">
      <c r="B149" s="269"/>
      <c r="C149" s="270"/>
      <c r="D149" s="218" t="s">
        <v>153</v>
      </c>
      <c r="E149" s="271" t="s">
        <v>35</v>
      </c>
      <c r="F149" s="272" t="s">
        <v>618</v>
      </c>
      <c r="G149" s="270"/>
      <c r="H149" s="273">
        <v>76.26</v>
      </c>
      <c r="I149" s="274"/>
      <c r="J149" s="270"/>
      <c r="K149" s="270"/>
      <c r="L149" s="275"/>
      <c r="M149" s="276"/>
      <c r="N149" s="277"/>
      <c r="O149" s="277"/>
      <c r="P149" s="277"/>
      <c r="Q149" s="277"/>
      <c r="R149" s="277"/>
      <c r="S149" s="277"/>
      <c r="T149" s="278"/>
      <c r="AT149" s="279" t="s">
        <v>153</v>
      </c>
      <c r="AU149" s="279" t="s">
        <v>87</v>
      </c>
      <c r="AV149" s="15" t="s">
        <v>158</v>
      </c>
      <c r="AW149" s="15" t="s">
        <v>41</v>
      </c>
      <c r="AX149" s="15" t="s">
        <v>80</v>
      </c>
      <c r="AY149" s="279" t="s">
        <v>142</v>
      </c>
    </row>
    <row r="150" spans="2:51" s="12" customFormat="1" ht="13.5">
      <c r="B150" s="221"/>
      <c r="C150" s="222"/>
      <c r="D150" s="218" t="s">
        <v>153</v>
      </c>
      <c r="E150" s="223" t="s">
        <v>35</v>
      </c>
      <c r="F150" s="224" t="s">
        <v>619</v>
      </c>
      <c r="G150" s="222"/>
      <c r="H150" s="225" t="s">
        <v>35</v>
      </c>
      <c r="I150" s="226"/>
      <c r="J150" s="222"/>
      <c r="K150" s="222"/>
      <c r="L150" s="227"/>
      <c r="M150" s="228"/>
      <c r="N150" s="229"/>
      <c r="O150" s="229"/>
      <c r="P150" s="229"/>
      <c r="Q150" s="229"/>
      <c r="R150" s="229"/>
      <c r="S150" s="229"/>
      <c r="T150" s="230"/>
      <c r="AT150" s="231" t="s">
        <v>153</v>
      </c>
      <c r="AU150" s="231" t="s">
        <v>87</v>
      </c>
      <c r="AV150" s="12" t="s">
        <v>10</v>
      </c>
      <c r="AW150" s="12" t="s">
        <v>41</v>
      </c>
      <c r="AX150" s="12" t="s">
        <v>80</v>
      </c>
      <c r="AY150" s="231" t="s">
        <v>142</v>
      </c>
    </row>
    <row r="151" spans="2:51" s="13" customFormat="1" ht="13.5">
      <c r="B151" s="232"/>
      <c r="C151" s="233"/>
      <c r="D151" s="218" t="s">
        <v>153</v>
      </c>
      <c r="E151" s="234" t="s">
        <v>35</v>
      </c>
      <c r="F151" s="235" t="s">
        <v>633</v>
      </c>
      <c r="G151" s="233"/>
      <c r="H151" s="236">
        <v>4.5</v>
      </c>
      <c r="I151" s="237"/>
      <c r="J151" s="233"/>
      <c r="K151" s="233"/>
      <c r="L151" s="238"/>
      <c r="M151" s="239"/>
      <c r="N151" s="240"/>
      <c r="O151" s="240"/>
      <c r="P151" s="240"/>
      <c r="Q151" s="240"/>
      <c r="R151" s="240"/>
      <c r="S151" s="240"/>
      <c r="T151" s="241"/>
      <c r="AT151" s="242" t="s">
        <v>153</v>
      </c>
      <c r="AU151" s="242" t="s">
        <v>87</v>
      </c>
      <c r="AV151" s="13" t="s">
        <v>87</v>
      </c>
      <c r="AW151" s="13" t="s">
        <v>41</v>
      </c>
      <c r="AX151" s="13" t="s">
        <v>80</v>
      </c>
      <c r="AY151" s="242" t="s">
        <v>142</v>
      </c>
    </row>
    <row r="152" spans="2:51" s="15" customFormat="1" ht="13.5">
      <c r="B152" s="269"/>
      <c r="C152" s="270"/>
      <c r="D152" s="218" t="s">
        <v>153</v>
      </c>
      <c r="E152" s="271" t="s">
        <v>35</v>
      </c>
      <c r="F152" s="272" t="s">
        <v>621</v>
      </c>
      <c r="G152" s="270"/>
      <c r="H152" s="273">
        <v>4.5</v>
      </c>
      <c r="I152" s="274"/>
      <c r="J152" s="270"/>
      <c r="K152" s="270"/>
      <c r="L152" s="275"/>
      <c r="M152" s="276"/>
      <c r="N152" s="277"/>
      <c r="O152" s="277"/>
      <c r="P152" s="277"/>
      <c r="Q152" s="277"/>
      <c r="R152" s="277"/>
      <c r="S152" s="277"/>
      <c r="T152" s="278"/>
      <c r="AT152" s="279" t="s">
        <v>153</v>
      </c>
      <c r="AU152" s="279" t="s">
        <v>87</v>
      </c>
      <c r="AV152" s="15" t="s">
        <v>158</v>
      </c>
      <c r="AW152" s="15" t="s">
        <v>41</v>
      </c>
      <c r="AX152" s="15" t="s">
        <v>80</v>
      </c>
      <c r="AY152" s="279" t="s">
        <v>142</v>
      </c>
    </row>
    <row r="153" spans="2:51" s="14" customFormat="1" ht="13.5">
      <c r="B153" s="243"/>
      <c r="C153" s="244"/>
      <c r="D153" s="218" t="s">
        <v>153</v>
      </c>
      <c r="E153" s="245" t="s">
        <v>35</v>
      </c>
      <c r="F153" s="246" t="s">
        <v>157</v>
      </c>
      <c r="G153" s="244"/>
      <c r="H153" s="247">
        <v>80.76</v>
      </c>
      <c r="I153" s="248"/>
      <c r="J153" s="244"/>
      <c r="K153" s="244"/>
      <c r="L153" s="249"/>
      <c r="M153" s="250"/>
      <c r="N153" s="251"/>
      <c r="O153" s="251"/>
      <c r="P153" s="251"/>
      <c r="Q153" s="251"/>
      <c r="R153" s="251"/>
      <c r="S153" s="251"/>
      <c r="T153" s="252"/>
      <c r="AT153" s="253" t="s">
        <v>153</v>
      </c>
      <c r="AU153" s="253" t="s">
        <v>87</v>
      </c>
      <c r="AV153" s="14" t="s">
        <v>149</v>
      </c>
      <c r="AW153" s="14" t="s">
        <v>41</v>
      </c>
      <c r="AX153" s="14" t="s">
        <v>10</v>
      </c>
      <c r="AY153" s="253" t="s">
        <v>142</v>
      </c>
    </row>
    <row r="154" spans="2:63" s="11" customFormat="1" ht="29.85" customHeight="1">
      <c r="B154" s="189"/>
      <c r="C154" s="190"/>
      <c r="D154" s="203" t="s">
        <v>79</v>
      </c>
      <c r="E154" s="204" t="s">
        <v>87</v>
      </c>
      <c r="F154" s="204" t="s">
        <v>527</v>
      </c>
      <c r="G154" s="190"/>
      <c r="H154" s="190"/>
      <c r="I154" s="193"/>
      <c r="J154" s="205">
        <f>BK154</f>
        <v>0</v>
      </c>
      <c r="K154" s="190"/>
      <c r="L154" s="195"/>
      <c r="M154" s="196"/>
      <c r="N154" s="197"/>
      <c r="O154" s="197"/>
      <c r="P154" s="198">
        <f>SUM(P155:P164)</f>
        <v>0</v>
      </c>
      <c r="Q154" s="197"/>
      <c r="R154" s="198">
        <f>SUM(R155:R164)</f>
        <v>0</v>
      </c>
      <c r="S154" s="197"/>
      <c r="T154" s="199">
        <f>SUM(T155:T164)</f>
        <v>0</v>
      </c>
      <c r="AR154" s="200" t="s">
        <v>10</v>
      </c>
      <c r="AT154" s="201" t="s">
        <v>79</v>
      </c>
      <c r="AU154" s="201" t="s">
        <v>10</v>
      </c>
      <c r="AY154" s="200" t="s">
        <v>142</v>
      </c>
      <c r="BK154" s="202">
        <f>SUM(BK155:BK164)</f>
        <v>0</v>
      </c>
    </row>
    <row r="155" spans="2:65" s="1" customFormat="1" ht="31.5" customHeight="1">
      <c r="B155" s="43"/>
      <c r="C155" s="206" t="s">
        <v>218</v>
      </c>
      <c r="D155" s="206" t="s">
        <v>144</v>
      </c>
      <c r="E155" s="207" t="s">
        <v>638</v>
      </c>
      <c r="F155" s="208" t="s">
        <v>639</v>
      </c>
      <c r="G155" s="209" t="s">
        <v>147</v>
      </c>
      <c r="H155" s="210">
        <v>80.76</v>
      </c>
      <c r="I155" s="211"/>
      <c r="J155" s="212">
        <f>ROUND(I155*H155,0)</f>
        <v>0</v>
      </c>
      <c r="K155" s="208" t="s">
        <v>148</v>
      </c>
      <c r="L155" s="63"/>
      <c r="M155" s="213" t="s">
        <v>35</v>
      </c>
      <c r="N155" s="214" t="s">
        <v>51</v>
      </c>
      <c r="O155" s="44"/>
      <c r="P155" s="215">
        <f>O155*H155</f>
        <v>0</v>
      </c>
      <c r="Q155" s="215">
        <v>0</v>
      </c>
      <c r="R155" s="215">
        <f>Q155*H155</f>
        <v>0</v>
      </c>
      <c r="S155" s="215">
        <v>0</v>
      </c>
      <c r="T155" s="216">
        <f>S155*H155</f>
        <v>0</v>
      </c>
      <c r="AR155" s="25" t="s">
        <v>149</v>
      </c>
      <c r="AT155" s="25" t="s">
        <v>144</v>
      </c>
      <c r="AU155" s="25" t="s">
        <v>87</v>
      </c>
      <c r="AY155" s="25" t="s">
        <v>142</v>
      </c>
      <c r="BE155" s="217">
        <f>IF(N155="základní",J155,0)</f>
        <v>0</v>
      </c>
      <c r="BF155" s="217">
        <f>IF(N155="snížená",J155,0)</f>
        <v>0</v>
      </c>
      <c r="BG155" s="217">
        <f>IF(N155="zákl. přenesená",J155,0)</f>
        <v>0</v>
      </c>
      <c r="BH155" s="217">
        <f>IF(N155="sníž. přenesená",J155,0)</f>
        <v>0</v>
      </c>
      <c r="BI155" s="217">
        <f>IF(N155="nulová",J155,0)</f>
        <v>0</v>
      </c>
      <c r="BJ155" s="25" t="s">
        <v>10</v>
      </c>
      <c r="BK155" s="217">
        <f>ROUND(I155*H155,0)</f>
        <v>0</v>
      </c>
      <c r="BL155" s="25" t="s">
        <v>149</v>
      </c>
      <c r="BM155" s="25" t="s">
        <v>640</v>
      </c>
    </row>
    <row r="156" spans="2:47" s="1" customFormat="1" ht="67.5">
      <c r="B156" s="43"/>
      <c r="C156" s="65"/>
      <c r="D156" s="218" t="s">
        <v>151</v>
      </c>
      <c r="E156" s="65"/>
      <c r="F156" s="219" t="s">
        <v>641</v>
      </c>
      <c r="G156" s="65"/>
      <c r="H156" s="65"/>
      <c r="I156" s="174"/>
      <c r="J156" s="65"/>
      <c r="K156" s="65"/>
      <c r="L156" s="63"/>
      <c r="M156" s="220"/>
      <c r="N156" s="44"/>
      <c r="O156" s="44"/>
      <c r="P156" s="44"/>
      <c r="Q156" s="44"/>
      <c r="R156" s="44"/>
      <c r="S156" s="44"/>
      <c r="T156" s="80"/>
      <c r="AT156" s="25" t="s">
        <v>151</v>
      </c>
      <c r="AU156" s="25" t="s">
        <v>87</v>
      </c>
    </row>
    <row r="157" spans="2:51" s="12" customFormat="1" ht="13.5">
      <c r="B157" s="221"/>
      <c r="C157" s="222"/>
      <c r="D157" s="218" t="s">
        <v>153</v>
      </c>
      <c r="E157" s="223" t="s">
        <v>35</v>
      </c>
      <c r="F157" s="224" t="s">
        <v>613</v>
      </c>
      <c r="G157" s="222"/>
      <c r="H157" s="225" t="s">
        <v>35</v>
      </c>
      <c r="I157" s="226"/>
      <c r="J157" s="222"/>
      <c r="K157" s="222"/>
      <c r="L157" s="227"/>
      <c r="M157" s="228"/>
      <c r="N157" s="229"/>
      <c r="O157" s="229"/>
      <c r="P157" s="229"/>
      <c r="Q157" s="229"/>
      <c r="R157" s="229"/>
      <c r="S157" s="229"/>
      <c r="T157" s="230"/>
      <c r="AT157" s="231" t="s">
        <v>153</v>
      </c>
      <c r="AU157" s="231" t="s">
        <v>87</v>
      </c>
      <c r="AV157" s="12" t="s">
        <v>10</v>
      </c>
      <c r="AW157" s="12" t="s">
        <v>41</v>
      </c>
      <c r="AX157" s="12" t="s">
        <v>80</v>
      </c>
      <c r="AY157" s="231" t="s">
        <v>142</v>
      </c>
    </row>
    <row r="158" spans="2:51" s="12" customFormat="1" ht="13.5">
      <c r="B158" s="221"/>
      <c r="C158" s="222"/>
      <c r="D158" s="218" t="s">
        <v>153</v>
      </c>
      <c r="E158" s="223" t="s">
        <v>35</v>
      </c>
      <c r="F158" s="224" t="s">
        <v>614</v>
      </c>
      <c r="G158" s="222"/>
      <c r="H158" s="225" t="s">
        <v>35</v>
      </c>
      <c r="I158" s="226"/>
      <c r="J158" s="222"/>
      <c r="K158" s="222"/>
      <c r="L158" s="227"/>
      <c r="M158" s="228"/>
      <c r="N158" s="229"/>
      <c r="O158" s="229"/>
      <c r="P158" s="229"/>
      <c r="Q158" s="229"/>
      <c r="R158" s="229"/>
      <c r="S158" s="229"/>
      <c r="T158" s="230"/>
      <c r="AT158" s="231" t="s">
        <v>153</v>
      </c>
      <c r="AU158" s="231" t="s">
        <v>87</v>
      </c>
      <c r="AV158" s="12" t="s">
        <v>10</v>
      </c>
      <c r="AW158" s="12" t="s">
        <v>41</v>
      </c>
      <c r="AX158" s="12" t="s">
        <v>80</v>
      </c>
      <c r="AY158" s="231" t="s">
        <v>142</v>
      </c>
    </row>
    <row r="159" spans="2:51" s="13" customFormat="1" ht="13.5">
      <c r="B159" s="232"/>
      <c r="C159" s="233"/>
      <c r="D159" s="218" t="s">
        <v>153</v>
      </c>
      <c r="E159" s="234" t="s">
        <v>35</v>
      </c>
      <c r="F159" s="235" t="s">
        <v>632</v>
      </c>
      <c r="G159" s="233"/>
      <c r="H159" s="236">
        <v>76.26</v>
      </c>
      <c r="I159" s="237"/>
      <c r="J159" s="233"/>
      <c r="K159" s="233"/>
      <c r="L159" s="238"/>
      <c r="M159" s="239"/>
      <c r="N159" s="240"/>
      <c r="O159" s="240"/>
      <c r="P159" s="240"/>
      <c r="Q159" s="240"/>
      <c r="R159" s="240"/>
      <c r="S159" s="240"/>
      <c r="T159" s="241"/>
      <c r="AT159" s="242" t="s">
        <v>153</v>
      </c>
      <c r="AU159" s="242" t="s">
        <v>87</v>
      </c>
      <c r="AV159" s="13" t="s">
        <v>87</v>
      </c>
      <c r="AW159" s="13" t="s">
        <v>41</v>
      </c>
      <c r="AX159" s="13" t="s">
        <v>80</v>
      </c>
      <c r="AY159" s="242" t="s">
        <v>142</v>
      </c>
    </row>
    <row r="160" spans="2:51" s="15" customFormat="1" ht="13.5">
      <c r="B160" s="269"/>
      <c r="C160" s="270"/>
      <c r="D160" s="218" t="s">
        <v>153</v>
      </c>
      <c r="E160" s="271" t="s">
        <v>35</v>
      </c>
      <c r="F160" s="272" t="s">
        <v>618</v>
      </c>
      <c r="G160" s="270"/>
      <c r="H160" s="273">
        <v>76.26</v>
      </c>
      <c r="I160" s="274"/>
      <c r="J160" s="270"/>
      <c r="K160" s="270"/>
      <c r="L160" s="275"/>
      <c r="M160" s="276"/>
      <c r="N160" s="277"/>
      <c r="O160" s="277"/>
      <c r="P160" s="277"/>
      <c r="Q160" s="277"/>
      <c r="R160" s="277"/>
      <c r="S160" s="277"/>
      <c r="T160" s="278"/>
      <c r="AT160" s="279" t="s">
        <v>153</v>
      </c>
      <c r="AU160" s="279" t="s">
        <v>87</v>
      </c>
      <c r="AV160" s="15" t="s">
        <v>158</v>
      </c>
      <c r="AW160" s="15" t="s">
        <v>41</v>
      </c>
      <c r="AX160" s="15" t="s">
        <v>80</v>
      </c>
      <c r="AY160" s="279" t="s">
        <v>142</v>
      </c>
    </row>
    <row r="161" spans="2:51" s="12" customFormat="1" ht="13.5">
      <c r="B161" s="221"/>
      <c r="C161" s="222"/>
      <c r="D161" s="218" t="s">
        <v>153</v>
      </c>
      <c r="E161" s="223" t="s">
        <v>35</v>
      </c>
      <c r="F161" s="224" t="s">
        <v>619</v>
      </c>
      <c r="G161" s="222"/>
      <c r="H161" s="225" t="s">
        <v>35</v>
      </c>
      <c r="I161" s="226"/>
      <c r="J161" s="222"/>
      <c r="K161" s="222"/>
      <c r="L161" s="227"/>
      <c r="M161" s="228"/>
      <c r="N161" s="229"/>
      <c r="O161" s="229"/>
      <c r="P161" s="229"/>
      <c r="Q161" s="229"/>
      <c r="R161" s="229"/>
      <c r="S161" s="229"/>
      <c r="T161" s="230"/>
      <c r="AT161" s="231" t="s">
        <v>153</v>
      </c>
      <c r="AU161" s="231" t="s">
        <v>87</v>
      </c>
      <c r="AV161" s="12" t="s">
        <v>10</v>
      </c>
      <c r="AW161" s="12" t="s">
        <v>41</v>
      </c>
      <c r="AX161" s="12" t="s">
        <v>80</v>
      </c>
      <c r="AY161" s="231" t="s">
        <v>142</v>
      </c>
    </row>
    <row r="162" spans="2:51" s="13" customFormat="1" ht="13.5">
      <c r="B162" s="232"/>
      <c r="C162" s="233"/>
      <c r="D162" s="218" t="s">
        <v>153</v>
      </c>
      <c r="E162" s="234" t="s">
        <v>35</v>
      </c>
      <c r="F162" s="235" t="s">
        <v>633</v>
      </c>
      <c r="G162" s="233"/>
      <c r="H162" s="236">
        <v>4.5</v>
      </c>
      <c r="I162" s="237"/>
      <c r="J162" s="233"/>
      <c r="K162" s="233"/>
      <c r="L162" s="238"/>
      <c r="M162" s="239"/>
      <c r="N162" s="240"/>
      <c r="O162" s="240"/>
      <c r="P162" s="240"/>
      <c r="Q162" s="240"/>
      <c r="R162" s="240"/>
      <c r="S162" s="240"/>
      <c r="T162" s="241"/>
      <c r="AT162" s="242" t="s">
        <v>153</v>
      </c>
      <c r="AU162" s="242" t="s">
        <v>87</v>
      </c>
      <c r="AV162" s="13" t="s">
        <v>87</v>
      </c>
      <c r="AW162" s="13" t="s">
        <v>41</v>
      </c>
      <c r="AX162" s="13" t="s">
        <v>80</v>
      </c>
      <c r="AY162" s="242" t="s">
        <v>142</v>
      </c>
    </row>
    <row r="163" spans="2:51" s="15" customFormat="1" ht="13.5">
      <c r="B163" s="269"/>
      <c r="C163" s="270"/>
      <c r="D163" s="218" t="s">
        <v>153</v>
      </c>
      <c r="E163" s="271" t="s">
        <v>35</v>
      </c>
      <c r="F163" s="272" t="s">
        <v>621</v>
      </c>
      <c r="G163" s="270"/>
      <c r="H163" s="273">
        <v>4.5</v>
      </c>
      <c r="I163" s="274"/>
      <c r="J163" s="270"/>
      <c r="K163" s="270"/>
      <c r="L163" s="275"/>
      <c r="M163" s="276"/>
      <c r="N163" s="277"/>
      <c r="O163" s="277"/>
      <c r="P163" s="277"/>
      <c r="Q163" s="277"/>
      <c r="R163" s="277"/>
      <c r="S163" s="277"/>
      <c r="T163" s="278"/>
      <c r="AT163" s="279" t="s">
        <v>153</v>
      </c>
      <c r="AU163" s="279" t="s">
        <v>87</v>
      </c>
      <c r="AV163" s="15" t="s">
        <v>158</v>
      </c>
      <c r="AW163" s="15" t="s">
        <v>41</v>
      </c>
      <c r="AX163" s="15" t="s">
        <v>80</v>
      </c>
      <c r="AY163" s="279" t="s">
        <v>142</v>
      </c>
    </row>
    <row r="164" spans="2:51" s="14" customFormat="1" ht="13.5">
      <c r="B164" s="243"/>
      <c r="C164" s="244"/>
      <c r="D164" s="218" t="s">
        <v>153</v>
      </c>
      <c r="E164" s="245" t="s">
        <v>35</v>
      </c>
      <c r="F164" s="246" t="s">
        <v>157</v>
      </c>
      <c r="G164" s="244"/>
      <c r="H164" s="247">
        <v>80.76</v>
      </c>
      <c r="I164" s="248"/>
      <c r="J164" s="244"/>
      <c r="K164" s="244"/>
      <c r="L164" s="249"/>
      <c r="M164" s="250"/>
      <c r="N164" s="251"/>
      <c r="O164" s="251"/>
      <c r="P164" s="251"/>
      <c r="Q164" s="251"/>
      <c r="R164" s="251"/>
      <c r="S164" s="251"/>
      <c r="T164" s="252"/>
      <c r="AT164" s="253" t="s">
        <v>153</v>
      </c>
      <c r="AU164" s="253" t="s">
        <v>87</v>
      </c>
      <c r="AV164" s="14" t="s">
        <v>149</v>
      </c>
      <c r="AW164" s="14" t="s">
        <v>41</v>
      </c>
      <c r="AX164" s="14" t="s">
        <v>10</v>
      </c>
      <c r="AY164" s="253" t="s">
        <v>142</v>
      </c>
    </row>
    <row r="165" spans="2:63" s="11" customFormat="1" ht="29.85" customHeight="1">
      <c r="B165" s="189"/>
      <c r="C165" s="190"/>
      <c r="D165" s="203" t="s">
        <v>79</v>
      </c>
      <c r="E165" s="204" t="s">
        <v>178</v>
      </c>
      <c r="F165" s="204" t="s">
        <v>642</v>
      </c>
      <c r="G165" s="190"/>
      <c r="H165" s="190"/>
      <c r="I165" s="193"/>
      <c r="J165" s="205">
        <f>BK165</f>
        <v>0</v>
      </c>
      <c r="K165" s="190"/>
      <c r="L165" s="195"/>
      <c r="M165" s="196"/>
      <c r="N165" s="197"/>
      <c r="O165" s="197"/>
      <c r="P165" s="198">
        <f>SUM(P166:P199)</f>
        <v>0</v>
      </c>
      <c r="Q165" s="197"/>
      <c r="R165" s="198">
        <f>SUM(R166:R199)</f>
        <v>11.966478000000002</v>
      </c>
      <c r="S165" s="197"/>
      <c r="T165" s="199">
        <f>SUM(T166:T199)</f>
        <v>0</v>
      </c>
      <c r="AR165" s="200" t="s">
        <v>10</v>
      </c>
      <c r="AT165" s="201" t="s">
        <v>79</v>
      </c>
      <c r="AU165" s="201" t="s">
        <v>10</v>
      </c>
      <c r="AY165" s="200" t="s">
        <v>142</v>
      </c>
      <c r="BK165" s="202">
        <f>SUM(BK166:BK199)</f>
        <v>0</v>
      </c>
    </row>
    <row r="166" spans="2:65" s="1" customFormat="1" ht="31.5" customHeight="1">
      <c r="B166" s="43"/>
      <c r="C166" s="206" t="s">
        <v>226</v>
      </c>
      <c r="D166" s="206" t="s">
        <v>144</v>
      </c>
      <c r="E166" s="207" t="s">
        <v>643</v>
      </c>
      <c r="F166" s="208" t="s">
        <v>644</v>
      </c>
      <c r="G166" s="209" t="s">
        <v>147</v>
      </c>
      <c r="H166" s="210">
        <v>76.26</v>
      </c>
      <c r="I166" s="211"/>
      <c r="J166" s="212">
        <f>ROUND(I166*H166,0)</f>
        <v>0</v>
      </c>
      <c r="K166" s="208" t="s">
        <v>148</v>
      </c>
      <c r="L166" s="63"/>
      <c r="M166" s="213" t="s">
        <v>35</v>
      </c>
      <c r="N166" s="214" t="s">
        <v>51</v>
      </c>
      <c r="O166" s="44"/>
      <c r="P166" s="215">
        <f>O166*H166</f>
        <v>0</v>
      </c>
      <c r="Q166" s="215">
        <v>0</v>
      </c>
      <c r="R166" s="215">
        <f>Q166*H166</f>
        <v>0</v>
      </c>
      <c r="S166" s="215">
        <v>0</v>
      </c>
      <c r="T166" s="216">
        <f>S166*H166</f>
        <v>0</v>
      </c>
      <c r="AR166" s="25" t="s">
        <v>149</v>
      </c>
      <c r="AT166" s="25" t="s">
        <v>144</v>
      </c>
      <c r="AU166" s="25" t="s">
        <v>87</v>
      </c>
      <c r="AY166" s="25" t="s">
        <v>142</v>
      </c>
      <c r="BE166" s="217">
        <f>IF(N166="základní",J166,0)</f>
        <v>0</v>
      </c>
      <c r="BF166" s="217">
        <f>IF(N166="snížená",J166,0)</f>
        <v>0</v>
      </c>
      <c r="BG166" s="217">
        <f>IF(N166="zákl. přenesená",J166,0)</f>
        <v>0</v>
      </c>
      <c r="BH166" s="217">
        <f>IF(N166="sníž. přenesená",J166,0)</f>
        <v>0</v>
      </c>
      <c r="BI166" s="217">
        <f>IF(N166="nulová",J166,0)</f>
        <v>0</v>
      </c>
      <c r="BJ166" s="25" t="s">
        <v>10</v>
      </c>
      <c r="BK166" s="217">
        <f>ROUND(I166*H166,0)</f>
        <v>0</v>
      </c>
      <c r="BL166" s="25" t="s">
        <v>149</v>
      </c>
      <c r="BM166" s="25" t="s">
        <v>645</v>
      </c>
    </row>
    <row r="167" spans="2:51" s="12" customFormat="1" ht="13.5">
      <c r="B167" s="221"/>
      <c r="C167" s="222"/>
      <c r="D167" s="218" t="s">
        <v>153</v>
      </c>
      <c r="E167" s="223" t="s">
        <v>35</v>
      </c>
      <c r="F167" s="224" t="s">
        <v>154</v>
      </c>
      <c r="G167" s="222"/>
      <c r="H167" s="225" t="s">
        <v>35</v>
      </c>
      <c r="I167" s="226"/>
      <c r="J167" s="222"/>
      <c r="K167" s="222"/>
      <c r="L167" s="227"/>
      <c r="M167" s="228"/>
      <c r="N167" s="229"/>
      <c r="O167" s="229"/>
      <c r="P167" s="229"/>
      <c r="Q167" s="229"/>
      <c r="R167" s="229"/>
      <c r="S167" s="229"/>
      <c r="T167" s="230"/>
      <c r="AT167" s="231" t="s">
        <v>153</v>
      </c>
      <c r="AU167" s="231" t="s">
        <v>87</v>
      </c>
      <c r="AV167" s="12" t="s">
        <v>10</v>
      </c>
      <c r="AW167" s="12" t="s">
        <v>41</v>
      </c>
      <c r="AX167" s="12" t="s">
        <v>80</v>
      </c>
      <c r="AY167" s="231" t="s">
        <v>142</v>
      </c>
    </row>
    <row r="168" spans="2:51" s="12" customFormat="1" ht="13.5">
      <c r="B168" s="221"/>
      <c r="C168" s="222"/>
      <c r="D168" s="218" t="s">
        <v>153</v>
      </c>
      <c r="E168" s="223" t="s">
        <v>35</v>
      </c>
      <c r="F168" s="224" t="s">
        <v>614</v>
      </c>
      <c r="G168" s="222"/>
      <c r="H168" s="225" t="s">
        <v>35</v>
      </c>
      <c r="I168" s="226"/>
      <c r="J168" s="222"/>
      <c r="K168" s="222"/>
      <c r="L168" s="227"/>
      <c r="M168" s="228"/>
      <c r="N168" s="229"/>
      <c r="O168" s="229"/>
      <c r="P168" s="229"/>
      <c r="Q168" s="229"/>
      <c r="R168" s="229"/>
      <c r="S168" s="229"/>
      <c r="T168" s="230"/>
      <c r="AT168" s="231" t="s">
        <v>153</v>
      </c>
      <c r="AU168" s="231" t="s">
        <v>87</v>
      </c>
      <c r="AV168" s="12" t="s">
        <v>10</v>
      </c>
      <c r="AW168" s="12" t="s">
        <v>41</v>
      </c>
      <c r="AX168" s="12" t="s">
        <v>80</v>
      </c>
      <c r="AY168" s="231" t="s">
        <v>142</v>
      </c>
    </row>
    <row r="169" spans="2:51" s="13" customFormat="1" ht="13.5">
      <c r="B169" s="232"/>
      <c r="C169" s="233"/>
      <c r="D169" s="218" t="s">
        <v>153</v>
      </c>
      <c r="E169" s="234" t="s">
        <v>35</v>
      </c>
      <c r="F169" s="235" t="s">
        <v>632</v>
      </c>
      <c r="G169" s="233"/>
      <c r="H169" s="236">
        <v>76.26</v>
      </c>
      <c r="I169" s="237"/>
      <c r="J169" s="233"/>
      <c r="K169" s="233"/>
      <c r="L169" s="238"/>
      <c r="M169" s="239"/>
      <c r="N169" s="240"/>
      <c r="O169" s="240"/>
      <c r="P169" s="240"/>
      <c r="Q169" s="240"/>
      <c r="R169" s="240"/>
      <c r="S169" s="240"/>
      <c r="T169" s="241"/>
      <c r="AT169" s="242" t="s">
        <v>153</v>
      </c>
      <c r="AU169" s="242" t="s">
        <v>87</v>
      </c>
      <c r="AV169" s="13" t="s">
        <v>87</v>
      </c>
      <c r="AW169" s="13" t="s">
        <v>41</v>
      </c>
      <c r="AX169" s="13" t="s">
        <v>80</v>
      </c>
      <c r="AY169" s="242" t="s">
        <v>142</v>
      </c>
    </row>
    <row r="170" spans="2:51" s="14" customFormat="1" ht="13.5">
      <c r="B170" s="243"/>
      <c r="C170" s="244"/>
      <c r="D170" s="254" t="s">
        <v>153</v>
      </c>
      <c r="E170" s="255" t="s">
        <v>35</v>
      </c>
      <c r="F170" s="256" t="s">
        <v>157</v>
      </c>
      <c r="G170" s="244"/>
      <c r="H170" s="257">
        <v>76.26</v>
      </c>
      <c r="I170" s="248"/>
      <c r="J170" s="244"/>
      <c r="K170" s="244"/>
      <c r="L170" s="249"/>
      <c r="M170" s="250"/>
      <c r="N170" s="251"/>
      <c r="O170" s="251"/>
      <c r="P170" s="251"/>
      <c r="Q170" s="251"/>
      <c r="R170" s="251"/>
      <c r="S170" s="251"/>
      <c r="T170" s="252"/>
      <c r="AT170" s="253" t="s">
        <v>153</v>
      </c>
      <c r="AU170" s="253" t="s">
        <v>87</v>
      </c>
      <c r="AV170" s="14" t="s">
        <v>149</v>
      </c>
      <c r="AW170" s="14" t="s">
        <v>41</v>
      </c>
      <c r="AX170" s="14" t="s">
        <v>10</v>
      </c>
      <c r="AY170" s="253" t="s">
        <v>142</v>
      </c>
    </row>
    <row r="171" spans="2:65" s="1" customFormat="1" ht="22.5" customHeight="1">
      <c r="B171" s="43"/>
      <c r="C171" s="206" t="s">
        <v>232</v>
      </c>
      <c r="D171" s="206" t="s">
        <v>144</v>
      </c>
      <c r="E171" s="207" t="s">
        <v>646</v>
      </c>
      <c r="F171" s="208" t="s">
        <v>647</v>
      </c>
      <c r="G171" s="209" t="s">
        <v>147</v>
      </c>
      <c r="H171" s="210">
        <v>4.5</v>
      </c>
      <c r="I171" s="211"/>
      <c r="J171" s="212">
        <f>ROUND(I171*H171,0)</f>
        <v>0</v>
      </c>
      <c r="K171" s="208" t="s">
        <v>148</v>
      </c>
      <c r="L171" s="63"/>
      <c r="M171" s="213" t="s">
        <v>35</v>
      </c>
      <c r="N171" s="214" t="s">
        <v>51</v>
      </c>
      <c r="O171" s="44"/>
      <c r="P171" s="215">
        <f>O171*H171</f>
        <v>0</v>
      </c>
      <c r="Q171" s="215">
        <v>0</v>
      </c>
      <c r="R171" s="215">
        <f>Q171*H171</f>
        <v>0</v>
      </c>
      <c r="S171" s="215">
        <v>0</v>
      </c>
      <c r="T171" s="216">
        <f>S171*H171</f>
        <v>0</v>
      </c>
      <c r="AR171" s="25" t="s">
        <v>149</v>
      </c>
      <c r="AT171" s="25" t="s">
        <v>144</v>
      </c>
      <c r="AU171" s="25" t="s">
        <v>87</v>
      </c>
      <c r="AY171" s="25" t="s">
        <v>142</v>
      </c>
      <c r="BE171" s="217">
        <f>IF(N171="základní",J171,0)</f>
        <v>0</v>
      </c>
      <c r="BF171" s="217">
        <f>IF(N171="snížená",J171,0)</f>
        <v>0</v>
      </c>
      <c r="BG171" s="217">
        <f>IF(N171="zákl. přenesená",J171,0)</f>
        <v>0</v>
      </c>
      <c r="BH171" s="217">
        <f>IF(N171="sníž. přenesená",J171,0)</f>
        <v>0</v>
      </c>
      <c r="BI171" s="217">
        <f>IF(N171="nulová",J171,0)</f>
        <v>0</v>
      </c>
      <c r="BJ171" s="25" t="s">
        <v>10</v>
      </c>
      <c r="BK171" s="217">
        <f>ROUND(I171*H171,0)</f>
        <v>0</v>
      </c>
      <c r="BL171" s="25" t="s">
        <v>149</v>
      </c>
      <c r="BM171" s="25" t="s">
        <v>648</v>
      </c>
    </row>
    <row r="172" spans="2:51" s="12" customFormat="1" ht="13.5">
      <c r="B172" s="221"/>
      <c r="C172" s="222"/>
      <c r="D172" s="218" t="s">
        <v>153</v>
      </c>
      <c r="E172" s="223" t="s">
        <v>35</v>
      </c>
      <c r="F172" s="224" t="s">
        <v>177</v>
      </c>
      <c r="G172" s="222"/>
      <c r="H172" s="225" t="s">
        <v>35</v>
      </c>
      <c r="I172" s="226"/>
      <c r="J172" s="222"/>
      <c r="K172" s="222"/>
      <c r="L172" s="227"/>
      <c r="M172" s="228"/>
      <c r="N172" s="229"/>
      <c r="O172" s="229"/>
      <c r="P172" s="229"/>
      <c r="Q172" s="229"/>
      <c r="R172" s="229"/>
      <c r="S172" s="229"/>
      <c r="T172" s="230"/>
      <c r="AT172" s="231" t="s">
        <v>153</v>
      </c>
      <c r="AU172" s="231" t="s">
        <v>87</v>
      </c>
      <c r="AV172" s="12" t="s">
        <v>10</v>
      </c>
      <c r="AW172" s="12" t="s">
        <v>41</v>
      </c>
      <c r="AX172" s="12" t="s">
        <v>80</v>
      </c>
      <c r="AY172" s="231" t="s">
        <v>142</v>
      </c>
    </row>
    <row r="173" spans="2:51" s="12" customFormat="1" ht="13.5">
      <c r="B173" s="221"/>
      <c r="C173" s="222"/>
      <c r="D173" s="218" t="s">
        <v>153</v>
      </c>
      <c r="E173" s="223" t="s">
        <v>35</v>
      </c>
      <c r="F173" s="224" t="s">
        <v>649</v>
      </c>
      <c r="G173" s="222"/>
      <c r="H173" s="225" t="s">
        <v>35</v>
      </c>
      <c r="I173" s="226"/>
      <c r="J173" s="222"/>
      <c r="K173" s="222"/>
      <c r="L173" s="227"/>
      <c r="M173" s="228"/>
      <c r="N173" s="229"/>
      <c r="O173" s="229"/>
      <c r="P173" s="229"/>
      <c r="Q173" s="229"/>
      <c r="R173" s="229"/>
      <c r="S173" s="229"/>
      <c r="T173" s="230"/>
      <c r="AT173" s="231" t="s">
        <v>153</v>
      </c>
      <c r="AU173" s="231" t="s">
        <v>87</v>
      </c>
      <c r="AV173" s="12" t="s">
        <v>10</v>
      </c>
      <c r="AW173" s="12" t="s">
        <v>41</v>
      </c>
      <c r="AX173" s="12" t="s">
        <v>80</v>
      </c>
      <c r="AY173" s="231" t="s">
        <v>142</v>
      </c>
    </row>
    <row r="174" spans="2:51" s="12" customFormat="1" ht="13.5">
      <c r="B174" s="221"/>
      <c r="C174" s="222"/>
      <c r="D174" s="218" t="s">
        <v>153</v>
      </c>
      <c r="E174" s="223" t="s">
        <v>35</v>
      </c>
      <c r="F174" s="224" t="s">
        <v>619</v>
      </c>
      <c r="G174" s="222"/>
      <c r="H174" s="225" t="s">
        <v>35</v>
      </c>
      <c r="I174" s="226"/>
      <c r="J174" s="222"/>
      <c r="K174" s="222"/>
      <c r="L174" s="227"/>
      <c r="M174" s="228"/>
      <c r="N174" s="229"/>
      <c r="O174" s="229"/>
      <c r="P174" s="229"/>
      <c r="Q174" s="229"/>
      <c r="R174" s="229"/>
      <c r="S174" s="229"/>
      <c r="T174" s="230"/>
      <c r="AT174" s="231" t="s">
        <v>153</v>
      </c>
      <c r="AU174" s="231" t="s">
        <v>87</v>
      </c>
      <c r="AV174" s="12" t="s">
        <v>10</v>
      </c>
      <c r="AW174" s="12" t="s">
        <v>41</v>
      </c>
      <c r="AX174" s="12" t="s">
        <v>80</v>
      </c>
      <c r="AY174" s="231" t="s">
        <v>142</v>
      </c>
    </row>
    <row r="175" spans="2:51" s="13" customFormat="1" ht="13.5">
      <c r="B175" s="232"/>
      <c r="C175" s="233"/>
      <c r="D175" s="218" t="s">
        <v>153</v>
      </c>
      <c r="E175" s="234" t="s">
        <v>35</v>
      </c>
      <c r="F175" s="235" t="s">
        <v>633</v>
      </c>
      <c r="G175" s="233"/>
      <c r="H175" s="236">
        <v>4.5</v>
      </c>
      <c r="I175" s="237"/>
      <c r="J175" s="233"/>
      <c r="K175" s="233"/>
      <c r="L175" s="238"/>
      <c r="M175" s="239"/>
      <c r="N175" s="240"/>
      <c r="O175" s="240"/>
      <c r="P175" s="240"/>
      <c r="Q175" s="240"/>
      <c r="R175" s="240"/>
      <c r="S175" s="240"/>
      <c r="T175" s="241"/>
      <c r="AT175" s="242" t="s">
        <v>153</v>
      </c>
      <c r="AU175" s="242" t="s">
        <v>87</v>
      </c>
      <c r="AV175" s="13" t="s">
        <v>87</v>
      </c>
      <c r="AW175" s="13" t="s">
        <v>41</v>
      </c>
      <c r="AX175" s="13" t="s">
        <v>80</v>
      </c>
      <c r="AY175" s="242" t="s">
        <v>142</v>
      </c>
    </row>
    <row r="176" spans="2:51" s="14" customFormat="1" ht="13.5">
      <c r="B176" s="243"/>
      <c r="C176" s="244"/>
      <c r="D176" s="254" t="s">
        <v>153</v>
      </c>
      <c r="E176" s="255" t="s">
        <v>35</v>
      </c>
      <c r="F176" s="256" t="s">
        <v>157</v>
      </c>
      <c r="G176" s="244"/>
      <c r="H176" s="257">
        <v>4.5</v>
      </c>
      <c r="I176" s="248"/>
      <c r="J176" s="244"/>
      <c r="K176" s="244"/>
      <c r="L176" s="249"/>
      <c r="M176" s="250"/>
      <c r="N176" s="251"/>
      <c r="O176" s="251"/>
      <c r="P176" s="251"/>
      <c r="Q176" s="251"/>
      <c r="R176" s="251"/>
      <c r="S176" s="251"/>
      <c r="T176" s="252"/>
      <c r="AT176" s="253" t="s">
        <v>153</v>
      </c>
      <c r="AU176" s="253" t="s">
        <v>87</v>
      </c>
      <c r="AV176" s="14" t="s">
        <v>149</v>
      </c>
      <c r="AW176" s="14" t="s">
        <v>41</v>
      </c>
      <c r="AX176" s="14" t="s">
        <v>10</v>
      </c>
      <c r="AY176" s="253" t="s">
        <v>142</v>
      </c>
    </row>
    <row r="177" spans="2:65" s="1" customFormat="1" ht="22.5" customHeight="1">
      <c r="B177" s="43"/>
      <c r="C177" s="206" t="s">
        <v>11</v>
      </c>
      <c r="D177" s="206" t="s">
        <v>144</v>
      </c>
      <c r="E177" s="207" t="s">
        <v>650</v>
      </c>
      <c r="F177" s="208" t="s">
        <v>651</v>
      </c>
      <c r="G177" s="209" t="s">
        <v>147</v>
      </c>
      <c r="H177" s="210">
        <v>76.26</v>
      </c>
      <c r="I177" s="211"/>
      <c r="J177" s="212">
        <f>ROUND(I177*H177,0)</f>
        <v>0</v>
      </c>
      <c r="K177" s="208" t="s">
        <v>148</v>
      </c>
      <c r="L177" s="63"/>
      <c r="M177" s="213" t="s">
        <v>35</v>
      </c>
      <c r="N177" s="214" t="s">
        <v>51</v>
      </c>
      <c r="O177" s="44"/>
      <c r="P177" s="215">
        <f>O177*H177</f>
        <v>0</v>
      </c>
      <c r="Q177" s="215">
        <v>0</v>
      </c>
      <c r="R177" s="215">
        <f>Q177*H177</f>
        <v>0</v>
      </c>
      <c r="S177" s="215">
        <v>0</v>
      </c>
      <c r="T177" s="216">
        <f>S177*H177</f>
        <v>0</v>
      </c>
      <c r="AR177" s="25" t="s">
        <v>149</v>
      </c>
      <c r="AT177" s="25" t="s">
        <v>144</v>
      </c>
      <c r="AU177" s="25" t="s">
        <v>87</v>
      </c>
      <c r="AY177" s="25" t="s">
        <v>142</v>
      </c>
      <c r="BE177" s="217">
        <f>IF(N177="základní",J177,0)</f>
        <v>0</v>
      </c>
      <c r="BF177" s="217">
        <f>IF(N177="snížená",J177,0)</f>
        <v>0</v>
      </c>
      <c r="BG177" s="217">
        <f>IF(N177="zákl. přenesená",J177,0)</f>
        <v>0</v>
      </c>
      <c r="BH177" s="217">
        <f>IF(N177="sníž. přenesená",J177,0)</f>
        <v>0</v>
      </c>
      <c r="BI177" s="217">
        <f>IF(N177="nulová",J177,0)</f>
        <v>0</v>
      </c>
      <c r="BJ177" s="25" t="s">
        <v>10</v>
      </c>
      <c r="BK177" s="217">
        <f>ROUND(I177*H177,0)</f>
        <v>0</v>
      </c>
      <c r="BL177" s="25" t="s">
        <v>149</v>
      </c>
      <c r="BM177" s="25" t="s">
        <v>652</v>
      </c>
    </row>
    <row r="178" spans="2:51" s="12" customFormat="1" ht="13.5">
      <c r="B178" s="221"/>
      <c r="C178" s="222"/>
      <c r="D178" s="218" t="s">
        <v>153</v>
      </c>
      <c r="E178" s="223" t="s">
        <v>35</v>
      </c>
      <c r="F178" s="224" t="s">
        <v>154</v>
      </c>
      <c r="G178" s="222"/>
      <c r="H178" s="225" t="s">
        <v>35</v>
      </c>
      <c r="I178" s="226"/>
      <c r="J178" s="222"/>
      <c r="K178" s="222"/>
      <c r="L178" s="227"/>
      <c r="M178" s="228"/>
      <c r="N178" s="229"/>
      <c r="O178" s="229"/>
      <c r="P178" s="229"/>
      <c r="Q178" s="229"/>
      <c r="R178" s="229"/>
      <c r="S178" s="229"/>
      <c r="T178" s="230"/>
      <c r="AT178" s="231" t="s">
        <v>153</v>
      </c>
      <c r="AU178" s="231" t="s">
        <v>87</v>
      </c>
      <c r="AV178" s="12" t="s">
        <v>10</v>
      </c>
      <c r="AW178" s="12" t="s">
        <v>41</v>
      </c>
      <c r="AX178" s="12" t="s">
        <v>80</v>
      </c>
      <c r="AY178" s="231" t="s">
        <v>142</v>
      </c>
    </row>
    <row r="179" spans="2:51" s="12" customFormat="1" ht="13.5">
      <c r="B179" s="221"/>
      <c r="C179" s="222"/>
      <c r="D179" s="218" t="s">
        <v>153</v>
      </c>
      <c r="E179" s="223" t="s">
        <v>35</v>
      </c>
      <c r="F179" s="224" t="s">
        <v>653</v>
      </c>
      <c r="G179" s="222"/>
      <c r="H179" s="225" t="s">
        <v>35</v>
      </c>
      <c r="I179" s="226"/>
      <c r="J179" s="222"/>
      <c r="K179" s="222"/>
      <c r="L179" s="227"/>
      <c r="M179" s="228"/>
      <c r="N179" s="229"/>
      <c r="O179" s="229"/>
      <c r="P179" s="229"/>
      <c r="Q179" s="229"/>
      <c r="R179" s="229"/>
      <c r="S179" s="229"/>
      <c r="T179" s="230"/>
      <c r="AT179" s="231" t="s">
        <v>153</v>
      </c>
      <c r="AU179" s="231" t="s">
        <v>87</v>
      </c>
      <c r="AV179" s="12" t="s">
        <v>10</v>
      </c>
      <c r="AW179" s="12" t="s">
        <v>41</v>
      </c>
      <c r="AX179" s="12" t="s">
        <v>80</v>
      </c>
      <c r="AY179" s="231" t="s">
        <v>142</v>
      </c>
    </row>
    <row r="180" spans="2:51" s="12" customFormat="1" ht="13.5">
      <c r="B180" s="221"/>
      <c r="C180" s="222"/>
      <c r="D180" s="218" t="s">
        <v>153</v>
      </c>
      <c r="E180" s="223" t="s">
        <v>35</v>
      </c>
      <c r="F180" s="224" t="s">
        <v>614</v>
      </c>
      <c r="G180" s="222"/>
      <c r="H180" s="225" t="s">
        <v>35</v>
      </c>
      <c r="I180" s="226"/>
      <c r="J180" s="222"/>
      <c r="K180" s="222"/>
      <c r="L180" s="227"/>
      <c r="M180" s="228"/>
      <c r="N180" s="229"/>
      <c r="O180" s="229"/>
      <c r="P180" s="229"/>
      <c r="Q180" s="229"/>
      <c r="R180" s="229"/>
      <c r="S180" s="229"/>
      <c r="T180" s="230"/>
      <c r="AT180" s="231" t="s">
        <v>153</v>
      </c>
      <c r="AU180" s="231" t="s">
        <v>87</v>
      </c>
      <c r="AV180" s="12" t="s">
        <v>10</v>
      </c>
      <c r="AW180" s="12" t="s">
        <v>41</v>
      </c>
      <c r="AX180" s="12" t="s">
        <v>80</v>
      </c>
      <c r="AY180" s="231" t="s">
        <v>142</v>
      </c>
    </row>
    <row r="181" spans="2:51" s="13" customFormat="1" ht="13.5">
      <c r="B181" s="232"/>
      <c r="C181" s="233"/>
      <c r="D181" s="218" t="s">
        <v>153</v>
      </c>
      <c r="E181" s="234" t="s">
        <v>35</v>
      </c>
      <c r="F181" s="235" t="s">
        <v>632</v>
      </c>
      <c r="G181" s="233"/>
      <c r="H181" s="236">
        <v>76.26</v>
      </c>
      <c r="I181" s="237"/>
      <c r="J181" s="233"/>
      <c r="K181" s="233"/>
      <c r="L181" s="238"/>
      <c r="M181" s="239"/>
      <c r="N181" s="240"/>
      <c r="O181" s="240"/>
      <c r="P181" s="240"/>
      <c r="Q181" s="240"/>
      <c r="R181" s="240"/>
      <c r="S181" s="240"/>
      <c r="T181" s="241"/>
      <c r="AT181" s="242" t="s">
        <v>153</v>
      </c>
      <c r="AU181" s="242" t="s">
        <v>87</v>
      </c>
      <c r="AV181" s="13" t="s">
        <v>87</v>
      </c>
      <c r="AW181" s="13" t="s">
        <v>41</v>
      </c>
      <c r="AX181" s="13" t="s">
        <v>80</v>
      </c>
      <c r="AY181" s="242" t="s">
        <v>142</v>
      </c>
    </row>
    <row r="182" spans="2:51" s="14" customFormat="1" ht="13.5">
      <c r="B182" s="243"/>
      <c r="C182" s="244"/>
      <c r="D182" s="254" t="s">
        <v>153</v>
      </c>
      <c r="E182" s="255" t="s">
        <v>35</v>
      </c>
      <c r="F182" s="256" t="s">
        <v>157</v>
      </c>
      <c r="G182" s="244"/>
      <c r="H182" s="257">
        <v>76.26</v>
      </c>
      <c r="I182" s="248"/>
      <c r="J182" s="244"/>
      <c r="K182" s="244"/>
      <c r="L182" s="249"/>
      <c r="M182" s="250"/>
      <c r="N182" s="251"/>
      <c r="O182" s="251"/>
      <c r="P182" s="251"/>
      <c r="Q182" s="251"/>
      <c r="R182" s="251"/>
      <c r="S182" s="251"/>
      <c r="T182" s="252"/>
      <c r="AT182" s="253" t="s">
        <v>153</v>
      </c>
      <c r="AU182" s="253" t="s">
        <v>87</v>
      </c>
      <c r="AV182" s="14" t="s">
        <v>149</v>
      </c>
      <c r="AW182" s="14" t="s">
        <v>41</v>
      </c>
      <c r="AX182" s="14" t="s">
        <v>10</v>
      </c>
      <c r="AY182" s="253" t="s">
        <v>142</v>
      </c>
    </row>
    <row r="183" spans="2:65" s="1" customFormat="1" ht="57" customHeight="1">
      <c r="B183" s="43"/>
      <c r="C183" s="206" t="s">
        <v>242</v>
      </c>
      <c r="D183" s="206" t="s">
        <v>144</v>
      </c>
      <c r="E183" s="207" t="s">
        <v>654</v>
      </c>
      <c r="F183" s="208" t="s">
        <v>655</v>
      </c>
      <c r="G183" s="209" t="s">
        <v>147</v>
      </c>
      <c r="H183" s="210">
        <v>80.76</v>
      </c>
      <c r="I183" s="211"/>
      <c r="J183" s="212">
        <f>ROUND(I183*H183,0)</f>
        <v>0</v>
      </c>
      <c r="K183" s="208" t="s">
        <v>148</v>
      </c>
      <c r="L183" s="63"/>
      <c r="M183" s="213" t="s">
        <v>35</v>
      </c>
      <c r="N183" s="214" t="s">
        <v>51</v>
      </c>
      <c r="O183" s="44"/>
      <c r="P183" s="215">
        <f>O183*H183</f>
        <v>0</v>
      </c>
      <c r="Q183" s="215">
        <v>0.08425</v>
      </c>
      <c r="R183" s="215">
        <f>Q183*H183</f>
        <v>6.804030000000001</v>
      </c>
      <c r="S183" s="215">
        <v>0</v>
      </c>
      <c r="T183" s="216">
        <f>S183*H183</f>
        <v>0</v>
      </c>
      <c r="AR183" s="25" t="s">
        <v>149</v>
      </c>
      <c r="AT183" s="25" t="s">
        <v>144</v>
      </c>
      <c r="AU183" s="25" t="s">
        <v>87</v>
      </c>
      <c r="AY183" s="25" t="s">
        <v>142</v>
      </c>
      <c r="BE183" s="217">
        <f>IF(N183="základní",J183,0)</f>
        <v>0</v>
      </c>
      <c r="BF183" s="217">
        <f>IF(N183="snížená",J183,0)</f>
        <v>0</v>
      </c>
      <c r="BG183" s="217">
        <f>IF(N183="zákl. přenesená",J183,0)</f>
        <v>0</v>
      </c>
      <c r="BH183" s="217">
        <f>IF(N183="sníž. přenesená",J183,0)</f>
        <v>0</v>
      </c>
      <c r="BI183" s="217">
        <f>IF(N183="nulová",J183,0)</f>
        <v>0</v>
      </c>
      <c r="BJ183" s="25" t="s">
        <v>10</v>
      </c>
      <c r="BK183" s="217">
        <f>ROUND(I183*H183,0)</f>
        <v>0</v>
      </c>
      <c r="BL183" s="25" t="s">
        <v>149</v>
      </c>
      <c r="BM183" s="25" t="s">
        <v>656</v>
      </c>
    </row>
    <row r="184" spans="2:47" s="1" customFormat="1" ht="121.5">
      <c r="B184" s="43"/>
      <c r="C184" s="65"/>
      <c r="D184" s="218" t="s">
        <v>151</v>
      </c>
      <c r="E184" s="65"/>
      <c r="F184" s="219" t="s">
        <v>657</v>
      </c>
      <c r="G184" s="65"/>
      <c r="H184" s="65"/>
      <c r="I184" s="174"/>
      <c r="J184" s="65"/>
      <c r="K184" s="65"/>
      <c r="L184" s="63"/>
      <c r="M184" s="220"/>
      <c r="N184" s="44"/>
      <c r="O184" s="44"/>
      <c r="P184" s="44"/>
      <c r="Q184" s="44"/>
      <c r="R184" s="44"/>
      <c r="S184" s="44"/>
      <c r="T184" s="80"/>
      <c r="AT184" s="25" t="s">
        <v>151</v>
      </c>
      <c r="AU184" s="25" t="s">
        <v>87</v>
      </c>
    </row>
    <row r="185" spans="2:51" s="12" customFormat="1" ht="13.5">
      <c r="B185" s="221"/>
      <c r="C185" s="222"/>
      <c r="D185" s="218" t="s">
        <v>153</v>
      </c>
      <c r="E185" s="223" t="s">
        <v>35</v>
      </c>
      <c r="F185" s="224" t="s">
        <v>613</v>
      </c>
      <c r="G185" s="222"/>
      <c r="H185" s="225" t="s">
        <v>35</v>
      </c>
      <c r="I185" s="226"/>
      <c r="J185" s="222"/>
      <c r="K185" s="222"/>
      <c r="L185" s="227"/>
      <c r="M185" s="228"/>
      <c r="N185" s="229"/>
      <c r="O185" s="229"/>
      <c r="P185" s="229"/>
      <c r="Q185" s="229"/>
      <c r="R185" s="229"/>
      <c r="S185" s="229"/>
      <c r="T185" s="230"/>
      <c r="AT185" s="231" t="s">
        <v>153</v>
      </c>
      <c r="AU185" s="231" t="s">
        <v>87</v>
      </c>
      <c r="AV185" s="12" t="s">
        <v>10</v>
      </c>
      <c r="AW185" s="12" t="s">
        <v>41</v>
      </c>
      <c r="AX185" s="12" t="s">
        <v>80</v>
      </c>
      <c r="AY185" s="231" t="s">
        <v>142</v>
      </c>
    </row>
    <row r="186" spans="2:51" s="12" customFormat="1" ht="13.5">
      <c r="B186" s="221"/>
      <c r="C186" s="222"/>
      <c r="D186" s="218" t="s">
        <v>153</v>
      </c>
      <c r="E186" s="223" t="s">
        <v>35</v>
      </c>
      <c r="F186" s="224" t="s">
        <v>614</v>
      </c>
      <c r="G186" s="222"/>
      <c r="H186" s="225" t="s">
        <v>35</v>
      </c>
      <c r="I186" s="226"/>
      <c r="J186" s="222"/>
      <c r="K186" s="222"/>
      <c r="L186" s="227"/>
      <c r="M186" s="228"/>
      <c r="N186" s="229"/>
      <c r="O186" s="229"/>
      <c r="P186" s="229"/>
      <c r="Q186" s="229"/>
      <c r="R186" s="229"/>
      <c r="S186" s="229"/>
      <c r="T186" s="230"/>
      <c r="AT186" s="231" t="s">
        <v>153</v>
      </c>
      <c r="AU186" s="231" t="s">
        <v>87</v>
      </c>
      <c r="AV186" s="12" t="s">
        <v>10</v>
      </c>
      <c r="AW186" s="12" t="s">
        <v>41</v>
      </c>
      <c r="AX186" s="12" t="s">
        <v>80</v>
      </c>
      <c r="AY186" s="231" t="s">
        <v>142</v>
      </c>
    </row>
    <row r="187" spans="2:51" s="13" customFormat="1" ht="13.5">
      <c r="B187" s="232"/>
      <c r="C187" s="233"/>
      <c r="D187" s="218" t="s">
        <v>153</v>
      </c>
      <c r="E187" s="234" t="s">
        <v>35</v>
      </c>
      <c r="F187" s="235" t="s">
        <v>632</v>
      </c>
      <c r="G187" s="233"/>
      <c r="H187" s="236">
        <v>76.26</v>
      </c>
      <c r="I187" s="237"/>
      <c r="J187" s="233"/>
      <c r="K187" s="233"/>
      <c r="L187" s="238"/>
      <c r="M187" s="239"/>
      <c r="N187" s="240"/>
      <c r="O187" s="240"/>
      <c r="P187" s="240"/>
      <c r="Q187" s="240"/>
      <c r="R187" s="240"/>
      <c r="S187" s="240"/>
      <c r="T187" s="241"/>
      <c r="AT187" s="242" t="s">
        <v>153</v>
      </c>
      <c r="AU187" s="242" t="s">
        <v>87</v>
      </c>
      <c r="AV187" s="13" t="s">
        <v>87</v>
      </c>
      <c r="AW187" s="13" t="s">
        <v>41</v>
      </c>
      <c r="AX187" s="13" t="s">
        <v>80</v>
      </c>
      <c r="AY187" s="242" t="s">
        <v>142</v>
      </c>
    </row>
    <row r="188" spans="2:51" s="15" customFormat="1" ht="13.5">
      <c r="B188" s="269"/>
      <c r="C188" s="270"/>
      <c r="D188" s="218" t="s">
        <v>153</v>
      </c>
      <c r="E188" s="271" t="s">
        <v>35</v>
      </c>
      <c r="F188" s="272" t="s">
        <v>618</v>
      </c>
      <c r="G188" s="270"/>
      <c r="H188" s="273">
        <v>76.26</v>
      </c>
      <c r="I188" s="274"/>
      <c r="J188" s="270"/>
      <c r="K188" s="270"/>
      <c r="L188" s="275"/>
      <c r="M188" s="276"/>
      <c r="N188" s="277"/>
      <c r="O188" s="277"/>
      <c r="P188" s="277"/>
      <c r="Q188" s="277"/>
      <c r="R188" s="277"/>
      <c r="S188" s="277"/>
      <c r="T188" s="278"/>
      <c r="AT188" s="279" t="s">
        <v>153</v>
      </c>
      <c r="AU188" s="279" t="s">
        <v>87</v>
      </c>
      <c r="AV188" s="15" t="s">
        <v>158</v>
      </c>
      <c r="AW188" s="15" t="s">
        <v>41</v>
      </c>
      <c r="AX188" s="15" t="s">
        <v>80</v>
      </c>
      <c r="AY188" s="279" t="s">
        <v>142</v>
      </c>
    </row>
    <row r="189" spans="2:51" s="12" customFormat="1" ht="13.5">
      <c r="B189" s="221"/>
      <c r="C189" s="222"/>
      <c r="D189" s="218" t="s">
        <v>153</v>
      </c>
      <c r="E189" s="223" t="s">
        <v>35</v>
      </c>
      <c r="F189" s="224" t="s">
        <v>619</v>
      </c>
      <c r="G189" s="222"/>
      <c r="H189" s="225" t="s">
        <v>35</v>
      </c>
      <c r="I189" s="226"/>
      <c r="J189" s="222"/>
      <c r="K189" s="222"/>
      <c r="L189" s="227"/>
      <c r="M189" s="228"/>
      <c r="N189" s="229"/>
      <c r="O189" s="229"/>
      <c r="P189" s="229"/>
      <c r="Q189" s="229"/>
      <c r="R189" s="229"/>
      <c r="S189" s="229"/>
      <c r="T189" s="230"/>
      <c r="AT189" s="231" t="s">
        <v>153</v>
      </c>
      <c r="AU189" s="231" t="s">
        <v>87</v>
      </c>
      <c r="AV189" s="12" t="s">
        <v>10</v>
      </c>
      <c r="AW189" s="12" t="s">
        <v>41</v>
      </c>
      <c r="AX189" s="12" t="s">
        <v>80</v>
      </c>
      <c r="AY189" s="231" t="s">
        <v>142</v>
      </c>
    </row>
    <row r="190" spans="2:51" s="13" customFormat="1" ht="13.5">
      <c r="B190" s="232"/>
      <c r="C190" s="233"/>
      <c r="D190" s="218" t="s">
        <v>153</v>
      </c>
      <c r="E190" s="234" t="s">
        <v>35</v>
      </c>
      <c r="F190" s="235" t="s">
        <v>633</v>
      </c>
      <c r="G190" s="233"/>
      <c r="H190" s="236">
        <v>4.5</v>
      </c>
      <c r="I190" s="237"/>
      <c r="J190" s="233"/>
      <c r="K190" s="233"/>
      <c r="L190" s="238"/>
      <c r="M190" s="239"/>
      <c r="N190" s="240"/>
      <c r="O190" s="240"/>
      <c r="P190" s="240"/>
      <c r="Q190" s="240"/>
      <c r="R190" s="240"/>
      <c r="S190" s="240"/>
      <c r="T190" s="241"/>
      <c r="AT190" s="242" t="s">
        <v>153</v>
      </c>
      <c r="AU190" s="242" t="s">
        <v>87</v>
      </c>
      <c r="AV190" s="13" t="s">
        <v>87</v>
      </c>
      <c r="AW190" s="13" t="s">
        <v>41</v>
      </c>
      <c r="AX190" s="13" t="s">
        <v>80</v>
      </c>
      <c r="AY190" s="242" t="s">
        <v>142</v>
      </c>
    </row>
    <row r="191" spans="2:51" s="15" customFormat="1" ht="13.5">
      <c r="B191" s="269"/>
      <c r="C191" s="270"/>
      <c r="D191" s="218" t="s">
        <v>153</v>
      </c>
      <c r="E191" s="271" t="s">
        <v>35</v>
      </c>
      <c r="F191" s="272" t="s">
        <v>621</v>
      </c>
      <c r="G191" s="270"/>
      <c r="H191" s="273">
        <v>4.5</v>
      </c>
      <c r="I191" s="274"/>
      <c r="J191" s="270"/>
      <c r="K191" s="270"/>
      <c r="L191" s="275"/>
      <c r="M191" s="276"/>
      <c r="N191" s="277"/>
      <c r="O191" s="277"/>
      <c r="P191" s="277"/>
      <c r="Q191" s="277"/>
      <c r="R191" s="277"/>
      <c r="S191" s="277"/>
      <c r="T191" s="278"/>
      <c r="AT191" s="279" t="s">
        <v>153</v>
      </c>
      <c r="AU191" s="279" t="s">
        <v>87</v>
      </c>
      <c r="AV191" s="15" t="s">
        <v>158</v>
      </c>
      <c r="AW191" s="15" t="s">
        <v>41</v>
      </c>
      <c r="AX191" s="15" t="s">
        <v>80</v>
      </c>
      <c r="AY191" s="279" t="s">
        <v>142</v>
      </c>
    </row>
    <row r="192" spans="2:51" s="14" customFormat="1" ht="13.5">
      <c r="B192" s="243"/>
      <c r="C192" s="244"/>
      <c r="D192" s="254" t="s">
        <v>153</v>
      </c>
      <c r="E192" s="255" t="s">
        <v>35</v>
      </c>
      <c r="F192" s="256" t="s">
        <v>157</v>
      </c>
      <c r="G192" s="244"/>
      <c r="H192" s="257">
        <v>80.76</v>
      </c>
      <c r="I192" s="248"/>
      <c r="J192" s="244"/>
      <c r="K192" s="244"/>
      <c r="L192" s="249"/>
      <c r="M192" s="250"/>
      <c r="N192" s="251"/>
      <c r="O192" s="251"/>
      <c r="P192" s="251"/>
      <c r="Q192" s="251"/>
      <c r="R192" s="251"/>
      <c r="S192" s="251"/>
      <c r="T192" s="252"/>
      <c r="AT192" s="253" t="s">
        <v>153</v>
      </c>
      <c r="AU192" s="253" t="s">
        <v>87</v>
      </c>
      <c r="AV192" s="14" t="s">
        <v>149</v>
      </c>
      <c r="AW192" s="14" t="s">
        <v>41</v>
      </c>
      <c r="AX192" s="14" t="s">
        <v>10</v>
      </c>
      <c r="AY192" s="253" t="s">
        <v>142</v>
      </c>
    </row>
    <row r="193" spans="2:65" s="1" customFormat="1" ht="22.5" customHeight="1">
      <c r="B193" s="43"/>
      <c r="C193" s="258" t="s">
        <v>249</v>
      </c>
      <c r="D193" s="258" t="s">
        <v>168</v>
      </c>
      <c r="E193" s="259" t="s">
        <v>658</v>
      </c>
      <c r="F193" s="260" t="s">
        <v>659</v>
      </c>
      <c r="G193" s="261" t="s">
        <v>147</v>
      </c>
      <c r="H193" s="262">
        <v>39.408</v>
      </c>
      <c r="I193" s="263"/>
      <c r="J193" s="264">
        <f>ROUND(I193*H193,0)</f>
        <v>0</v>
      </c>
      <c r="K193" s="260" t="s">
        <v>35</v>
      </c>
      <c r="L193" s="265"/>
      <c r="M193" s="266" t="s">
        <v>35</v>
      </c>
      <c r="N193" s="267" t="s">
        <v>51</v>
      </c>
      <c r="O193" s="44"/>
      <c r="P193" s="215">
        <f>O193*H193</f>
        <v>0</v>
      </c>
      <c r="Q193" s="215">
        <v>0.131</v>
      </c>
      <c r="R193" s="215">
        <f>Q193*H193</f>
        <v>5.162448</v>
      </c>
      <c r="S193" s="215">
        <v>0</v>
      </c>
      <c r="T193" s="216">
        <f>S193*H193</f>
        <v>0</v>
      </c>
      <c r="AR193" s="25" t="s">
        <v>171</v>
      </c>
      <c r="AT193" s="25" t="s">
        <v>168</v>
      </c>
      <c r="AU193" s="25" t="s">
        <v>87</v>
      </c>
      <c r="AY193" s="25" t="s">
        <v>142</v>
      </c>
      <c r="BE193" s="217">
        <f>IF(N193="základní",J193,0)</f>
        <v>0</v>
      </c>
      <c r="BF193" s="217">
        <f>IF(N193="snížená",J193,0)</f>
        <v>0</v>
      </c>
      <c r="BG193" s="217">
        <f>IF(N193="zákl. přenesená",J193,0)</f>
        <v>0</v>
      </c>
      <c r="BH193" s="217">
        <f>IF(N193="sníž. přenesená",J193,0)</f>
        <v>0</v>
      </c>
      <c r="BI193" s="217">
        <f>IF(N193="nulová",J193,0)</f>
        <v>0</v>
      </c>
      <c r="BJ193" s="25" t="s">
        <v>10</v>
      </c>
      <c r="BK193" s="217">
        <f>ROUND(I193*H193,0)</f>
        <v>0</v>
      </c>
      <c r="BL193" s="25" t="s">
        <v>149</v>
      </c>
      <c r="BM193" s="25" t="s">
        <v>660</v>
      </c>
    </row>
    <row r="194" spans="2:51" s="12" customFormat="1" ht="13.5">
      <c r="B194" s="221"/>
      <c r="C194" s="222"/>
      <c r="D194" s="218" t="s">
        <v>153</v>
      </c>
      <c r="E194" s="223" t="s">
        <v>35</v>
      </c>
      <c r="F194" s="224" t="s">
        <v>661</v>
      </c>
      <c r="G194" s="222"/>
      <c r="H194" s="225" t="s">
        <v>35</v>
      </c>
      <c r="I194" s="226"/>
      <c r="J194" s="222"/>
      <c r="K194" s="222"/>
      <c r="L194" s="227"/>
      <c r="M194" s="228"/>
      <c r="N194" s="229"/>
      <c r="O194" s="229"/>
      <c r="P194" s="229"/>
      <c r="Q194" s="229"/>
      <c r="R194" s="229"/>
      <c r="S194" s="229"/>
      <c r="T194" s="230"/>
      <c r="AT194" s="231" t="s">
        <v>153</v>
      </c>
      <c r="AU194" s="231" t="s">
        <v>87</v>
      </c>
      <c r="AV194" s="12" t="s">
        <v>10</v>
      </c>
      <c r="AW194" s="12" t="s">
        <v>41</v>
      </c>
      <c r="AX194" s="12" t="s">
        <v>80</v>
      </c>
      <c r="AY194" s="231" t="s">
        <v>142</v>
      </c>
    </row>
    <row r="195" spans="2:51" s="13" customFormat="1" ht="13.5">
      <c r="B195" s="232"/>
      <c r="C195" s="233"/>
      <c r="D195" s="218" t="s">
        <v>153</v>
      </c>
      <c r="E195" s="234" t="s">
        <v>35</v>
      </c>
      <c r="F195" s="235" t="s">
        <v>662</v>
      </c>
      <c r="G195" s="233"/>
      <c r="H195" s="236">
        <v>36.26</v>
      </c>
      <c r="I195" s="237"/>
      <c r="J195" s="233"/>
      <c r="K195" s="233"/>
      <c r="L195" s="238"/>
      <c r="M195" s="239"/>
      <c r="N195" s="240"/>
      <c r="O195" s="240"/>
      <c r="P195" s="240"/>
      <c r="Q195" s="240"/>
      <c r="R195" s="240"/>
      <c r="S195" s="240"/>
      <c r="T195" s="241"/>
      <c r="AT195" s="242" t="s">
        <v>153</v>
      </c>
      <c r="AU195" s="242" t="s">
        <v>87</v>
      </c>
      <c r="AV195" s="13" t="s">
        <v>87</v>
      </c>
      <c r="AW195" s="13" t="s">
        <v>41</v>
      </c>
      <c r="AX195" s="13" t="s">
        <v>80</v>
      </c>
      <c r="AY195" s="242" t="s">
        <v>142</v>
      </c>
    </row>
    <row r="196" spans="2:51" s="12" customFormat="1" ht="13.5">
      <c r="B196" s="221"/>
      <c r="C196" s="222"/>
      <c r="D196" s="218" t="s">
        <v>153</v>
      </c>
      <c r="E196" s="223" t="s">
        <v>35</v>
      </c>
      <c r="F196" s="224" t="s">
        <v>663</v>
      </c>
      <c r="G196" s="222"/>
      <c r="H196" s="225" t="s">
        <v>35</v>
      </c>
      <c r="I196" s="226"/>
      <c r="J196" s="222"/>
      <c r="K196" s="222"/>
      <c r="L196" s="227"/>
      <c r="M196" s="228"/>
      <c r="N196" s="229"/>
      <c r="O196" s="229"/>
      <c r="P196" s="229"/>
      <c r="Q196" s="229"/>
      <c r="R196" s="229"/>
      <c r="S196" s="229"/>
      <c r="T196" s="230"/>
      <c r="AT196" s="231" t="s">
        <v>153</v>
      </c>
      <c r="AU196" s="231" t="s">
        <v>87</v>
      </c>
      <c r="AV196" s="12" t="s">
        <v>10</v>
      </c>
      <c r="AW196" s="12" t="s">
        <v>41</v>
      </c>
      <c r="AX196" s="12" t="s">
        <v>80</v>
      </c>
      <c r="AY196" s="231" t="s">
        <v>142</v>
      </c>
    </row>
    <row r="197" spans="2:51" s="13" customFormat="1" ht="13.5">
      <c r="B197" s="232"/>
      <c r="C197" s="233"/>
      <c r="D197" s="218" t="s">
        <v>153</v>
      </c>
      <c r="E197" s="234" t="s">
        <v>35</v>
      </c>
      <c r="F197" s="235" t="s">
        <v>224</v>
      </c>
      <c r="G197" s="233"/>
      <c r="H197" s="236">
        <v>2</v>
      </c>
      <c r="I197" s="237"/>
      <c r="J197" s="233"/>
      <c r="K197" s="233"/>
      <c r="L197" s="238"/>
      <c r="M197" s="239"/>
      <c r="N197" s="240"/>
      <c r="O197" s="240"/>
      <c r="P197" s="240"/>
      <c r="Q197" s="240"/>
      <c r="R197" s="240"/>
      <c r="S197" s="240"/>
      <c r="T197" s="241"/>
      <c r="AT197" s="242" t="s">
        <v>153</v>
      </c>
      <c r="AU197" s="242" t="s">
        <v>87</v>
      </c>
      <c r="AV197" s="13" t="s">
        <v>87</v>
      </c>
      <c r="AW197" s="13" t="s">
        <v>41</v>
      </c>
      <c r="AX197" s="13" t="s">
        <v>80</v>
      </c>
      <c r="AY197" s="242" t="s">
        <v>142</v>
      </c>
    </row>
    <row r="198" spans="2:51" s="14" customFormat="1" ht="13.5">
      <c r="B198" s="243"/>
      <c r="C198" s="244"/>
      <c r="D198" s="218" t="s">
        <v>153</v>
      </c>
      <c r="E198" s="245" t="s">
        <v>35</v>
      </c>
      <c r="F198" s="246" t="s">
        <v>157</v>
      </c>
      <c r="G198" s="244"/>
      <c r="H198" s="247">
        <v>38.26</v>
      </c>
      <c r="I198" s="248"/>
      <c r="J198" s="244"/>
      <c r="K198" s="244"/>
      <c r="L198" s="249"/>
      <c r="M198" s="250"/>
      <c r="N198" s="251"/>
      <c r="O198" s="251"/>
      <c r="P198" s="251"/>
      <c r="Q198" s="251"/>
      <c r="R198" s="251"/>
      <c r="S198" s="251"/>
      <c r="T198" s="252"/>
      <c r="AT198" s="253" t="s">
        <v>153</v>
      </c>
      <c r="AU198" s="253" t="s">
        <v>87</v>
      </c>
      <c r="AV198" s="14" t="s">
        <v>149</v>
      </c>
      <c r="AW198" s="14" t="s">
        <v>41</v>
      </c>
      <c r="AX198" s="14" t="s">
        <v>10</v>
      </c>
      <c r="AY198" s="253" t="s">
        <v>142</v>
      </c>
    </row>
    <row r="199" spans="2:51" s="13" customFormat="1" ht="13.5">
      <c r="B199" s="232"/>
      <c r="C199" s="233"/>
      <c r="D199" s="218" t="s">
        <v>153</v>
      </c>
      <c r="E199" s="233"/>
      <c r="F199" s="235" t="s">
        <v>664</v>
      </c>
      <c r="G199" s="233"/>
      <c r="H199" s="236">
        <v>39.408</v>
      </c>
      <c r="I199" s="237"/>
      <c r="J199" s="233"/>
      <c r="K199" s="233"/>
      <c r="L199" s="238"/>
      <c r="M199" s="239"/>
      <c r="N199" s="240"/>
      <c r="O199" s="240"/>
      <c r="P199" s="240"/>
      <c r="Q199" s="240"/>
      <c r="R199" s="240"/>
      <c r="S199" s="240"/>
      <c r="T199" s="241"/>
      <c r="AT199" s="242" t="s">
        <v>153</v>
      </c>
      <c r="AU199" s="242" t="s">
        <v>87</v>
      </c>
      <c r="AV199" s="13" t="s">
        <v>87</v>
      </c>
      <c r="AW199" s="13" t="s">
        <v>6</v>
      </c>
      <c r="AX199" s="13" t="s">
        <v>10</v>
      </c>
      <c r="AY199" s="242" t="s">
        <v>142</v>
      </c>
    </row>
    <row r="200" spans="2:63" s="11" customFormat="1" ht="29.85" customHeight="1">
      <c r="B200" s="189"/>
      <c r="C200" s="190"/>
      <c r="D200" s="203" t="s">
        <v>79</v>
      </c>
      <c r="E200" s="204" t="s">
        <v>198</v>
      </c>
      <c r="F200" s="204" t="s">
        <v>202</v>
      </c>
      <c r="G200" s="190"/>
      <c r="H200" s="190"/>
      <c r="I200" s="193"/>
      <c r="J200" s="205">
        <f>BK200</f>
        <v>0</v>
      </c>
      <c r="K200" s="190"/>
      <c r="L200" s="195"/>
      <c r="M200" s="196"/>
      <c r="N200" s="197"/>
      <c r="O200" s="197"/>
      <c r="P200" s="198">
        <f>SUM(P201:P268)</f>
        <v>0</v>
      </c>
      <c r="Q200" s="197"/>
      <c r="R200" s="198">
        <f>SUM(R201:R268)</f>
        <v>5.9327309</v>
      </c>
      <c r="S200" s="197"/>
      <c r="T200" s="199">
        <f>SUM(T201:T268)</f>
        <v>1.6152000000000002</v>
      </c>
      <c r="AR200" s="200" t="s">
        <v>10</v>
      </c>
      <c r="AT200" s="201" t="s">
        <v>79</v>
      </c>
      <c r="AU200" s="201" t="s">
        <v>10</v>
      </c>
      <c r="AY200" s="200" t="s">
        <v>142</v>
      </c>
      <c r="BK200" s="202">
        <f>SUM(BK201:BK268)</f>
        <v>0</v>
      </c>
    </row>
    <row r="201" spans="2:65" s="1" customFormat="1" ht="44.25" customHeight="1">
      <c r="B201" s="43"/>
      <c r="C201" s="206" t="s">
        <v>253</v>
      </c>
      <c r="D201" s="206" t="s">
        <v>144</v>
      </c>
      <c r="E201" s="207" t="s">
        <v>665</v>
      </c>
      <c r="F201" s="208" t="s">
        <v>666</v>
      </c>
      <c r="G201" s="209" t="s">
        <v>185</v>
      </c>
      <c r="H201" s="210">
        <v>26.435</v>
      </c>
      <c r="I201" s="211"/>
      <c r="J201" s="212">
        <f>ROUND(I201*H201,0)</f>
        <v>0</v>
      </c>
      <c r="K201" s="208" t="s">
        <v>148</v>
      </c>
      <c r="L201" s="63"/>
      <c r="M201" s="213" t="s">
        <v>35</v>
      </c>
      <c r="N201" s="214" t="s">
        <v>51</v>
      </c>
      <c r="O201" s="44"/>
      <c r="P201" s="215">
        <f>O201*H201</f>
        <v>0</v>
      </c>
      <c r="Q201" s="215">
        <v>0.1295</v>
      </c>
      <c r="R201" s="215">
        <f>Q201*H201</f>
        <v>3.4233325</v>
      </c>
      <c r="S201" s="215">
        <v>0</v>
      </c>
      <c r="T201" s="216">
        <f>S201*H201</f>
        <v>0</v>
      </c>
      <c r="AR201" s="25" t="s">
        <v>149</v>
      </c>
      <c r="AT201" s="25" t="s">
        <v>144</v>
      </c>
      <c r="AU201" s="25" t="s">
        <v>87</v>
      </c>
      <c r="AY201" s="25" t="s">
        <v>142</v>
      </c>
      <c r="BE201" s="217">
        <f>IF(N201="základní",J201,0)</f>
        <v>0</v>
      </c>
      <c r="BF201" s="217">
        <f>IF(N201="snížená",J201,0)</f>
        <v>0</v>
      </c>
      <c r="BG201" s="217">
        <f>IF(N201="zákl. přenesená",J201,0)</f>
        <v>0</v>
      </c>
      <c r="BH201" s="217">
        <f>IF(N201="sníž. přenesená",J201,0)</f>
        <v>0</v>
      </c>
      <c r="BI201" s="217">
        <f>IF(N201="nulová",J201,0)</f>
        <v>0</v>
      </c>
      <c r="BJ201" s="25" t="s">
        <v>10</v>
      </c>
      <c r="BK201" s="217">
        <f>ROUND(I201*H201,0)</f>
        <v>0</v>
      </c>
      <c r="BL201" s="25" t="s">
        <v>149</v>
      </c>
      <c r="BM201" s="25" t="s">
        <v>667</v>
      </c>
    </row>
    <row r="202" spans="2:47" s="1" customFormat="1" ht="94.5">
      <c r="B202" s="43"/>
      <c r="C202" s="65"/>
      <c r="D202" s="218" t="s">
        <v>151</v>
      </c>
      <c r="E202" s="65"/>
      <c r="F202" s="219" t="s">
        <v>668</v>
      </c>
      <c r="G202" s="65"/>
      <c r="H202" s="65"/>
      <c r="I202" s="174"/>
      <c r="J202" s="65"/>
      <c r="K202" s="65"/>
      <c r="L202" s="63"/>
      <c r="M202" s="220"/>
      <c r="N202" s="44"/>
      <c r="O202" s="44"/>
      <c r="P202" s="44"/>
      <c r="Q202" s="44"/>
      <c r="R202" s="44"/>
      <c r="S202" s="44"/>
      <c r="T202" s="80"/>
      <c r="AT202" s="25" t="s">
        <v>151</v>
      </c>
      <c r="AU202" s="25" t="s">
        <v>87</v>
      </c>
    </row>
    <row r="203" spans="2:51" s="12" customFormat="1" ht="13.5">
      <c r="B203" s="221"/>
      <c r="C203" s="222"/>
      <c r="D203" s="218" t="s">
        <v>153</v>
      </c>
      <c r="E203" s="223" t="s">
        <v>35</v>
      </c>
      <c r="F203" s="224" t="s">
        <v>400</v>
      </c>
      <c r="G203" s="222"/>
      <c r="H203" s="225" t="s">
        <v>35</v>
      </c>
      <c r="I203" s="226"/>
      <c r="J203" s="222"/>
      <c r="K203" s="222"/>
      <c r="L203" s="227"/>
      <c r="M203" s="228"/>
      <c r="N203" s="229"/>
      <c r="O203" s="229"/>
      <c r="P203" s="229"/>
      <c r="Q203" s="229"/>
      <c r="R203" s="229"/>
      <c r="S203" s="229"/>
      <c r="T203" s="230"/>
      <c r="AT203" s="231" t="s">
        <v>153</v>
      </c>
      <c r="AU203" s="231" t="s">
        <v>87</v>
      </c>
      <c r="AV203" s="12" t="s">
        <v>10</v>
      </c>
      <c r="AW203" s="12" t="s">
        <v>41</v>
      </c>
      <c r="AX203" s="12" t="s">
        <v>80</v>
      </c>
      <c r="AY203" s="231" t="s">
        <v>142</v>
      </c>
    </row>
    <row r="204" spans="2:51" s="12" customFormat="1" ht="27">
      <c r="B204" s="221"/>
      <c r="C204" s="222"/>
      <c r="D204" s="218" t="s">
        <v>153</v>
      </c>
      <c r="E204" s="223" t="s">
        <v>35</v>
      </c>
      <c r="F204" s="224" t="s">
        <v>669</v>
      </c>
      <c r="G204" s="222"/>
      <c r="H204" s="225" t="s">
        <v>35</v>
      </c>
      <c r="I204" s="226"/>
      <c r="J204" s="222"/>
      <c r="K204" s="222"/>
      <c r="L204" s="227"/>
      <c r="M204" s="228"/>
      <c r="N204" s="229"/>
      <c r="O204" s="229"/>
      <c r="P204" s="229"/>
      <c r="Q204" s="229"/>
      <c r="R204" s="229"/>
      <c r="S204" s="229"/>
      <c r="T204" s="230"/>
      <c r="AT204" s="231" t="s">
        <v>153</v>
      </c>
      <c r="AU204" s="231" t="s">
        <v>87</v>
      </c>
      <c r="AV204" s="12" t="s">
        <v>10</v>
      </c>
      <c r="AW204" s="12" t="s">
        <v>41</v>
      </c>
      <c r="AX204" s="12" t="s">
        <v>80</v>
      </c>
      <c r="AY204" s="231" t="s">
        <v>142</v>
      </c>
    </row>
    <row r="205" spans="2:51" s="13" customFormat="1" ht="13.5">
      <c r="B205" s="232"/>
      <c r="C205" s="233"/>
      <c r="D205" s="218" t="s">
        <v>153</v>
      </c>
      <c r="E205" s="234" t="s">
        <v>35</v>
      </c>
      <c r="F205" s="235" t="s">
        <v>670</v>
      </c>
      <c r="G205" s="233"/>
      <c r="H205" s="236">
        <v>26.435</v>
      </c>
      <c r="I205" s="237"/>
      <c r="J205" s="233"/>
      <c r="K205" s="233"/>
      <c r="L205" s="238"/>
      <c r="M205" s="239"/>
      <c r="N205" s="240"/>
      <c r="O205" s="240"/>
      <c r="P205" s="240"/>
      <c r="Q205" s="240"/>
      <c r="R205" s="240"/>
      <c r="S205" s="240"/>
      <c r="T205" s="241"/>
      <c r="AT205" s="242" t="s">
        <v>153</v>
      </c>
      <c r="AU205" s="242" t="s">
        <v>87</v>
      </c>
      <c r="AV205" s="13" t="s">
        <v>87</v>
      </c>
      <c r="AW205" s="13" t="s">
        <v>41</v>
      </c>
      <c r="AX205" s="13" t="s">
        <v>80</v>
      </c>
      <c r="AY205" s="242" t="s">
        <v>142</v>
      </c>
    </row>
    <row r="206" spans="2:51" s="14" customFormat="1" ht="13.5">
      <c r="B206" s="243"/>
      <c r="C206" s="244"/>
      <c r="D206" s="254" t="s">
        <v>153</v>
      </c>
      <c r="E206" s="255" t="s">
        <v>35</v>
      </c>
      <c r="F206" s="256" t="s">
        <v>157</v>
      </c>
      <c r="G206" s="244"/>
      <c r="H206" s="257">
        <v>26.435</v>
      </c>
      <c r="I206" s="248"/>
      <c r="J206" s="244"/>
      <c r="K206" s="244"/>
      <c r="L206" s="249"/>
      <c r="M206" s="250"/>
      <c r="N206" s="251"/>
      <c r="O206" s="251"/>
      <c r="P206" s="251"/>
      <c r="Q206" s="251"/>
      <c r="R206" s="251"/>
      <c r="S206" s="251"/>
      <c r="T206" s="252"/>
      <c r="AT206" s="253" t="s">
        <v>153</v>
      </c>
      <c r="AU206" s="253" t="s">
        <v>87</v>
      </c>
      <c r="AV206" s="14" t="s">
        <v>149</v>
      </c>
      <c r="AW206" s="14" t="s">
        <v>41</v>
      </c>
      <c r="AX206" s="14" t="s">
        <v>10</v>
      </c>
      <c r="AY206" s="253" t="s">
        <v>142</v>
      </c>
    </row>
    <row r="207" spans="2:65" s="1" customFormat="1" ht="22.5" customHeight="1">
      <c r="B207" s="43"/>
      <c r="C207" s="258" t="s">
        <v>258</v>
      </c>
      <c r="D207" s="258" t="s">
        <v>168</v>
      </c>
      <c r="E207" s="259" t="s">
        <v>671</v>
      </c>
      <c r="F207" s="260" t="s">
        <v>672</v>
      </c>
      <c r="G207" s="261" t="s">
        <v>162</v>
      </c>
      <c r="H207" s="262">
        <v>3.03</v>
      </c>
      <c r="I207" s="263"/>
      <c r="J207" s="264">
        <f>ROUND(I207*H207,0)</f>
        <v>0</v>
      </c>
      <c r="K207" s="260" t="s">
        <v>148</v>
      </c>
      <c r="L207" s="265"/>
      <c r="M207" s="266" t="s">
        <v>35</v>
      </c>
      <c r="N207" s="267" t="s">
        <v>51</v>
      </c>
      <c r="O207" s="44"/>
      <c r="P207" s="215">
        <f>O207*H207</f>
        <v>0</v>
      </c>
      <c r="Q207" s="215">
        <v>0.0483</v>
      </c>
      <c r="R207" s="215">
        <f>Q207*H207</f>
        <v>0.146349</v>
      </c>
      <c r="S207" s="215">
        <v>0</v>
      </c>
      <c r="T207" s="216">
        <f>S207*H207</f>
        <v>0</v>
      </c>
      <c r="AR207" s="25" t="s">
        <v>171</v>
      </c>
      <c r="AT207" s="25" t="s">
        <v>168</v>
      </c>
      <c r="AU207" s="25" t="s">
        <v>87</v>
      </c>
      <c r="AY207" s="25" t="s">
        <v>142</v>
      </c>
      <c r="BE207" s="217">
        <f>IF(N207="základní",J207,0)</f>
        <v>0</v>
      </c>
      <c r="BF207" s="217">
        <f>IF(N207="snížená",J207,0)</f>
        <v>0</v>
      </c>
      <c r="BG207" s="217">
        <f>IF(N207="zákl. přenesená",J207,0)</f>
        <v>0</v>
      </c>
      <c r="BH207" s="217">
        <f>IF(N207="sníž. přenesená",J207,0)</f>
        <v>0</v>
      </c>
      <c r="BI207" s="217">
        <f>IF(N207="nulová",J207,0)</f>
        <v>0</v>
      </c>
      <c r="BJ207" s="25" t="s">
        <v>10</v>
      </c>
      <c r="BK207" s="217">
        <f>ROUND(I207*H207,0)</f>
        <v>0</v>
      </c>
      <c r="BL207" s="25" t="s">
        <v>149</v>
      </c>
      <c r="BM207" s="25" t="s">
        <v>673</v>
      </c>
    </row>
    <row r="208" spans="2:51" s="13" customFormat="1" ht="13.5">
      <c r="B208" s="232"/>
      <c r="C208" s="233"/>
      <c r="D208" s="254" t="s">
        <v>153</v>
      </c>
      <c r="E208" s="233"/>
      <c r="F208" s="280" t="s">
        <v>674</v>
      </c>
      <c r="G208" s="233"/>
      <c r="H208" s="281">
        <v>3.03</v>
      </c>
      <c r="I208" s="237"/>
      <c r="J208" s="233"/>
      <c r="K208" s="233"/>
      <c r="L208" s="238"/>
      <c r="M208" s="239"/>
      <c r="N208" s="240"/>
      <c r="O208" s="240"/>
      <c r="P208" s="240"/>
      <c r="Q208" s="240"/>
      <c r="R208" s="240"/>
      <c r="S208" s="240"/>
      <c r="T208" s="241"/>
      <c r="AT208" s="242" t="s">
        <v>153</v>
      </c>
      <c r="AU208" s="242" t="s">
        <v>87</v>
      </c>
      <c r="AV208" s="13" t="s">
        <v>87</v>
      </c>
      <c r="AW208" s="13" t="s">
        <v>6</v>
      </c>
      <c r="AX208" s="13" t="s">
        <v>10</v>
      </c>
      <c r="AY208" s="242" t="s">
        <v>142</v>
      </c>
    </row>
    <row r="209" spans="2:65" s="1" customFormat="1" ht="22.5" customHeight="1">
      <c r="B209" s="43"/>
      <c r="C209" s="258" t="s">
        <v>262</v>
      </c>
      <c r="D209" s="258" t="s">
        <v>168</v>
      </c>
      <c r="E209" s="259" t="s">
        <v>675</v>
      </c>
      <c r="F209" s="260" t="s">
        <v>676</v>
      </c>
      <c r="G209" s="261" t="s">
        <v>162</v>
      </c>
      <c r="H209" s="262">
        <v>2.02</v>
      </c>
      <c r="I209" s="263"/>
      <c r="J209" s="264">
        <f>ROUND(I209*H209,0)</f>
        <v>0</v>
      </c>
      <c r="K209" s="260" t="s">
        <v>148</v>
      </c>
      <c r="L209" s="265"/>
      <c r="M209" s="266" t="s">
        <v>35</v>
      </c>
      <c r="N209" s="267" t="s">
        <v>51</v>
      </c>
      <c r="O209" s="44"/>
      <c r="P209" s="215">
        <f>O209*H209</f>
        <v>0</v>
      </c>
      <c r="Q209" s="215">
        <v>0.064</v>
      </c>
      <c r="R209" s="215">
        <f>Q209*H209</f>
        <v>0.12928</v>
      </c>
      <c r="S209" s="215">
        <v>0</v>
      </c>
      <c r="T209" s="216">
        <f>S209*H209</f>
        <v>0</v>
      </c>
      <c r="AR209" s="25" t="s">
        <v>171</v>
      </c>
      <c r="AT209" s="25" t="s">
        <v>168</v>
      </c>
      <c r="AU209" s="25" t="s">
        <v>87</v>
      </c>
      <c r="AY209" s="25" t="s">
        <v>142</v>
      </c>
      <c r="BE209" s="217">
        <f>IF(N209="základní",J209,0)</f>
        <v>0</v>
      </c>
      <c r="BF209" s="217">
        <f>IF(N209="snížená",J209,0)</f>
        <v>0</v>
      </c>
      <c r="BG209" s="217">
        <f>IF(N209="zákl. přenesená",J209,0)</f>
        <v>0</v>
      </c>
      <c r="BH209" s="217">
        <f>IF(N209="sníž. přenesená",J209,0)</f>
        <v>0</v>
      </c>
      <c r="BI209" s="217">
        <f>IF(N209="nulová",J209,0)</f>
        <v>0</v>
      </c>
      <c r="BJ209" s="25" t="s">
        <v>10</v>
      </c>
      <c r="BK209" s="217">
        <f>ROUND(I209*H209,0)</f>
        <v>0</v>
      </c>
      <c r="BL209" s="25" t="s">
        <v>149</v>
      </c>
      <c r="BM209" s="25" t="s">
        <v>677</v>
      </c>
    </row>
    <row r="210" spans="2:51" s="13" customFormat="1" ht="13.5">
      <c r="B210" s="232"/>
      <c r="C210" s="233"/>
      <c r="D210" s="254" t="s">
        <v>153</v>
      </c>
      <c r="E210" s="233"/>
      <c r="F210" s="280" t="s">
        <v>678</v>
      </c>
      <c r="G210" s="233"/>
      <c r="H210" s="281">
        <v>2.02</v>
      </c>
      <c r="I210" s="237"/>
      <c r="J210" s="233"/>
      <c r="K210" s="233"/>
      <c r="L210" s="238"/>
      <c r="M210" s="239"/>
      <c r="N210" s="240"/>
      <c r="O210" s="240"/>
      <c r="P210" s="240"/>
      <c r="Q210" s="240"/>
      <c r="R210" s="240"/>
      <c r="S210" s="240"/>
      <c r="T210" s="241"/>
      <c r="AT210" s="242" t="s">
        <v>153</v>
      </c>
      <c r="AU210" s="242" t="s">
        <v>87</v>
      </c>
      <c r="AV210" s="13" t="s">
        <v>87</v>
      </c>
      <c r="AW210" s="13" t="s">
        <v>6</v>
      </c>
      <c r="AX210" s="13" t="s">
        <v>10</v>
      </c>
      <c r="AY210" s="242" t="s">
        <v>142</v>
      </c>
    </row>
    <row r="211" spans="2:65" s="1" customFormat="1" ht="22.5" customHeight="1">
      <c r="B211" s="43"/>
      <c r="C211" s="258" t="s">
        <v>9</v>
      </c>
      <c r="D211" s="258" t="s">
        <v>168</v>
      </c>
      <c r="E211" s="259" t="s">
        <v>679</v>
      </c>
      <c r="F211" s="260" t="s">
        <v>680</v>
      </c>
      <c r="G211" s="261" t="s">
        <v>162</v>
      </c>
      <c r="H211" s="262">
        <v>10.1</v>
      </c>
      <c r="I211" s="263"/>
      <c r="J211" s="264">
        <f>ROUND(I211*H211,0)</f>
        <v>0</v>
      </c>
      <c r="K211" s="260" t="s">
        <v>148</v>
      </c>
      <c r="L211" s="265"/>
      <c r="M211" s="266" t="s">
        <v>35</v>
      </c>
      <c r="N211" s="267" t="s">
        <v>51</v>
      </c>
      <c r="O211" s="44"/>
      <c r="P211" s="215">
        <f>O211*H211</f>
        <v>0</v>
      </c>
      <c r="Q211" s="215">
        <v>0.0821</v>
      </c>
      <c r="R211" s="215">
        <f>Q211*H211</f>
        <v>0.82921</v>
      </c>
      <c r="S211" s="215">
        <v>0</v>
      </c>
      <c r="T211" s="216">
        <f>S211*H211</f>
        <v>0</v>
      </c>
      <c r="AR211" s="25" t="s">
        <v>171</v>
      </c>
      <c r="AT211" s="25" t="s">
        <v>168</v>
      </c>
      <c r="AU211" s="25" t="s">
        <v>87</v>
      </c>
      <c r="AY211" s="25" t="s">
        <v>142</v>
      </c>
      <c r="BE211" s="217">
        <f>IF(N211="základní",J211,0)</f>
        <v>0</v>
      </c>
      <c r="BF211" s="217">
        <f>IF(N211="snížená",J211,0)</f>
        <v>0</v>
      </c>
      <c r="BG211" s="217">
        <f>IF(N211="zákl. přenesená",J211,0)</f>
        <v>0</v>
      </c>
      <c r="BH211" s="217">
        <f>IF(N211="sníž. přenesená",J211,0)</f>
        <v>0</v>
      </c>
      <c r="BI211" s="217">
        <f>IF(N211="nulová",J211,0)</f>
        <v>0</v>
      </c>
      <c r="BJ211" s="25" t="s">
        <v>10</v>
      </c>
      <c r="BK211" s="217">
        <f>ROUND(I211*H211,0)</f>
        <v>0</v>
      </c>
      <c r="BL211" s="25" t="s">
        <v>149</v>
      </c>
      <c r="BM211" s="25" t="s">
        <v>681</v>
      </c>
    </row>
    <row r="212" spans="2:51" s="13" customFormat="1" ht="13.5">
      <c r="B212" s="232"/>
      <c r="C212" s="233"/>
      <c r="D212" s="254" t="s">
        <v>153</v>
      </c>
      <c r="E212" s="233"/>
      <c r="F212" s="280" t="s">
        <v>682</v>
      </c>
      <c r="G212" s="233"/>
      <c r="H212" s="281">
        <v>10.1</v>
      </c>
      <c r="I212" s="237"/>
      <c r="J212" s="233"/>
      <c r="K212" s="233"/>
      <c r="L212" s="238"/>
      <c r="M212" s="239"/>
      <c r="N212" s="240"/>
      <c r="O212" s="240"/>
      <c r="P212" s="240"/>
      <c r="Q212" s="240"/>
      <c r="R212" s="240"/>
      <c r="S212" s="240"/>
      <c r="T212" s="241"/>
      <c r="AT212" s="242" t="s">
        <v>153</v>
      </c>
      <c r="AU212" s="242" t="s">
        <v>87</v>
      </c>
      <c r="AV212" s="13" t="s">
        <v>87</v>
      </c>
      <c r="AW212" s="13" t="s">
        <v>6</v>
      </c>
      <c r="AX212" s="13" t="s">
        <v>10</v>
      </c>
      <c r="AY212" s="242" t="s">
        <v>142</v>
      </c>
    </row>
    <row r="213" spans="2:65" s="1" customFormat="1" ht="31.5" customHeight="1">
      <c r="B213" s="43"/>
      <c r="C213" s="206" t="s">
        <v>272</v>
      </c>
      <c r="D213" s="206" t="s">
        <v>144</v>
      </c>
      <c r="E213" s="207" t="s">
        <v>683</v>
      </c>
      <c r="F213" s="208" t="s">
        <v>684</v>
      </c>
      <c r="G213" s="209" t="s">
        <v>185</v>
      </c>
      <c r="H213" s="210">
        <v>9</v>
      </c>
      <c r="I213" s="211"/>
      <c r="J213" s="212">
        <f>ROUND(I213*H213,0)</f>
        <v>0</v>
      </c>
      <c r="K213" s="208" t="s">
        <v>148</v>
      </c>
      <c r="L213" s="63"/>
      <c r="M213" s="213" t="s">
        <v>35</v>
      </c>
      <c r="N213" s="214" t="s">
        <v>51</v>
      </c>
      <c r="O213" s="44"/>
      <c r="P213" s="215">
        <f>O213*H213</f>
        <v>0</v>
      </c>
      <c r="Q213" s="215">
        <v>0.10095</v>
      </c>
      <c r="R213" s="215">
        <f>Q213*H213</f>
        <v>0.90855</v>
      </c>
      <c r="S213" s="215">
        <v>0</v>
      </c>
      <c r="T213" s="216">
        <f>S213*H213</f>
        <v>0</v>
      </c>
      <c r="AR213" s="25" t="s">
        <v>149</v>
      </c>
      <c r="AT213" s="25" t="s">
        <v>144</v>
      </c>
      <c r="AU213" s="25" t="s">
        <v>87</v>
      </c>
      <c r="AY213" s="25" t="s">
        <v>142</v>
      </c>
      <c r="BE213" s="217">
        <f>IF(N213="základní",J213,0)</f>
        <v>0</v>
      </c>
      <c r="BF213" s="217">
        <f>IF(N213="snížená",J213,0)</f>
        <v>0</v>
      </c>
      <c r="BG213" s="217">
        <f>IF(N213="zákl. přenesená",J213,0)</f>
        <v>0</v>
      </c>
      <c r="BH213" s="217">
        <f>IF(N213="sníž. přenesená",J213,0)</f>
        <v>0</v>
      </c>
      <c r="BI213" s="217">
        <f>IF(N213="nulová",J213,0)</f>
        <v>0</v>
      </c>
      <c r="BJ213" s="25" t="s">
        <v>10</v>
      </c>
      <c r="BK213" s="217">
        <f>ROUND(I213*H213,0)</f>
        <v>0</v>
      </c>
      <c r="BL213" s="25" t="s">
        <v>149</v>
      </c>
      <c r="BM213" s="25" t="s">
        <v>685</v>
      </c>
    </row>
    <row r="214" spans="2:47" s="1" customFormat="1" ht="67.5">
      <c r="B214" s="43"/>
      <c r="C214" s="65"/>
      <c r="D214" s="218" t="s">
        <v>151</v>
      </c>
      <c r="E214" s="65"/>
      <c r="F214" s="219" t="s">
        <v>686</v>
      </c>
      <c r="G214" s="65"/>
      <c r="H214" s="65"/>
      <c r="I214" s="174"/>
      <c r="J214" s="65"/>
      <c r="K214" s="65"/>
      <c r="L214" s="63"/>
      <c r="M214" s="220"/>
      <c r="N214" s="44"/>
      <c r="O214" s="44"/>
      <c r="P214" s="44"/>
      <c r="Q214" s="44"/>
      <c r="R214" s="44"/>
      <c r="S214" s="44"/>
      <c r="T214" s="80"/>
      <c r="AT214" s="25" t="s">
        <v>151</v>
      </c>
      <c r="AU214" s="25" t="s">
        <v>87</v>
      </c>
    </row>
    <row r="215" spans="2:51" s="12" customFormat="1" ht="13.5">
      <c r="B215" s="221"/>
      <c r="C215" s="222"/>
      <c r="D215" s="218" t="s">
        <v>153</v>
      </c>
      <c r="E215" s="223" t="s">
        <v>35</v>
      </c>
      <c r="F215" s="224" t="s">
        <v>400</v>
      </c>
      <c r="G215" s="222"/>
      <c r="H215" s="225" t="s">
        <v>35</v>
      </c>
      <c r="I215" s="226"/>
      <c r="J215" s="222"/>
      <c r="K215" s="222"/>
      <c r="L215" s="227"/>
      <c r="M215" s="228"/>
      <c r="N215" s="229"/>
      <c r="O215" s="229"/>
      <c r="P215" s="229"/>
      <c r="Q215" s="229"/>
      <c r="R215" s="229"/>
      <c r="S215" s="229"/>
      <c r="T215" s="230"/>
      <c r="AT215" s="231" t="s">
        <v>153</v>
      </c>
      <c r="AU215" s="231" t="s">
        <v>87</v>
      </c>
      <c r="AV215" s="12" t="s">
        <v>10</v>
      </c>
      <c r="AW215" s="12" t="s">
        <v>41</v>
      </c>
      <c r="AX215" s="12" t="s">
        <v>80</v>
      </c>
      <c r="AY215" s="231" t="s">
        <v>142</v>
      </c>
    </row>
    <row r="216" spans="2:51" s="12" customFormat="1" ht="13.5">
      <c r="B216" s="221"/>
      <c r="C216" s="222"/>
      <c r="D216" s="218" t="s">
        <v>153</v>
      </c>
      <c r="E216" s="223" t="s">
        <v>35</v>
      </c>
      <c r="F216" s="224" t="s">
        <v>619</v>
      </c>
      <c r="G216" s="222"/>
      <c r="H216" s="225" t="s">
        <v>35</v>
      </c>
      <c r="I216" s="226"/>
      <c r="J216" s="222"/>
      <c r="K216" s="222"/>
      <c r="L216" s="227"/>
      <c r="M216" s="228"/>
      <c r="N216" s="229"/>
      <c r="O216" s="229"/>
      <c r="P216" s="229"/>
      <c r="Q216" s="229"/>
      <c r="R216" s="229"/>
      <c r="S216" s="229"/>
      <c r="T216" s="230"/>
      <c r="AT216" s="231" t="s">
        <v>153</v>
      </c>
      <c r="AU216" s="231" t="s">
        <v>87</v>
      </c>
      <c r="AV216" s="12" t="s">
        <v>10</v>
      </c>
      <c r="AW216" s="12" t="s">
        <v>41</v>
      </c>
      <c r="AX216" s="12" t="s">
        <v>80</v>
      </c>
      <c r="AY216" s="231" t="s">
        <v>142</v>
      </c>
    </row>
    <row r="217" spans="2:51" s="13" customFormat="1" ht="13.5">
      <c r="B217" s="232"/>
      <c r="C217" s="233"/>
      <c r="D217" s="218" t="s">
        <v>153</v>
      </c>
      <c r="E217" s="234" t="s">
        <v>35</v>
      </c>
      <c r="F217" s="235" t="s">
        <v>687</v>
      </c>
      <c r="G217" s="233"/>
      <c r="H217" s="236">
        <v>9</v>
      </c>
      <c r="I217" s="237"/>
      <c r="J217" s="233"/>
      <c r="K217" s="233"/>
      <c r="L217" s="238"/>
      <c r="M217" s="239"/>
      <c r="N217" s="240"/>
      <c r="O217" s="240"/>
      <c r="P217" s="240"/>
      <c r="Q217" s="240"/>
      <c r="R217" s="240"/>
      <c r="S217" s="240"/>
      <c r="T217" s="241"/>
      <c r="AT217" s="242" t="s">
        <v>153</v>
      </c>
      <c r="AU217" s="242" t="s">
        <v>87</v>
      </c>
      <c r="AV217" s="13" t="s">
        <v>87</v>
      </c>
      <c r="AW217" s="13" t="s">
        <v>41</v>
      </c>
      <c r="AX217" s="13" t="s">
        <v>80</v>
      </c>
      <c r="AY217" s="242" t="s">
        <v>142</v>
      </c>
    </row>
    <row r="218" spans="2:51" s="14" customFormat="1" ht="13.5">
      <c r="B218" s="243"/>
      <c r="C218" s="244"/>
      <c r="D218" s="254" t="s">
        <v>153</v>
      </c>
      <c r="E218" s="255" t="s">
        <v>35</v>
      </c>
      <c r="F218" s="256" t="s">
        <v>157</v>
      </c>
      <c r="G218" s="244"/>
      <c r="H218" s="257">
        <v>9</v>
      </c>
      <c r="I218" s="248"/>
      <c r="J218" s="244"/>
      <c r="K218" s="244"/>
      <c r="L218" s="249"/>
      <c r="M218" s="250"/>
      <c r="N218" s="251"/>
      <c r="O218" s="251"/>
      <c r="P218" s="251"/>
      <c r="Q218" s="251"/>
      <c r="R218" s="251"/>
      <c r="S218" s="251"/>
      <c r="T218" s="252"/>
      <c r="AT218" s="253" t="s">
        <v>153</v>
      </c>
      <c r="AU218" s="253" t="s">
        <v>87</v>
      </c>
      <c r="AV218" s="14" t="s">
        <v>149</v>
      </c>
      <c r="AW218" s="14" t="s">
        <v>41</v>
      </c>
      <c r="AX218" s="14" t="s">
        <v>10</v>
      </c>
      <c r="AY218" s="253" t="s">
        <v>142</v>
      </c>
    </row>
    <row r="219" spans="2:65" s="1" customFormat="1" ht="22.5" customHeight="1">
      <c r="B219" s="43"/>
      <c r="C219" s="258" t="s">
        <v>277</v>
      </c>
      <c r="D219" s="258" t="s">
        <v>168</v>
      </c>
      <c r="E219" s="259" t="s">
        <v>688</v>
      </c>
      <c r="F219" s="260" t="s">
        <v>689</v>
      </c>
      <c r="G219" s="261" t="s">
        <v>162</v>
      </c>
      <c r="H219" s="262">
        <v>18.18</v>
      </c>
      <c r="I219" s="263"/>
      <c r="J219" s="264">
        <f>ROUND(I219*H219,0)</f>
        <v>0</v>
      </c>
      <c r="K219" s="260" t="s">
        <v>148</v>
      </c>
      <c r="L219" s="265"/>
      <c r="M219" s="266" t="s">
        <v>35</v>
      </c>
      <c r="N219" s="267" t="s">
        <v>51</v>
      </c>
      <c r="O219" s="44"/>
      <c r="P219" s="215">
        <f>O219*H219</f>
        <v>0</v>
      </c>
      <c r="Q219" s="215">
        <v>0.024</v>
      </c>
      <c r="R219" s="215">
        <f>Q219*H219</f>
        <v>0.43632</v>
      </c>
      <c r="S219" s="215">
        <v>0</v>
      </c>
      <c r="T219" s="216">
        <f>S219*H219</f>
        <v>0</v>
      </c>
      <c r="AR219" s="25" t="s">
        <v>171</v>
      </c>
      <c r="AT219" s="25" t="s">
        <v>168</v>
      </c>
      <c r="AU219" s="25" t="s">
        <v>87</v>
      </c>
      <c r="AY219" s="25" t="s">
        <v>142</v>
      </c>
      <c r="BE219" s="217">
        <f>IF(N219="základní",J219,0)</f>
        <v>0</v>
      </c>
      <c r="BF219" s="217">
        <f>IF(N219="snížená",J219,0)</f>
        <v>0</v>
      </c>
      <c r="BG219" s="217">
        <f>IF(N219="zákl. přenesená",J219,0)</f>
        <v>0</v>
      </c>
      <c r="BH219" s="217">
        <f>IF(N219="sníž. přenesená",J219,0)</f>
        <v>0</v>
      </c>
      <c r="BI219" s="217">
        <f>IF(N219="nulová",J219,0)</f>
        <v>0</v>
      </c>
      <c r="BJ219" s="25" t="s">
        <v>10</v>
      </c>
      <c r="BK219" s="217">
        <f>ROUND(I219*H219,0)</f>
        <v>0</v>
      </c>
      <c r="BL219" s="25" t="s">
        <v>149</v>
      </c>
      <c r="BM219" s="25" t="s">
        <v>690</v>
      </c>
    </row>
    <row r="220" spans="2:51" s="13" customFormat="1" ht="13.5">
      <c r="B220" s="232"/>
      <c r="C220" s="233"/>
      <c r="D220" s="254" t="s">
        <v>153</v>
      </c>
      <c r="E220" s="233"/>
      <c r="F220" s="280" t="s">
        <v>691</v>
      </c>
      <c r="G220" s="233"/>
      <c r="H220" s="281">
        <v>18.18</v>
      </c>
      <c r="I220" s="237"/>
      <c r="J220" s="233"/>
      <c r="K220" s="233"/>
      <c r="L220" s="238"/>
      <c r="M220" s="239"/>
      <c r="N220" s="240"/>
      <c r="O220" s="240"/>
      <c r="P220" s="240"/>
      <c r="Q220" s="240"/>
      <c r="R220" s="240"/>
      <c r="S220" s="240"/>
      <c r="T220" s="241"/>
      <c r="AT220" s="242" t="s">
        <v>153</v>
      </c>
      <c r="AU220" s="242" t="s">
        <v>87</v>
      </c>
      <c r="AV220" s="13" t="s">
        <v>87</v>
      </c>
      <c r="AW220" s="13" t="s">
        <v>6</v>
      </c>
      <c r="AX220" s="13" t="s">
        <v>10</v>
      </c>
      <c r="AY220" s="242" t="s">
        <v>142</v>
      </c>
    </row>
    <row r="221" spans="2:65" s="1" customFormat="1" ht="31.5" customHeight="1">
      <c r="B221" s="43"/>
      <c r="C221" s="206" t="s">
        <v>281</v>
      </c>
      <c r="D221" s="206" t="s">
        <v>144</v>
      </c>
      <c r="E221" s="207" t="s">
        <v>692</v>
      </c>
      <c r="F221" s="208" t="s">
        <v>693</v>
      </c>
      <c r="G221" s="209" t="s">
        <v>147</v>
      </c>
      <c r="H221" s="210">
        <v>80.76</v>
      </c>
      <c r="I221" s="211"/>
      <c r="J221" s="212">
        <f>ROUND(I221*H221,0)</f>
        <v>0</v>
      </c>
      <c r="K221" s="208" t="s">
        <v>148</v>
      </c>
      <c r="L221" s="63"/>
      <c r="M221" s="213" t="s">
        <v>35</v>
      </c>
      <c r="N221" s="214" t="s">
        <v>51</v>
      </c>
      <c r="O221" s="44"/>
      <c r="P221" s="215">
        <f>O221*H221</f>
        <v>0</v>
      </c>
      <c r="Q221" s="215">
        <v>0.00069</v>
      </c>
      <c r="R221" s="215">
        <f>Q221*H221</f>
        <v>0.0557244</v>
      </c>
      <c r="S221" s="215">
        <v>0</v>
      </c>
      <c r="T221" s="216">
        <f>S221*H221</f>
        <v>0</v>
      </c>
      <c r="AR221" s="25" t="s">
        <v>149</v>
      </c>
      <c r="AT221" s="25" t="s">
        <v>144</v>
      </c>
      <c r="AU221" s="25" t="s">
        <v>87</v>
      </c>
      <c r="AY221" s="25" t="s">
        <v>142</v>
      </c>
      <c r="BE221" s="217">
        <f>IF(N221="základní",J221,0)</f>
        <v>0</v>
      </c>
      <c r="BF221" s="217">
        <f>IF(N221="snížená",J221,0)</f>
        <v>0</v>
      </c>
      <c r="BG221" s="217">
        <f>IF(N221="zákl. přenesená",J221,0)</f>
        <v>0</v>
      </c>
      <c r="BH221" s="217">
        <f>IF(N221="sníž. přenesená",J221,0)</f>
        <v>0</v>
      </c>
      <c r="BI221" s="217">
        <f>IF(N221="nulová",J221,0)</f>
        <v>0</v>
      </c>
      <c r="BJ221" s="25" t="s">
        <v>10</v>
      </c>
      <c r="BK221" s="217">
        <f>ROUND(I221*H221,0)</f>
        <v>0</v>
      </c>
      <c r="BL221" s="25" t="s">
        <v>149</v>
      </c>
      <c r="BM221" s="25" t="s">
        <v>694</v>
      </c>
    </row>
    <row r="222" spans="2:47" s="1" customFormat="1" ht="27">
      <c r="B222" s="43"/>
      <c r="C222" s="65"/>
      <c r="D222" s="218" t="s">
        <v>151</v>
      </c>
      <c r="E222" s="65"/>
      <c r="F222" s="219" t="s">
        <v>695</v>
      </c>
      <c r="G222" s="65"/>
      <c r="H222" s="65"/>
      <c r="I222" s="174"/>
      <c r="J222" s="65"/>
      <c r="K222" s="65"/>
      <c r="L222" s="63"/>
      <c r="M222" s="220"/>
      <c r="N222" s="44"/>
      <c r="O222" s="44"/>
      <c r="P222" s="44"/>
      <c r="Q222" s="44"/>
      <c r="R222" s="44"/>
      <c r="S222" s="44"/>
      <c r="T222" s="80"/>
      <c r="AT222" s="25" t="s">
        <v>151</v>
      </c>
      <c r="AU222" s="25" t="s">
        <v>87</v>
      </c>
    </row>
    <row r="223" spans="2:51" s="12" customFormat="1" ht="13.5">
      <c r="B223" s="221"/>
      <c r="C223" s="222"/>
      <c r="D223" s="218" t="s">
        <v>153</v>
      </c>
      <c r="E223" s="223" t="s">
        <v>35</v>
      </c>
      <c r="F223" s="224" t="s">
        <v>400</v>
      </c>
      <c r="G223" s="222"/>
      <c r="H223" s="225" t="s">
        <v>35</v>
      </c>
      <c r="I223" s="226"/>
      <c r="J223" s="222"/>
      <c r="K223" s="222"/>
      <c r="L223" s="227"/>
      <c r="M223" s="228"/>
      <c r="N223" s="229"/>
      <c r="O223" s="229"/>
      <c r="P223" s="229"/>
      <c r="Q223" s="229"/>
      <c r="R223" s="229"/>
      <c r="S223" s="229"/>
      <c r="T223" s="230"/>
      <c r="AT223" s="231" t="s">
        <v>153</v>
      </c>
      <c r="AU223" s="231" t="s">
        <v>87</v>
      </c>
      <c r="AV223" s="12" t="s">
        <v>10</v>
      </c>
      <c r="AW223" s="12" t="s">
        <v>41</v>
      </c>
      <c r="AX223" s="12" t="s">
        <v>80</v>
      </c>
      <c r="AY223" s="231" t="s">
        <v>142</v>
      </c>
    </row>
    <row r="224" spans="2:51" s="12" customFormat="1" ht="13.5">
      <c r="B224" s="221"/>
      <c r="C224" s="222"/>
      <c r="D224" s="218" t="s">
        <v>153</v>
      </c>
      <c r="E224" s="223" t="s">
        <v>35</v>
      </c>
      <c r="F224" s="224" t="s">
        <v>614</v>
      </c>
      <c r="G224" s="222"/>
      <c r="H224" s="225" t="s">
        <v>35</v>
      </c>
      <c r="I224" s="226"/>
      <c r="J224" s="222"/>
      <c r="K224" s="222"/>
      <c r="L224" s="227"/>
      <c r="M224" s="228"/>
      <c r="N224" s="229"/>
      <c r="O224" s="229"/>
      <c r="P224" s="229"/>
      <c r="Q224" s="229"/>
      <c r="R224" s="229"/>
      <c r="S224" s="229"/>
      <c r="T224" s="230"/>
      <c r="AT224" s="231" t="s">
        <v>153</v>
      </c>
      <c r="AU224" s="231" t="s">
        <v>87</v>
      </c>
      <c r="AV224" s="12" t="s">
        <v>10</v>
      </c>
      <c r="AW224" s="12" t="s">
        <v>41</v>
      </c>
      <c r="AX224" s="12" t="s">
        <v>80</v>
      </c>
      <c r="AY224" s="231" t="s">
        <v>142</v>
      </c>
    </row>
    <row r="225" spans="2:51" s="13" customFormat="1" ht="13.5">
      <c r="B225" s="232"/>
      <c r="C225" s="233"/>
      <c r="D225" s="218" t="s">
        <v>153</v>
      </c>
      <c r="E225" s="234" t="s">
        <v>35</v>
      </c>
      <c r="F225" s="235" t="s">
        <v>632</v>
      </c>
      <c r="G225" s="233"/>
      <c r="H225" s="236">
        <v>76.26</v>
      </c>
      <c r="I225" s="237"/>
      <c r="J225" s="233"/>
      <c r="K225" s="233"/>
      <c r="L225" s="238"/>
      <c r="M225" s="239"/>
      <c r="N225" s="240"/>
      <c r="O225" s="240"/>
      <c r="P225" s="240"/>
      <c r="Q225" s="240"/>
      <c r="R225" s="240"/>
      <c r="S225" s="240"/>
      <c r="T225" s="241"/>
      <c r="AT225" s="242" t="s">
        <v>153</v>
      </c>
      <c r="AU225" s="242" t="s">
        <v>87</v>
      </c>
      <c r="AV225" s="13" t="s">
        <v>87</v>
      </c>
      <c r="AW225" s="13" t="s">
        <v>41</v>
      </c>
      <c r="AX225" s="13" t="s">
        <v>80</v>
      </c>
      <c r="AY225" s="242" t="s">
        <v>142</v>
      </c>
    </row>
    <row r="226" spans="2:51" s="15" customFormat="1" ht="13.5">
      <c r="B226" s="269"/>
      <c r="C226" s="270"/>
      <c r="D226" s="218" t="s">
        <v>153</v>
      </c>
      <c r="E226" s="271" t="s">
        <v>35</v>
      </c>
      <c r="F226" s="272" t="s">
        <v>618</v>
      </c>
      <c r="G226" s="270"/>
      <c r="H226" s="273">
        <v>76.26</v>
      </c>
      <c r="I226" s="274"/>
      <c r="J226" s="270"/>
      <c r="K226" s="270"/>
      <c r="L226" s="275"/>
      <c r="M226" s="276"/>
      <c r="N226" s="277"/>
      <c r="O226" s="277"/>
      <c r="P226" s="277"/>
      <c r="Q226" s="277"/>
      <c r="R226" s="277"/>
      <c r="S226" s="277"/>
      <c r="T226" s="278"/>
      <c r="AT226" s="279" t="s">
        <v>153</v>
      </c>
      <c r="AU226" s="279" t="s">
        <v>87</v>
      </c>
      <c r="AV226" s="15" t="s">
        <v>158</v>
      </c>
      <c r="AW226" s="15" t="s">
        <v>41</v>
      </c>
      <c r="AX226" s="15" t="s">
        <v>80</v>
      </c>
      <c r="AY226" s="279" t="s">
        <v>142</v>
      </c>
    </row>
    <row r="227" spans="2:51" s="12" customFormat="1" ht="13.5">
      <c r="B227" s="221"/>
      <c r="C227" s="222"/>
      <c r="D227" s="218" t="s">
        <v>153</v>
      </c>
      <c r="E227" s="223" t="s">
        <v>35</v>
      </c>
      <c r="F227" s="224" t="s">
        <v>619</v>
      </c>
      <c r="G227" s="222"/>
      <c r="H227" s="225" t="s">
        <v>35</v>
      </c>
      <c r="I227" s="226"/>
      <c r="J227" s="222"/>
      <c r="K227" s="222"/>
      <c r="L227" s="227"/>
      <c r="M227" s="228"/>
      <c r="N227" s="229"/>
      <c r="O227" s="229"/>
      <c r="P227" s="229"/>
      <c r="Q227" s="229"/>
      <c r="R227" s="229"/>
      <c r="S227" s="229"/>
      <c r="T227" s="230"/>
      <c r="AT227" s="231" t="s">
        <v>153</v>
      </c>
      <c r="AU227" s="231" t="s">
        <v>87</v>
      </c>
      <c r="AV227" s="12" t="s">
        <v>10</v>
      </c>
      <c r="AW227" s="12" t="s">
        <v>41</v>
      </c>
      <c r="AX227" s="12" t="s">
        <v>80</v>
      </c>
      <c r="AY227" s="231" t="s">
        <v>142</v>
      </c>
    </row>
    <row r="228" spans="2:51" s="13" customFormat="1" ht="13.5">
      <c r="B228" s="232"/>
      <c r="C228" s="233"/>
      <c r="D228" s="218" t="s">
        <v>153</v>
      </c>
      <c r="E228" s="234" t="s">
        <v>35</v>
      </c>
      <c r="F228" s="235" t="s">
        <v>633</v>
      </c>
      <c r="G228" s="233"/>
      <c r="H228" s="236">
        <v>4.5</v>
      </c>
      <c r="I228" s="237"/>
      <c r="J228" s="233"/>
      <c r="K228" s="233"/>
      <c r="L228" s="238"/>
      <c r="M228" s="239"/>
      <c r="N228" s="240"/>
      <c r="O228" s="240"/>
      <c r="P228" s="240"/>
      <c r="Q228" s="240"/>
      <c r="R228" s="240"/>
      <c r="S228" s="240"/>
      <c r="T228" s="241"/>
      <c r="AT228" s="242" t="s">
        <v>153</v>
      </c>
      <c r="AU228" s="242" t="s">
        <v>87</v>
      </c>
      <c r="AV228" s="13" t="s">
        <v>87</v>
      </c>
      <c r="AW228" s="13" t="s">
        <v>41</v>
      </c>
      <c r="AX228" s="13" t="s">
        <v>80</v>
      </c>
      <c r="AY228" s="242" t="s">
        <v>142</v>
      </c>
    </row>
    <row r="229" spans="2:51" s="15" customFormat="1" ht="13.5">
      <c r="B229" s="269"/>
      <c r="C229" s="270"/>
      <c r="D229" s="218" t="s">
        <v>153</v>
      </c>
      <c r="E229" s="271" t="s">
        <v>35</v>
      </c>
      <c r="F229" s="272" t="s">
        <v>621</v>
      </c>
      <c r="G229" s="270"/>
      <c r="H229" s="273">
        <v>4.5</v>
      </c>
      <c r="I229" s="274"/>
      <c r="J229" s="270"/>
      <c r="K229" s="270"/>
      <c r="L229" s="275"/>
      <c r="M229" s="276"/>
      <c r="N229" s="277"/>
      <c r="O229" s="277"/>
      <c r="P229" s="277"/>
      <c r="Q229" s="277"/>
      <c r="R229" s="277"/>
      <c r="S229" s="277"/>
      <c r="T229" s="278"/>
      <c r="AT229" s="279" t="s">
        <v>153</v>
      </c>
      <c r="AU229" s="279" t="s">
        <v>87</v>
      </c>
      <c r="AV229" s="15" t="s">
        <v>158</v>
      </c>
      <c r="AW229" s="15" t="s">
        <v>41</v>
      </c>
      <c r="AX229" s="15" t="s">
        <v>80</v>
      </c>
      <c r="AY229" s="279" t="s">
        <v>142</v>
      </c>
    </row>
    <row r="230" spans="2:51" s="14" customFormat="1" ht="13.5">
      <c r="B230" s="243"/>
      <c r="C230" s="244"/>
      <c r="D230" s="254" t="s">
        <v>153</v>
      </c>
      <c r="E230" s="255" t="s">
        <v>35</v>
      </c>
      <c r="F230" s="256" t="s">
        <v>157</v>
      </c>
      <c r="G230" s="244"/>
      <c r="H230" s="257">
        <v>80.76</v>
      </c>
      <c r="I230" s="248"/>
      <c r="J230" s="244"/>
      <c r="K230" s="244"/>
      <c r="L230" s="249"/>
      <c r="M230" s="250"/>
      <c r="N230" s="251"/>
      <c r="O230" s="251"/>
      <c r="P230" s="251"/>
      <c r="Q230" s="251"/>
      <c r="R230" s="251"/>
      <c r="S230" s="251"/>
      <c r="T230" s="252"/>
      <c r="AT230" s="253" t="s">
        <v>153</v>
      </c>
      <c r="AU230" s="253" t="s">
        <v>87</v>
      </c>
      <c r="AV230" s="14" t="s">
        <v>149</v>
      </c>
      <c r="AW230" s="14" t="s">
        <v>41</v>
      </c>
      <c r="AX230" s="14" t="s">
        <v>10</v>
      </c>
      <c r="AY230" s="253" t="s">
        <v>142</v>
      </c>
    </row>
    <row r="231" spans="2:65" s="1" customFormat="1" ht="31.5" customHeight="1">
      <c r="B231" s="43"/>
      <c r="C231" s="206" t="s">
        <v>285</v>
      </c>
      <c r="D231" s="206" t="s">
        <v>144</v>
      </c>
      <c r="E231" s="207" t="s">
        <v>696</v>
      </c>
      <c r="F231" s="208" t="s">
        <v>697</v>
      </c>
      <c r="G231" s="209" t="s">
        <v>185</v>
      </c>
      <c r="H231" s="210">
        <v>6.5</v>
      </c>
      <c r="I231" s="211"/>
      <c r="J231" s="212">
        <f>ROUND(I231*H231,0)</f>
        <v>0</v>
      </c>
      <c r="K231" s="208" t="s">
        <v>148</v>
      </c>
      <c r="L231" s="63"/>
      <c r="M231" s="213" t="s">
        <v>35</v>
      </c>
      <c r="N231" s="214" t="s">
        <v>51</v>
      </c>
      <c r="O231" s="44"/>
      <c r="P231" s="215">
        <f>O231*H231</f>
        <v>0</v>
      </c>
      <c r="Q231" s="215">
        <v>0</v>
      </c>
      <c r="R231" s="215">
        <f>Q231*H231</f>
        <v>0</v>
      </c>
      <c r="S231" s="215">
        <v>0</v>
      </c>
      <c r="T231" s="216">
        <f>S231*H231</f>
        <v>0</v>
      </c>
      <c r="AR231" s="25" t="s">
        <v>149</v>
      </c>
      <c r="AT231" s="25" t="s">
        <v>144</v>
      </c>
      <c r="AU231" s="25" t="s">
        <v>87</v>
      </c>
      <c r="AY231" s="25" t="s">
        <v>142</v>
      </c>
      <c r="BE231" s="217">
        <f>IF(N231="základní",J231,0)</f>
        <v>0</v>
      </c>
      <c r="BF231" s="217">
        <f>IF(N231="snížená",J231,0)</f>
        <v>0</v>
      </c>
      <c r="BG231" s="217">
        <f>IF(N231="zákl. přenesená",J231,0)</f>
        <v>0</v>
      </c>
      <c r="BH231" s="217">
        <f>IF(N231="sníž. přenesená",J231,0)</f>
        <v>0</v>
      </c>
      <c r="BI231" s="217">
        <f>IF(N231="nulová",J231,0)</f>
        <v>0</v>
      </c>
      <c r="BJ231" s="25" t="s">
        <v>10</v>
      </c>
      <c r="BK231" s="217">
        <f>ROUND(I231*H231,0)</f>
        <v>0</v>
      </c>
      <c r="BL231" s="25" t="s">
        <v>149</v>
      </c>
      <c r="BM231" s="25" t="s">
        <v>698</v>
      </c>
    </row>
    <row r="232" spans="2:47" s="1" customFormat="1" ht="67.5">
      <c r="B232" s="43"/>
      <c r="C232" s="65"/>
      <c r="D232" s="218" t="s">
        <v>151</v>
      </c>
      <c r="E232" s="65"/>
      <c r="F232" s="219" t="s">
        <v>699</v>
      </c>
      <c r="G232" s="65"/>
      <c r="H232" s="65"/>
      <c r="I232" s="174"/>
      <c r="J232" s="65"/>
      <c r="K232" s="65"/>
      <c r="L232" s="63"/>
      <c r="M232" s="220"/>
      <c r="N232" s="44"/>
      <c r="O232" s="44"/>
      <c r="P232" s="44"/>
      <c r="Q232" s="44"/>
      <c r="R232" s="44"/>
      <c r="S232" s="44"/>
      <c r="T232" s="80"/>
      <c r="AT232" s="25" t="s">
        <v>151</v>
      </c>
      <c r="AU232" s="25" t="s">
        <v>87</v>
      </c>
    </row>
    <row r="233" spans="2:51" s="12" customFormat="1" ht="13.5">
      <c r="B233" s="221"/>
      <c r="C233" s="222"/>
      <c r="D233" s="218" t="s">
        <v>153</v>
      </c>
      <c r="E233" s="223" t="s">
        <v>35</v>
      </c>
      <c r="F233" s="224" t="s">
        <v>400</v>
      </c>
      <c r="G233" s="222"/>
      <c r="H233" s="225" t="s">
        <v>35</v>
      </c>
      <c r="I233" s="226"/>
      <c r="J233" s="222"/>
      <c r="K233" s="222"/>
      <c r="L233" s="227"/>
      <c r="M233" s="228"/>
      <c r="N233" s="229"/>
      <c r="O233" s="229"/>
      <c r="P233" s="229"/>
      <c r="Q233" s="229"/>
      <c r="R233" s="229"/>
      <c r="S233" s="229"/>
      <c r="T233" s="230"/>
      <c r="AT233" s="231" t="s">
        <v>153</v>
      </c>
      <c r="AU233" s="231" t="s">
        <v>87</v>
      </c>
      <c r="AV233" s="12" t="s">
        <v>10</v>
      </c>
      <c r="AW233" s="12" t="s">
        <v>41</v>
      </c>
      <c r="AX233" s="12" t="s">
        <v>80</v>
      </c>
      <c r="AY233" s="231" t="s">
        <v>142</v>
      </c>
    </row>
    <row r="234" spans="2:51" s="12" customFormat="1" ht="13.5">
      <c r="B234" s="221"/>
      <c r="C234" s="222"/>
      <c r="D234" s="218" t="s">
        <v>153</v>
      </c>
      <c r="E234" s="223" t="s">
        <v>35</v>
      </c>
      <c r="F234" s="224" t="s">
        <v>700</v>
      </c>
      <c r="G234" s="222"/>
      <c r="H234" s="225" t="s">
        <v>35</v>
      </c>
      <c r="I234" s="226"/>
      <c r="J234" s="222"/>
      <c r="K234" s="222"/>
      <c r="L234" s="227"/>
      <c r="M234" s="228"/>
      <c r="N234" s="229"/>
      <c r="O234" s="229"/>
      <c r="P234" s="229"/>
      <c r="Q234" s="229"/>
      <c r="R234" s="229"/>
      <c r="S234" s="229"/>
      <c r="T234" s="230"/>
      <c r="AT234" s="231" t="s">
        <v>153</v>
      </c>
      <c r="AU234" s="231" t="s">
        <v>87</v>
      </c>
      <c r="AV234" s="12" t="s">
        <v>10</v>
      </c>
      <c r="AW234" s="12" t="s">
        <v>41</v>
      </c>
      <c r="AX234" s="12" t="s">
        <v>80</v>
      </c>
      <c r="AY234" s="231" t="s">
        <v>142</v>
      </c>
    </row>
    <row r="235" spans="2:51" s="12" customFormat="1" ht="13.5">
      <c r="B235" s="221"/>
      <c r="C235" s="222"/>
      <c r="D235" s="218" t="s">
        <v>153</v>
      </c>
      <c r="E235" s="223" t="s">
        <v>35</v>
      </c>
      <c r="F235" s="224" t="s">
        <v>701</v>
      </c>
      <c r="G235" s="222"/>
      <c r="H235" s="225" t="s">
        <v>35</v>
      </c>
      <c r="I235" s="226"/>
      <c r="J235" s="222"/>
      <c r="K235" s="222"/>
      <c r="L235" s="227"/>
      <c r="M235" s="228"/>
      <c r="N235" s="229"/>
      <c r="O235" s="229"/>
      <c r="P235" s="229"/>
      <c r="Q235" s="229"/>
      <c r="R235" s="229"/>
      <c r="S235" s="229"/>
      <c r="T235" s="230"/>
      <c r="AT235" s="231" t="s">
        <v>153</v>
      </c>
      <c r="AU235" s="231" t="s">
        <v>87</v>
      </c>
      <c r="AV235" s="12" t="s">
        <v>10</v>
      </c>
      <c r="AW235" s="12" t="s">
        <v>41</v>
      </c>
      <c r="AX235" s="12" t="s">
        <v>80</v>
      </c>
      <c r="AY235" s="231" t="s">
        <v>142</v>
      </c>
    </row>
    <row r="236" spans="2:51" s="13" customFormat="1" ht="13.5">
      <c r="B236" s="232"/>
      <c r="C236" s="233"/>
      <c r="D236" s="218" t="s">
        <v>153</v>
      </c>
      <c r="E236" s="234" t="s">
        <v>35</v>
      </c>
      <c r="F236" s="235" t="s">
        <v>702</v>
      </c>
      <c r="G236" s="233"/>
      <c r="H236" s="236">
        <v>3.5</v>
      </c>
      <c r="I236" s="237"/>
      <c r="J236" s="233"/>
      <c r="K236" s="233"/>
      <c r="L236" s="238"/>
      <c r="M236" s="239"/>
      <c r="N236" s="240"/>
      <c r="O236" s="240"/>
      <c r="P236" s="240"/>
      <c r="Q236" s="240"/>
      <c r="R236" s="240"/>
      <c r="S236" s="240"/>
      <c r="T236" s="241"/>
      <c r="AT236" s="242" t="s">
        <v>153</v>
      </c>
      <c r="AU236" s="242" t="s">
        <v>87</v>
      </c>
      <c r="AV236" s="13" t="s">
        <v>87</v>
      </c>
      <c r="AW236" s="13" t="s">
        <v>41</v>
      </c>
      <c r="AX236" s="13" t="s">
        <v>80</v>
      </c>
      <c r="AY236" s="242" t="s">
        <v>142</v>
      </c>
    </row>
    <row r="237" spans="2:51" s="12" customFormat="1" ht="13.5">
      <c r="B237" s="221"/>
      <c r="C237" s="222"/>
      <c r="D237" s="218" t="s">
        <v>153</v>
      </c>
      <c r="E237" s="223" t="s">
        <v>35</v>
      </c>
      <c r="F237" s="224" t="s">
        <v>703</v>
      </c>
      <c r="G237" s="222"/>
      <c r="H237" s="225" t="s">
        <v>35</v>
      </c>
      <c r="I237" s="226"/>
      <c r="J237" s="222"/>
      <c r="K237" s="222"/>
      <c r="L237" s="227"/>
      <c r="M237" s="228"/>
      <c r="N237" s="229"/>
      <c r="O237" s="229"/>
      <c r="P237" s="229"/>
      <c r="Q237" s="229"/>
      <c r="R237" s="229"/>
      <c r="S237" s="229"/>
      <c r="T237" s="230"/>
      <c r="AT237" s="231" t="s">
        <v>153</v>
      </c>
      <c r="AU237" s="231" t="s">
        <v>87</v>
      </c>
      <c r="AV237" s="12" t="s">
        <v>10</v>
      </c>
      <c r="AW237" s="12" t="s">
        <v>41</v>
      </c>
      <c r="AX237" s="12" t="s">
        <v>80</v>
      </c>
      <c r="AY237" s="231" t="s">
        <v>142</v>
      </c>
    </row>
    <row r="238" spans="2:51" s="13" customFormat="1" ht="13.5">
      <c r="B238" s="232"/>
      <c r="C238" s="233"/>
      <c r="D238" s="218" t="s">
        <v>153</v>
      </c>
      <c r="E238" s="234" t="s">
        <v>35</v>
      </c>
      <c r="F238" s="235" t="s">
        <v>576</v>
      </c>
      <c r="G238" s="233"/>
      <c r="H238" s="236">
        <v>3</v>
      </c>
      <c r="I238" s="237"/>
      <c r="J238" s="233"/>
      <c r="K238" s="233"/>
      <c r="L238" s="238"/>
      <c r="M238" s="239"/>
      <c r="N238" s="240"/>
      <c r="O238" s="240"/>
      <c r="P238" s="240"/>
      <c r="Q238" s="240"/>
      <c r="R238" s="240"/>
      <c r="S238" s="240"/>
      <c r="T238" s="241"/>
      <c r="AT238" s="242" t="s">
        <v>153</v>
      </c>
      <c r="AU238" s="242" t="s">
        <v>87</v>
      </c>
      <c r="AV238" s="13" t="s">
        <v>87</v>
      </c>
      <c r="AW238" s="13" t="s">
        <v>41</v>
      </c>
      <c r="AX238" s="13" t="s">
        <v>80</v>
      </c>
      <c r="AY238" s="242" t="s">
        <v>142</v>
      </c>
    </row>
    <row r="239" spans="2:51" s="14" customFormat="1" ht="13.5">
      <c r="B239" s="243"/>
      <c r="C239" s="244"/>
      <c r="D239" s="254" t="s">
        <v>153</v>
      </c>
      <c r="E239" s="255" t="s">
        <v>35</v>
      </c>
      <c r="F239" s="256" t="s">
        <v>157</v>
      </c>
      <c r="G239" s="244"/>
      <c r="H239" s="257">
        <v>6.5</v>
      </c>
      <c r="I239" s="248"/>
      <c r="J239" s="244"/>
      <c r="K239" s="244"/>
      <c r="L239" s="249"/>
      <c r="M239" s="250"/>
      <c r="N239" s="251"/>
      <c r="O239" s="251"/>
      <c r="P239" s="251"/>
      <c r="Q239" s="251"/>
      <c r="R239" s="251"/>
      <c r="S239" s="251"/>
      <c r="T239" s="252"/>
      <c r="AT239" s="253" t="s">
        <v>153</v>
      </c>
      <c r="AU239" s="253" t="s">
        <v>87</v>
      </c>
      <c r="AV239" s="14" t="s">
        <v>149</v>
      </c>
      <c r="AW239" s="14" t="s">
        <v>41</v>
      </c>
      <c r="AX239" s="14" t="s">
        <v>10</v>
      </c>
      <c r="AY239" s="253" t="s">
        <v>142</v>
      </c>
    </row>
    <row r="240" spans="2:65" s="1" customFormat="1" ht="44.25" customHeight="1">
      <c r="B240" s="43"/>
      <c r="C240" s="206" t="s">
        <v>289</v>
      </c>
      <c r="D240" s="206" t="s">
        <v>144</v>
      </c>
      <c r="E240" s="207" t="s">
        <v>704</v>
      </c>
      <c r="F240" s="208" t="s">
        <v>705</v>
      </c>
      <c r="G240" s="209" t="s">
        <v>185</v>
      </c>
      <c r="H240" s="210">
        <v>6.5</v>
      </c>
      <c r="I240" s="211"/>
      <c r="J240" s="212">
        <f>ROUND(I240*H240,0)</f>
        <v>0</v>
      </c>
      <c r="K240" s="208" t="s">
        <v>148</v>
      </c>
      <c r="L240" s="63"/>
      <c r="M240" s="213" t="s">
        <v>35</v>
      </c>
      <c r="N240" s="214" t="s">
        <v>51</v>
      </c>
      <c r="O240" s="44"/>
      <c r="P240" s="215">
        <f>O240*H240</f>
        <v>0</v>
      </c>
      <c r="Q240" s="215">
        <v>0.00061</v>
      </c>
      <c r="R240" s="215">
        <f>Q240*H240</f>
        <v>0.003965</v>
      </c>
      <c r="S240" s="215">
        <v>0</v>
      </c>
      <c r="T240" s="216">
        <f>S240*H240</f>
        <v>0</v>
      </c>
      <c r="AR240" s="25" t="s">
        <v>149</v>
      </c>
      <c r="AT240" s="25" t="s">
        <v>144</v>
      </c>
      <c r="AU240" s="25" t="s">
        <v>87</v>
      </c>
      <c r="AY240" s="25" t="s">
        <v>142</v>
      </c>
      <c r="BE240" s="217">
        <f>IF(N240="základní",J240,0)</f>
        <v>0</v>
      </c>
      <c r="BF240" s="217">
        <f>IF(N240="snížená",J240,0)</f>
        <v>0</v>
      </c>
      <c r="BG240" s="217">
        <f>IF(N240="zákl. přenesená",J240,0)</f>
        <v>0</v>
      </c>
      <c r="BH240" s="217">
        <f>IF(N240="sníž. přenesená",J240,0)</f>
        <v>0</v>
      </c>
      <c r="BI240" s="217">
        <f>IF(N240="nulová",J240,0)</f>
        <v>0</v>
      </c>
      <c r="BJ240" s="25" t="s">
        <v>10</v>
      </c>
      <c r="BK240" s="217">
        <f>ROUND(I240*H240,0)</f>
        <v>0</v>
      </c>
      <c r="BL240" s="25" t="s">
        <v>149</v>
      </c>
      <c r="BM240" s="25" t="s">
        <v>706</v>
      </c>
    </row>
    <row r="241" spans="2:47" s="1" customFormat="1" ht="40.5">
      <c r="B241" s="43"/>
      <c r="C241" s="65"/>
      <c r="D241" s="218" t="s">
        <v>151</v>
      </c>
      <c r="E241" s="65"/>
      <c r="F241" s="219" t="s">
        <v>707</v>
      </c>
      <c r="G241" s="65"/>
      <c r="H241" s="65"/>
      <c r="I241" s="174"/>
      <c r="J241" s="65"/>
      <c r="K241" s="65"/>
      <c r="L241" s="63"/>
      <c r="M241" s="220"/>
      <c r="N241" s="44"/>
      <c r="O241" s="44"/>
      <c r="P241" s="44"/>
      <c r="Q241" s="44"/>
      <c r="R241" s="44"/>
      <c r="S241" s="44"/>
      <c r="T241" s="80"/>
      <c r="AT241" s="25" t="s">
        <v>151</v>
      </c>
      <c r="AU241" s="25" t="s">
        <v>87</v>
      </c>
    </row>
    <row r="242" spans="2:51" s="12" customFormat="1" ht="13.5">
      <c r="B242" s="221"/>
      <c r="C242" s="222"/>
      <c r="D242" s="218" t="s">
        <v>153</v>
      </c>
      <c r="E242" s="223" t="s">
        <v>35</v>
      </c>
      <c r="F242" s="224" t="s">
        <v>400</v>
      </c>
      <c r="G242" s="222"/>
      <c r="H242" s="225" t="s">
        <v>35</v>
      </c>
      <c r="I242" s="226"/>
      <c r="J242" s="222"/>
      <c r="K242" s="222"/>
      <c r="L242" s="227"/>
      <c r="M242" s="228"/>
      <c r="N242" s="229"/>
      <c r="O242" s="229"/>
      <c r="P242" s="229"/>
      <c r="Q242" s="229"/>
      <c r="R242" s="229"/>
      <c r="S242" s="229"/>
      <c r="T242" s="230"/>
      <c r="AT242" s="231" t="s">
        <v>153</v>
      </c>
      <c r="AU242" s="231" t="s">
        <v>87</v>
      </c>
      <c r="AV242" s="12" t="s">
        <v>10</v>
      </c>
      <c r="AW242" s="12" t="s">
        <v>41</v>
      </c>
      <c r="AX242" s="12" t="s">
        <v>80</v>
      </c>
      <c r="AY242" s="231" t="s">
        <v>142</v>
      </c>
    </row>
    <row r="243" spans="2:51" s="12" customFormat="1" ht="13.5">
      <c r="B243" s="221"/>
      <c r="C243" s="222"/>
      <c r="D243" s="218" t="s">
        <v>153</v>
      </c>
      <c r="E243" s="223" t="s">
        <v>35</v>
      </c>
      <c r="F243" s="224" t="s">
        <v>700</v>
      </c>
      <c r="G243" s="222"/>
      <c r="H243" s="225" t="s">
        <v>35</v>
      </c>
      <c r="I243" s="226"/>
      <c r="J243" s="222"/>
      <c r="K243" s="222"/>
      <c r="L243" s="227"/>
      <c r="M243" s="228"/>
      <c r="N243" s="229"/>
      <c r="O243" s="229"/>
      <c r="P243" s="229"/>
      <c r="Q243" s="229"/>
      <c r="R243" s="229"/>
      <c r="S243" s="229"/>
      <c r="T243" s="230"/>
      <c r="AT243" s="231" t="s">
        <v>153</v>
      </c>
      <c r="AU243" s="231" t="s">
        <v>87</v>
      </c>
      <c r="AV243" s="12" t="s">
        <v>10</v>
      </c>
      <c r="AW243" s="12" t="s">
        <v>41</v>
      </c>
      <c r="AX243" s="12" t="s">
        <v>80</v>
      </c>
      <c r="AY243" s="231" t="s">
        <v>142</v>
      </c>
    </row>
    <row r="244" spans="2:51" s="12" customFormat="1" ht="13.5">
      <c r="B244" s="221"/>
      <c r="C244" s="222"/>
      <c r="D244" s="218" t="s">
        <v>153</v>
      </c>
      <c r="E244" s="223" t="s">
        <v>35</v>
      </c>
      <c r="F244" s="224" t="s">
        <v>701</v>
      </c>
      <c r="G244" s="222"/>
      <c r="H244" s="225" t="s">
        <v>35</v>
      </c>
      <c r="I244" s="226"/>
      <c r="J244" s="222"/>
      <c r="K244" s="222"/>
      <c r="L244" s="227"/>
      <c r="M244" s="228"/>
      <c r="N244" s="229"/>
      <c r="O244" s="229"/>
      <c r="P244" s="229"/>
      <c r="Q244" s="229"/>
      <c r="R244" s="229"/>
      <c r="S244" s="229"/>
      <c r="T244" s="230"/>
      <c r="AT244" s="231" t="s">
        <v>153</v>
      </c>
      <c r="AU244" s="231" t="s">
        <v>87</v>
      </c>
      <c r="AV244" s="12" t="s">
        <v>10</v>
      </c>
      <c r="AW244" s="12" t="s">
        <v>41</v>
      </c>
      <c r="AX244" s="12" t="s">
        <v>80</v>
      </c>
      <c r="AY244" s="231" t="s">
        <v>142</v>
      </c>
    </row>
    <row r="245" spans="2:51" s="13" customFormat="1" ht="13.5">
      <c r="B245" s="232"/>
      <c r="C245" s="233"/>
      <c r="D245" s="218" t="s">
        <v>153</v>
      </c>
      <c r="E245" s="234" t="s">
        <v>35</v>
      </c>
      <c r="F245" s="235" t="s">
        <v>702</v>
      </c>
      <c r="G245" s="233"/>
      <c r="H245" s="236">
        <v>3.5</v>
      </c>
      <c r="I245" s="237"/>
      <c r="J245" s="233"/>
      <c r="K245" s="233"/>
      <c r="L245" s="238"/>
      <c r="M245" s="239"/>
      <c r="N245" s="240"/>
      <c r="O245" s="240"/>
      <c r="P245" s="240"/>
      <c r="Q245" s="240"/>
      <c r="R245" s="240"/>
      <c r="S245" s="240"/>
      <c r="T245" s="241"/>
      <c r="AT245" s="242" t="s">
        <v>153</v>
      </c>
      <c r="AU245" s="242" t="s">
        <v>87</v>
      </c>
      <c r="AV245" s="13" t="s">
        <v>87</v>
      </c>
      <c r="AW245" s="13" t="s">
        <v>41</v>
      </c>
      <c r="AX245" s="13" t="s">
        <v>80</v>
      </c>
      <c r="AY245" s="242" t="s">
        <v>142</v>
      </c>
    </row>
    <row r="246" spans="2:51" s="12" customFormat="1" ht="13.5">
      <c r="B246" s="221"/>
      <c r="C246" s="222"/>
      <c r="D246" s="218" t="s">
        <v>153</v>
      </c>
      <c r="E246" s="223" t="s">
        <v>35</v>
      </c>
      <c r="F246" s="224" t="s">
        <v>703</v>
      </c>
      <c r="G246" s="222"/>
      <c r="H246" s="225" t="s">
        <v>35</v>
      </c>
      <c r="I246" s="226"/>
      <c r="J246" s="222"/>
      <c r="K246" s="222"/>
      <c r="L246" s="227"/>
      <c r="M246" s="228"/>
      <c r="N246" s="229"/>
      <c r="O246" s="229"/>
      <c r="P246" s="229"/>
      <c r="Q246" s="229"/>
      <c r="R246" s="229"/>
      <c r="S246" s="229"/>
      <c r="T246" s="230"/>
      <c r="AT246" s="231" t="s">
        <v>153</v>
      </c>
      <c r="AU246" s="231" t="s">
        <v>87</v>
      </c>
      <c r="AV246" s="12" t="s">
        <v>10</v>
      </c>
      <c r="AW246" s="12" t="s">
        <v>41</v>
      </c>
      <c r="AX246" s="12" t="s">
        <v>80</v>
      </c>
      <c r="AY246" s="231" t="s">
        <v>142</v>
      </c>
    </row>
    <row r="247" spans="2:51" s="13" customFormat="1" ht="13.5">
      <c r="B247" s="232"/>
      <c r="C247" s="233"/>
      <c r="D247" s="218" t="s">
        <v>153</v>
      </c>
      <c r="E247" s="234" t="s">
        <v>35</v>
      </c>
      <c r="F247" s="235" t="s">
        <v>576</v>
      </c>
      <c r="G247" s="233"/>
      <c r="H247" s="236">
        <v>3</v>
      </c>
      <c r="I247" s="237"/>
      <c r="J247" s="233"/>
      <c r="K247" s="233"/>
      <c r="L247" s="238"/>
      <c r="M247" s="239"/>
      <c r="N247" s="240"/>
      <c r="O247" s="240"/>
      <c r="P247" s="240"/>
      <c r="Q247" s="240"/>
      <c r="R247" s="240"/>
      <c r="S247" s="240"/>
      <c r="T247" s="241"/>
      <c r="AT247" s="242" t="s">
        <v>153</v>
      </c>
      <c r="AU247" s="242" t="s">
        <v>87</v>
      </c>
      <c r="AV247" s="13" t="s">
        <v>87</v>
      </c>
      <c r="AW247" s="13" t="s">
        <v>41</v>
      </c>
      <c r="AX247" s="13" t="s">
        <v>80</v>
      </c>
      <c r="AY247" s="242" t="s">
        <v>142</v>
      </c>
    </row>
    <row r="248" spans="2:51" s="14" customFormat="1" ht="13.5">
      <c r="B248" s="243"/>
      <c r="C248" s="244"/>
      <c r="D248" s="254" t="s">
        <v>153</v>
      </c>
      <c r="E248" s="255" t="s">
        <v>35</v>
      </c>
      <c r="F248" s="256" t="s">
        <v>157</v>
      </c>
      <c r="G248" s="244"/>
      <c r="H248" s="257">
        <v>6.5</v>
      </c>
      <c r="I248" s="248"/>
      <c r="J248" s="244"/>
      <c r="K248" s="244"/>
      <c r="L248" s="249"/>
      <c r="M248" s="250"/>
      <c r="N248" s="251"/>
      <c r="O248" s="251"/>
      <c r="P248" s="251"/>
      <c r="Q248" s="251"/>
      <c r="R248" s="251"/>
      <c r="S248" s="251"/>
      <c r="T248" s="252"/>
      <c r="AT248" s="253" t="s">
        <v>153</v>
      </c>
      <c r="AU248" s="253" t="s">
        <v>87</v>
      </c>
      <c r="AV248" s="14" t="s">
        <v>149</v>
      </c>
      <c r="AW248" s="14" t="s">
        <v>41</v>
      </c>
      <c r="AX248" s="14" t="s">
        <v>10</v>
      </c>
      <c r="AY248" s="253" t="s">
        <v>142</v>
      </c>
    </row>
    <row r="249" spans="2:65" s="1" customFormat="1" ht="31.5" customHeight="1">
      <c r="B249" s="43"/>
      <c r="C249" s="206" t="s">
        <v>293</v>
      </c>
      <c r="D249" s="206" t="s">
        <v>144</v>
      </c>
      <c r="E249" s="207" t="s">
        <v>708</v>
      </c>
      <c r="F249" s="208" t="s">
        <v>709</v>
      </c>
      <c r="G249" s="209" t="s">
        <v>147</v>
      </c>
      <c r="H249" s="210">
        <v>80.76</v>
      </c>
      <c r="I249" s="211"/>
      <c r="J249" s="212">
        <f>ROUND(I249*H249,0)</f>
        <v>0</v>
      </c>
      <c r="K249" s="208" t="s">
        <v>148</v>
      </c>
      <c r="L249" s="63"/>
      <c r="M249" s="213" t="s">
        <v>35</v>
      </c>
      <c r="N249" s="214" t="s">
        <v>51</v>
      </c>
      <c r="O249" s="44"/>
      <c r="P249" s="215">
        <f>O249*H249</f>
        <v>0</v>
      </c>
      <c r="Q249" s="215">
        <v>0</v>
      </c>
      <c r="R249" s="215">
        <f>Q249*H249</f>
        <v>0</v>
      </c>
      <c r="S249" s="215">
        <v>0.02</v>
      </c>
      <c r="T249" s="216">
        <f>S249*H249</f>
        <v>1.6152000000000002</v>
      </c>
      <c r="AR249" s="25" t="s">
        <v>149</v>
      </c>
      <c r="AT249" s="25" t="s">
        <v>144</v>
      </c>
      <c r="AU249" s="25" t="s">
        <v>87</v>
      </c>
      <c r="AY249" s="25" t="s">
        <v>142</v>
      </c>
      <c r="BE249" s="217">
        <f>IF(N249="základní",J249,0)</f>
        <v>0</v>
      </c>
      <c r="BF249" s="217">
        <f>IF(N249="snížená",J249,0)</f>
        <v>0</v>
      </c>
      <c r="BG249" s="217">
        <f>IF(N249="zákl. přenesená",J249,0)</f>
        <v>0</v>
      </c>
      <c r="BH249" s="217">
        <f>IF(N249="sníž. přenesená",J249,0)</f>
        <v>0</v>
      </c>
      <c r="BI249" s="217">
        <f>IF(N249="nulová",J249,0)</f>
        <v>0</v>
      </c>
      <c r="BJ249" s="25" t="s">
        <v>10</v>
      </c>
      <c r="BK249" s="217">
        <f>ROUND(I249*H249,0)</f>
        <v>0</v>
      </c>
      <c r="BL249" s="25" t="s">
        <v>149</v>
      </c>
      <c r="BM249" s="25" t="s">
        <v>710</v>
      </c>
    </row>
    <row r="250" spans="2:47" s="1" customFormat="1" ht="67.5">
      <c r="B250" s="43"/>
      <c r="C250" s="65"/>
      <c r="D250" s="218" t="s">
        <v>151</v>
      </c>
      <c r="E250" s="65"/>
      <c r="F250" s="219" t="s">
        <v>711</v>
      </c>
      <c r="G250" s="65"/>
      <c r="H250" s="65"/>
      <c r="I250" s="174"/>
      <c r="J250" s="65"/>
      <c r="K250" s="65"/>
      <c r="L250" s="63"/>
      <c r="M250" s="220"/>
      <c r="N250" s="44"/>
      <c r="O250" s="44"/>
      <c r="P250" s="44"/>
      <c r="Q250" s="44"/>
      <c r="R250" s="44"/>
      <c r="S250" s="44"/>
      <c r="T250" s="80"/>
      <c r="AT250" s="25" t="s">
        <v>151</v>
      </c>
      <c r="AU250" s="25" t="s">
        <v>87</v>
      </c>
    </row>
    <row r="251" spans="2:51" s="12" customFormat="1" ht="13.5">
      <c r="B251" s="221"/>
      <c r="C251" s="222"/>
      <c r="D251" s="218" t="s">
        <v>153</v>
      </c>
      <c r="E251" s="223" t="s">
        <v>35</v>
      </c>
      <c r="F251" s="224" t="s">
        <v>400</v>
      </c>
      <c r="G251" s="222"/>
      <c r="H251" s="225" t="s">
        <v>35</v>
      </c>
      <c r="I251" s="226"/>
      <c r="J251" s="222"/>
      <c r="K251" s="222"/>
      <c r="L251" s="227"/>
      <c r="M251" s="228"/>
      <c r="N251" s="229"/>
      <c r="O251" s="229"/>
      <c r="P251" s="229"/>
      <c r="Q251" s="229"/>
      <c r="R251" s="229"/>
      <c r="S251" s="229"/>
      <c r="T251" s="230"/>
      <c r="AT251" s="231" t="s">
        <v>153</v>
      </c>
      <c r="AU251" s="231" t="s">
        <v>87</v>
      </c>
      <c r="AV251" s="12" t="s">
        <v>10</v>
      </c>
      <c r="AW251" s="12" t="s">
        <v>41</v>
      </c>
      <c r="AX251" s="12" t="s">
        <v>80</v>
      </c>
      <c r="AY251" s="231" t="s">
        <v>142</v>
      </c>
    </row>
    <row r="252" spans="2:51" s="12" customFormat="1" ht="13.5">
      <c r="B252" s="221"/>
      <c r="C252" s="222"/>
      <c r="D252" s="218" t="s">
        <v>153</v>
      </c>
      <c r="E252" s="223" t="s">
        <v>35</v>
      </c>
      <c r="F252" s="224" t="s">
        <v>614</v>
      </c>
      <c r="G252" s="222"/>
      <c r="H252" s="225" t="s">
        <v>35</v>
      </c>
      <c r="I252" s="226"/>
      <c r="J252" s="222"/>
      <c r="K252" s="222"/>
      <c r="L252" s="227"/>
      <c r="M252" s="228"/>
      <c r="N252" s="229"/>
      <c r="O252" s="229"/>
      <c r="P252" s="229"/>
      <c r="Q252" s="229"/>
      <c r="R252" s="229"/>
      <c r="S252" s="229"/>
      <c r="T252" s="230"/>
      <c r="AT252" s="231" t="s">
        <v>153</v>
      </c>
      <c r="AU252" s="231" t="s">
        <v>87</v>
      </c>
      <c r="AV252" s="12" t="s">
        <v>10</v>
      </c>
      <c r="AW252" s="12" t="s">
        <v>41</v>
      </c>
      <c r="AX252" s="12" t="s">
        <v>80</v>
      </c>
      <c r="AY252" s="231" t="s">
        <v>142</v>
      </c>
    </row>
    <row r="253" spans="2:51" s="13" customFormat="1" ht="13.5">
      <c r="B253" s="232"/>
      <c r="C253" s="233"/>
      <c r="D253" s="218" t="s">
        <v>153</v>
      </c>
      <c r="E253" s="234" t="s">
        <v>35</v>
      </c>
      <c r="F253" s="235" t="s">
        <v>632</v>
      </c>
      <c r="G253" s="233"/>
      <c r="H253" s="236">
        <v>76.26</v>
      </c>
      <c r="I253" s="237"/>
      <c r="J253" s="233"/>
      <c r="K253" s="233"/>
      <c r="L253" s="238"/>
      <c r="M253" s="239"/>
      <c r="N253" s="240"/>
      <c r="O253" s="240"/>
      <c r="P253" s="240"/>
      <c r="Q253" s="240"/>
      <c r="R253" s="240"/>
      <c r="S253" s="240"/>
      <c r="T253" s="241"/>
      <c r="AT253" s="242" t="s">
        <v>153</v>
      </c>
      <c r="AU253" s="242" t="s">
        <v>87</v>
      </c>
      <c r="AV253" s="13" t="s">
        <v>87</v>
      </c>
      <c r="AW253" s="13" t="s">
        <v>41</v>
      </c>
      <c r="AX253" s="13" t="s">
        <v>80</v>
      </c>
      <c r="AY253" s="242" t="s">
        <v>142</v>
      </c>
    </row>
    <row r="254" spans="2:51" s="15" customFormat="1" ht="13.5">
      <c r="B254" s="269"/>
      <c r="C254" s="270"/>
      <c r="D254" s="218" t="s">
        <v>153</v>
      </c>
      <c r="E254" s="271" t="s">
        <v>35</v>
      </c>
      <c r="F254" s="272" t="s">
        <v>618</v>
      </c>
      <c r="G254" s="270"/>
      <c r="H254" s="273">
        <v>76.26</v>
      </c>
      <c r="I254" s="274"/>
      <c r="J254" s="270"/>
      <c r="K254" s="270"/>
      <c r="L254" s="275"/>
      <c r="M254" s="276"/>
      <c r="N254" s="277"/>
      <c r="O254" s="277"/>
      <c r="P254" s="277"/>
      <c r="Q254" s="277"/>
      <c r="R254" s="277"/>
      <c r="S254" s="277"/>
      <c r="T254" s="278"/>
      <c r="AT254" s="279" t="s">
        <v>153</v>
      </c>
      <c r="AU254" s="279" t="s">
        <v>87</v>
      </c>
      <c r="AV254" s="15" t="s">
        <v>158</v>
      </c>
      <c r="AW254" s="15" t="s">
        <v>41</v>
      </c>
      <c r="AX254" s="15" t="s">
        <v>80</v>
      </c>
      <c r="AY254" s="279" t="s">
        <v>142</v>
      </c>
    </row>
    <row r="255" spans="2:51" s="12" customFormat="1" ht="13.5">
      <c r="B255" s="221"/>
      <c r="C255" s="222"/>
      <c r="D255" s="218" t="s">
        <v>153</v>
      </c>
      <c r="E255" s="223" t="s">
        <v>35</v>
      </c>
      <c r="F255" s="224" t="s">
        <v>619</v>
      </c>
      <c r="G255" s="222"/>
      <c r="H255" s="225" t="s">
        <v>35</v>
      </c>
      <c r="I255" s="226"/>
      <c r="J255" s="222"/>
      <c r="K255" s="222"/>
      <c r="L255" s="227"/>
      <c r="M255" s="228"/>
      <c r="N255" s="229"/>
      <c r="O255" s="229"/>
      <c r="P255" s="229"/>
      <c r="Q255" s="229"/>
      <c r="R255" s="229"/>
      <c r="S255" s="229"/>
      <c r="T255" s="230"/>
      <c r="AT255" s="231" t="s">
        <v>153</v>
      </c>
      <c r="AU255" s="231" t="s">
        <v>87</v>
      </c>
      <c r="AV255" s="12" t="s">
        <v>10</v>
      </c>
      <c r="AW255" s="12" t="s">
        <v>41</v>
      </c>
      <c r="AX255" s="12" t="s">
        <v>80</v>
      </c>
      <c r="AY255" s="231" t="s">
        <v>142</v>
      </c>
    </row>
    <row r="256" spans="2:51" s="13" customFormat="1" ht="13.5">
      <c r="B256" s="232"/>
      <c r="C256" s="233"/>
      <c r="D256" s="218" t="s">
        <v>153</v>
      </c>
      <c r="E256" s="234" t="s">
        <v>35</v>
      </c>
      <c r="F256" s="235" t="s">
        <v>633</v>
      </c>
      <c r="G256" s="233"/>
      <c r="H256" s="236">
        <v>4.5</v>
      </c>
      <c r="I256" s="237"/>
      <c r="J256" s="233"/>
      <c r="K256" s="233"/>
      <c r="L256" s="238"/>
      <c r="M256" s="239"/>
      <c r="N256" s="240"/>
      <c r="O256" s="240"/>
      <c r="P256" s="240"/>
      <c r="Q256" s="240"/>
      <c r="R256" s="240"/>
      <c r="S256" s="240"/>
      <c r="T256" s="241"/>
      <c r="AT256" s="242" t="s">
        <v>153</v>
      </c>
      <c r="AU256" s="242" t="s">
        <v>87</v>
      </c>
      <c r="AV256" s="13" t="s">
        <v>87</v>
      </c>
      <c r="AW256" s="13" t="s">
        <v>41</v>
      </c>
      <c r="AX256" s="13" t="s">
        <v>80</v>
      </c>
      <c r="AY256" s="242" t="s">
        <v>142</v>
      </c>
    </row>
    <row r="257" spans="2:51" s="15" customFormat="1" ht="13.5">
      <c r="B257" s="269"/>
      <c r="C257" s="270"/>
      <c r="D257" s="218" t="s">
        <v>153</v>
      </c>
      <c r="E257" s="271" t="s">
        <v>35</v>
      </c>
      <c r="F257" s="272" t="s">
        <v>621</v>
      </c>
      <c r="G257" s="270"/>
      <c r="H257" s="273">
        <v>4.5</v>
      </c>
      <c r="I257" s="274"/>
      <c r="J257" s="270"/>
      <c r="K257" s="270"/>
      <c r="L257" s="275"/>
      <c r="M257" s="276"/>
      <c r="N257" s="277"/>
      <c r="O257" s="277"/>
      <c r="P257" s="277"/>
      <c r="Q257" s="277"/>
      <c r="R257" s="277"/>
      <c r="S257" s="277"/>
      <c r="T257" s="278"/>
      <c r="AT257" s="279" t="s">
        <v>153</v>
      </c>
      <c r="AU257" s="279" t="s">
        <v>87</v>
      </c>
      <c r="AV257" s="15" t="s">
        <v>158</v>
      </c>
      <c r="AW257" s="15" t="s">
        <v>41</v>
      </c>
      <c r="AX257" s="15" t="s">
        <v>80</v>
      </c>
      <c r="AY257" s="279" t="s">
        <v>142</v>
      </c>
    </row>
    <row r="258" spans="2:51" s="14" customFormat="1" ht="13.5">
      <c r="B258" s="243"/>
      <c r="C258" s="244"/>
      <c r="D258" s="254" t="s">
        <v>153</v>
      </c>
      <c r="E258" s="255" t="s">
        <v>35</v>
      </c>
      <c r="F258" s="256" t="s">
        <v>157</v>
      </c>
      <c r="G258" s="244"/>
      <c r="H258" s="257">
        <v>80.76</v>
      </c>
      <c r="I258" s="248"/>
      <c r="J258" s="244"/>
      <c r="K258" s="244"/>
      <c r="L258" s="249"/>
      <c r="M258" s="250"/>
      <c r="N258" s="251"/>
      <c r="O258" s="251"/>
      <c r="P258" s="251"/>
      <c r="Q258" s="251"/>
      <c r="R258" s="251"/>
      <c r="S258" s="251"/>
      <c r="T258" s="252"/>
      <c r="AT258" s="253" t="s">
        <v>153</v>
      </c>
      <c r="AU258" s="253" t="s">
        <v>87</v>
      </c>
      <c r="AV258" s="14" t="s">
        <v>149</v>
      </c>
      <c r="AW258" s="14" t="s">
        <v>41</v>
      </c>
      <c r="AX258" s="14" t="s">
        <v>10</v>
      </c>
      <c r="AY258" s="253" t="s">
        <v>142</v>
      </c>
    </row>
    <row r="259" spans="2:65" s="1" customFormat="1" ht="57" customHeight="1">
      <c r="B259" s="43"/>
      <c r="C259" s="206" t="s">
        <v>302</v>
      </c>
      <c r="D259" s="206" t="s">
        <v>144</v>
      </c>
      <c r="E259" s="207" t="s">
        <v>712</v>
      </c>
      <c r="F259" s="208" t="s">
        <v>713</v>
      </c>
      <c r="G259" s="209" t="s">
        <v>185</v>
      </c>
      <c r="H259" s="210">
        <v>38.23</v>
      </c>
      <c r="I259" s="211"/>
      <c r="J259" s="212">
        <f>ROUND(I259*H259,0)</f>
        <v>0</v>
      </c>
      <c r="K259" s="208" t="s">
        <v>148</v>
      </c>
      <c r="L259" s="63"/>
      <c r="M259" s="213" t="s">
        <v>35</v>
      </c>
      <c r="N259" s="214" t="s">
        <v>51</v>
      </c>
      <c r="O259" s="44"/>
      <c r="P259" s="215">
        <f>O259*H259</f>
        <v>0</v>
      </c>
      <c r="Q259" s="215">
        <v>0</v>
      </c>
      <c r="R259" s="215">
        <f>Q259*H259</f>
        <v>0</v>
      </c>
      <c r="S259" s="215">
        <v>0</v>
      </c>
      <c r="T259" s="216">
        <f>S259*H259</f>
        <v>0</v>
      </c>
      <c r="AR259" s="25" t="s">
        <v>149</v>
      </c>
      <c r="AT259" s="25" t="s">
        <v>144</v>
      </c>
      <c r="AU259" s="25" t="s">
        <v>87</v>
      </c>
      <c r="AY259" s="25" t="s">
        <v>142</v>
      </c>
      <c r="BE259" s="217">
        <f>IF(N259="základní",J259,0)</f>
        <v>0</v>
      </c>
      <c r="BF259" s="217">
        <f>IF(N259="snížená",J259,0)</f>
        <v>0</v>
      </c>
      <c r="BG259" s="217">
        <f>IF(N259="zákl. přenesená",J259,0)</f>
        <v>0</v>
      </c>
      <c r="BH259" s="217">
        <f>IF(N259="sníž. přenesená",J259,0)</f>
        <v>0</v>
      </c>
      <c r="BI259" s="217">
        <f>IF(N259="nulová",J259,0)</f>
        <v>0</v>
      </c>
      <c r="BJ259" s="25" t="s">
        <v>10</v>
      </c>
      <c r="BK259" s="217">
        <f>ROUND(I259*H259,0)</f>
        <v>0</v>
      </c>
      <c r="BL259" s="25" t="s">
        <v>149</v>
      </c>
      <c r="BM259" s="25" t="s">
        <v>714</v>
      </c>
    </row>
    <row r="260" spans="2:47" s="1" customFormat="1" ht="67.5">
      <c r="B260" s="43"/>
      <c r="C260" s="65"/>
      <c r="D260" s="218" t="s">
        <v>151</v>
      </c>
      <c r="E260" s="65"/>
      <c r="F260" s="219" t="s">
        <v>715</v>
      </c>
      <c r="G260" s="65"/>
      <c r="H260" s="65"/>
      <c r="I260" s="174"/>
      <c r="J260" s="65"/>
      <c r="K260" s="65"/>
      <c r="L260" s="63"/>
      <c r="M260" s="220"/>
      <c r="N260" s="44"/>
      <c r="O260" s="44"/>
      <c r="P260" s="44"/>
      <c r="Q260" s="44"/>
      <c r="R260" s="44"/>
      <c r="S260" s="44"/>
      <c r="T260" s="80"/>
      <c r="AT260" s="25" t="s">
        <v>151</v>
      </c>
      <c r="AU260" s="25" t="s">
        <v>87</v>
      </c>
    </row>
    <row r="261" spans="2:51" s="12" customFormat="1" ht="13.5">
      <c r="B261" s="221"/>
      <c r="C261" s="222"/>
      <c r="D261" s="218" t="s">
        <v>153</v>
      </c>
      <c r="E261" s="223" t="s">
        <v>35</v>
      </c>
      <c r="F261" s="224" t="s">
        <v>400</v>
      </c>
      <c r="G261" s="222"/>
      <c r="H261" s="225" t="s">
        <v>35</v>
      </c>
      <c r="I261" s="226"/>
      <c r="J261" s="222"/>
      <c r="K261" s="222"/>
      <c r="L261" s="227"/>
      <c r="M261" s="228"/>
      <c r="N261" s="229"/>
      <c r="O261" s="229"/>
      <c r="P261" s="229"/>
      <c r="Q261" s="229"/>
      <c r="R261" s="229"/>
      <c r="S261" s="229"/>
      <c r="T261" s="230"/>
      <c r="AT261" s="231" t="s">
        <v>153</v>
      </c>
      <c r="AU261" s="231" t="s">
        <v>87</v>
      </c>
      <c r="AV261" s="12" t="s">
        <v>10</v>
      </c>
      <c r="AW261" s="12" t="s">
        <v>41</v>
      </c>
      <c r="AX261" s="12" t="s">
        <v>80</v>
      </c>
      <c r="AY261" s="231" t="s">
        <v>142</v>
      </c>
    </row>
    <row r="262" spans="2:51" s="13" customFormat="1" ht="27">
      <c r="B262" s="232"/>
      <c r="C262" s="233"/>
      <c r="D262" s="218" t="s">
        <v>153</v>
      </c>
      <c r="E262" s="234" t="s">
        <v>35</v>
      </c>
      <c r="F262" s="235" t="s">
        <v>600</v>
      </c>
      <c r="G262" s="233"/>
      <c r="H262" s="236">
        <v>38.23</v>
      </c>
      <c r="I262" s="237"/>
      <c r="J262" s="233"/>
      <c r="K262" s="233"/>
      <c r="L262" s="238"/>
      <c r="M262" s="239"/>
      <c r="N262" s="240"/>
      <c r="O262" s="240"/>
      <c r="P262" s="240"/>
      <c r="Q262" s="240"/>
      <c r="R262" s="240"/>
      <c r="S262" s="240"/>
      <c r="T262" s="241"/>
      <c r="AT262" s="242" t="s">
        <v>153</v>
      </c>
      <c r="AU262" s="242" t="s">
        <v>87</v>
      </c>
      <c r="AV262" s="13" t="s">
        <v>87</v>
      </c>
      <c r="AW262" s="13" t="s">
        <v>41</v>
      </c>
      <c r="AX262" s="13" t="s">
        <v>80</v>
      </c>
      <c r="AY262" s="242" t="s">
        <v>142</v>
      </c>
    </row>
    <row r="263" spans="2:51" s="14" customFormat="1" ht="13.5">
      <c r="B263" s="243"/>
      <c r="C263" s="244"/>
      <c r="D263" s="254" t="s">
        <v>153</v>
      </c>
      <c r="E263" s="255" t="s">
        <v>35</v>
      </c>
      <c r="F263" s="256" t="s">
        <v>157</v>
      </c>
      <c r="G263" s="244"/>
      <c r="H263" s="257">
        <v>38.23</v>
      </c>
      <c r="I263" s="248"/>
      <c r="J263" s="244"/>
      <c r="K263" s="244"/>
      <c r="L263" s="249"/>
      <c r="M263" s="250"/>
      <c r="N263" s="251"/>
      <c r="O263" s="251"/>
      <c r="P263" s="251"/>
      <c r="Q263" s="251"/>
      <c r="R263" s="251"/>
      <c r="S263" s="251"/>
      <c r="T263" s="252"/>
      <c r="AT263" s="253" t="s">
        <v>153</v>
      </c>
      <c r="AU263" s="253" t="s">
        <v>87</v>
      </c>
      <c r="AV263" s="14" t="s">
        <v>149</v>
      </c>
      <c r="AW263" s="14" t="s">
        <v>41</v>
      </c>
      <c r="AX263" s="14" t="s">
        <v>10</v>
      </c>
      <c r="AY263" s="253" t="s">
        <v>142</v>
      </c>
    </row>
    <row r="264" spans="2:65" s="1" customFormat="1" ht="44.25" customHeight="1">
      <c r="B264" s="43"/>
      <c r="C264" s="206" t="s">
        <v>308</v>
      </c>
      <c r="D264" s="206" t="s">
        <v>144</v>
      </c>
      <c r="E264" s="207" t="s">
        <v>716</v>
      </c>
      <c r="F264" s="208" t="s">
        <v>717</v>
      </c>
      <c r="G264" s="209" t="s">
        <v>147</v>
      </c>
      <c r="H264" s="210">
        <v>44.5</v>
      </c>
      <c r="I264" s="211"/>
      <c r="J264" s="212">
        <f>ROUND(I264*H264,0)</f>
        <v>0</v>
      </c>
      <c r="K264" s="208" t="s">
        <v>148</v>
      </c>
      <c r="L264" s="63"/>
      <c r="M264" s="213" t="s">
        <v>35</v>
      </c>
      <c r="N264" s="214" t="s">
        <v>51</v>
      </c>
      <c r="O264" s="44"/>
      <c r="P264" s="215">
        <f>O264*H264</f>
        <v>0</v>
      </c>
      <c r="Q264" s="215">
        <v>0</v>
      </c>
      <c r="R264" s="215">
        <f>Q264*H264</f>
        <v>0</v>
      </c>
      <c r="S264" s="215">
        <v>0</v>
      </c>
      <c r="T264" s="216">
        <f>S264*H264</f>
        <v>0</v>
      </c>
      <c r="AR264" s="25" t="s">
        <v>149</v>
      </c>
      <c r="AT264" s="25" t="s">
        <v>144</v>
      </c>
      <c r="AU264" s="25" t="s">
        <v>87</v>
      </c>
      <c r="AY264" s="25" t="s">
        <v>142</v>
      </c>
      <c r="BE264" s="217">
        <f>IF(N264="základní",J264,0)</f>
        <v>0</v>
      </c>
      <c r="BF264" s="217">
        <f>IF(N264="snížená",J264,0)</f>
        <v>0</v>
      </c>
      <c r="BG264" s="217">
        <f>IF(N264="zákl. přenesená",J264,0)</f>
        <v>0</v>
      </c>
      <c r="BH264" s="217">
        <f>IF(N264="sníž. přenesená",J264,0)</f>
        <v>0</v>
      </c>
      <c r="BI264" s="217">
        <f>IF(N264="nulová",J264,0)</f>
        <v>0</v>
      </c>
      <c r="BJ264" s="25" t="s">
        <v>10</v>
      </c>
      <c r="BK264" s="217">
        <f>ROUND(I264*H264,0)</f>
        <v>0</v>
      </c>
      <c r="BL264" s="25" t="s">
        <v>149</v>
      </c>
      <c r="BM264" s="25" t="s">
        <v>718</v>
      </c>
    </row>
    <row r="265" spans="2:47" s="1" customFormat="1" ht="67.5">
      <c r="B265" s="43"/>
      <c r="C265" s="65"/>
      <c r="D265" s="218" t="s">
        <v>151</v>
      </c>
      <c r="E265" s="65"/>
      <c r="F265" s="219" t="s">
        <v>715</v>
      </c>
      <c r="G265" s="65"/>
      <c r="H265" s="65"/>
      <c r="I265" s="174"/>
      <c r="J265" s="65"/>
      <c r="K265" s="65"/>
      <c r="L265" s="63"/>
      <c r="M265" s="220"/>
      <c r="N265" s="44"/>
      <c r="O265" s="44"/>
      <c r="P265" s="44"/>
      <c r="Q265" s="44"/>
      <c r="R265" s="44"/>
      <c r="S265" s="44"/>
      <c r="T265" s="80"/>
      <c r="AT265" s="25" t="s">
        <v>151</v>
      </c>
      <c r="AU265" s="25" t="s">
        <v>87</v>
      </c>
    </row>
    <row r="266" spans="2:51" s="12" customFormat="1" ht="13.5">
      <c r="B266" s="221"/>
      <c r="C266" s="222"/>
      <c r="D266" s="218" t="s">
        <v>153</v>
      </c>
      <c r="E266" s="223" t="s">
        <v>35</v>
      </c>
      <c r="F266" s="224" t="s">
        <v>400</v>
      </c>
      <c r="G266" s="222"/>
      <c r="H266" s="225" t="s">
        <v>35</v>
      </c>
      <c r="I266" s="226"/>
      <c r="J266" s="222"/>
      <c r="K266" s="222"/>
      <c r="L266" s="227"/>
      <c r="M266" s="228"/>
      <c r="N266" s="229"/>
      <c r="O266" s="229"/>
      <c r="P266" s="229"/>
      <c r="Q266" s="229"/>
      <c r="R266" s="229"/>
      <c r="S266" s="229"/>
      <c r="T266" s="230"/>
      <c r="AT266" s="231" t="s">
        <v>153</v>
      </c>
      <c r="AU266" s="231" t="s">
        <v>87</v>
      </c>
      <c r="AV266" s="12" t="s">
        <v>10</v>
      </c>
      <c r="AW266" s="12" t="s">
        <v>41</v>
      </c>
      <c r="AX266" s="12" t="s">
        <v>80</v>
      </c>
      <c r="AY266" s="231" t="s">
        <v>142</v>
      </c>
    </row>
    <row r="267" spans="2:51" s="13" customFormat="1" ht="13.5">
      <c r="B267" s="232"/>
      <c r="C267" s="233"/>
      <c r="D267" s="218" t="s">
        <v>153</v>
      </c>
      <c r="E267" s="234" t="s">
        <v>35</v>
      </c>
      <c r="F267" s="235" t="s">
        <v>591</v>
      </c>
      <c r="G267" s="233"/>
      <c r="H267" s="236">
        <v>44.5</v>
      </c>
      <c r="I267" s="237"/>
      <c r="J267" s="233"/>
      <c r="K267" s="233"/>
      <c r="L267" s="238"/>
      <c r="M267" s="239"/>
      <c r="N267" s="240"/>
      <c r="O267" s="240"/>
      <c r="P267" s="240"/>
      <c r="Q267" s="240"/>
      <c r="R267" s="240"/>
      <c r="S267" s="240"/>
      <c r="T267" s="241"/>
      <c r="AT267" s="242" t="s">
        <v>153</v>
      </c>
      <c r="AU267" s="242" t="s">
        <v>87</v>
      </c>
      <c r="AV267" s="13" t="s">
        <v>87</v>
      </c>
      <c r="AW267" s="13" t="s">
        <v>41</v>
      </c>
      <c r="AX267" s="13" t="s">
        <v>80</v>
      </c>
      <c r="AY267" s="242" t="s">
        <v>142</v>
      </c>
    </row>
    <row r="268" spans="2:51" s="14" customFormat="1" ht="13.5">
      <c r="B268" s="243"/>
      <c r="C268" s="244"/>
      <c r="D268" s="218" t="s">
        <v>153</v>
      </c>
      <c r="E268" s="245" t="s">
        <v>35</v>
      </c>
      <c r="F268" s="246" t="s">
        <v>157</v>
      </c>
      <c r="G268" s="244"/>
      <c r="H268" s="247">
        <v>44.5</v>
      </c>
      <c r="I268" s="248"/>
      <c r="J268" s="244"/>
      <c r="K268" s="244"/>
      <c r="L268" s="249"/>
      <c r="M268" s="250"/>
      <c r="N268" s="251"/>
      <c r="O268" s="251"/>
      <c r="P268" s="251"/>
      <c r="Q268" s="251"/>
      <c r="R268" s="251"/>
      <c r="S268" s="251"/>
      <c r="T268" s="252"/>
      <c r="AT268" s="253" t="s">
        <v>153</v>
      </c>
      <c r="AU268" s="253" t="s">
        <v>87</v>
      </c>
      <c r="AV268" s="14" t="s">
        <v>149</v>
      </c>
      <c r="AW268" s="14" t="s">
        <v>41</v>
      </c>
      <c r="AX268" s="14" t="s">
        <v>10</v>
      </c>
      <c r="AY268" s="253" t="s">
        <v>142</v>
      </c>
    </row>
    <row r="269" spans="2:63" s="11" customFormat="1" ht="29.85" customHeight="1">
      <c r="B269" s="189"/>
      <c r="C269" s="190"/>
      <c r="D269" s="203" t="s">
        <v>79</v>
      </c>
      <c r="E269" s="204" t="s">
        <v>300</v>
      </c>
      <c r="F269" s="204" t="s">
        <v>301</v>
      </c>
      <c r="G269" s="190"/>
      <c r="H269" s="190"/>
      <c r="I269" s="193"/>
      <c r="J269" s="205">
        <f>BK269</f>
        <v>0</v>
      </c>
      <c r="K269" s="190"/>
      <c r="L269" s="195"/>
      <c r="M269" s="196"/>
      <c r="N269" s="197"/>
      <c r="O269" s="197"/>
      <c r="P269" s="198">
        <f>SUM(P270:P293)</f>
        <v>0</v>
      </c>
      <c r="Q269" s="197"/>
      <c r="R269" s="198">
        <f>SUM(R270:R293)</f>
        <v>0</v>
      </c>
      <c r="S269" s="197"/>
      <c r="T269" s="199">
        <f>SUM(T270:T293)</f>
        <v>0</v>
      </c>
      <c r="AR269" s="200" t="s">
        <v>10</v>
      </c>
      <c r="AT269" s="201" t="s">
        <v>79</v>
      </c>
      <c r="AU269" s="201" t="s">
        <v>10</v>
      </c>
      <c r="AY269" s="200" t="s">
        <v>142</v>
      </c>
      <c r="BK269" s="202">
        <f>SUM(BK270:BK293)</f>
        <v>0</v>
      </c>
    </row>
    <row r="270" spans="2:65" s="1" customFormat="1" ht="31.5" customHeight="1">
      <c r="B270" s="43"/>
      <c r="C270" s="206" t="s">
        <v>313</v>
      </c>
      <c r="D270" s="206" t="s">
        <v>144</v>
      </c>
      <c r="E270" s="207" t="s">
        <v>719</v>
      </c>
      <c r="F270" s="208" t="s">
        <v>720</v>
      </c>
      <c r="G270" s="209" t="s">
        <v>305</v>
      </c>
      <c r="H270" s="210">
        <v>19.407</v>
      </c>
      <c r="I270" s="211"/>
      <c r="J270" s="212">
        <f>ROUND(I270*H270,0)</f>
        <v>0</v>
      </c>
      <c r="K270" s="208" t="s">
        <v>148</v>
      </c>
      <c r="L270" s="63"/>
      <c r="M270" s="213" t="s">
        <v>35</v>
      </c>
      <c r="N270" s="214" t="s">
        <v>51</v>
      </c>
      <c r="O270" s="44"/>
      <c r="P270" s="215">
        <f>O270*H270</f>
        <v>0</v>
      </c>
      <c r="Q270" s="215">
        <v>0</v>
      </c>
      <c r="R270" s="215">
        <f>Q270*H270</f>
        <v>0</v>
      </c>
      <c r="S270" s="215">
        <v>0</v>
      </c>
      <c r="T270" s="216">
        <f>S270*H270</f>
        <v>0</v>
      </c>
      <c r="AR270" s="25" t="s">
        <v>149</v>
      </c>
      <c r="AT270" s="25" t="s">
        <v>144</v>
      </c>
      <c r="AU270" s="25" t="s">
        <v>87</v>
      </c>
      <c r="AY270" s="25" t="s">
        <v>142</v>
      </c>
      <c r="BE270" s="217">
        <f>IF(N270="základní",J270,0)</f>
        <v>0</v>
      </c>
      <c r="BF270" s="217">
        <f>IF(N270="snížená",J270,0)</f>
        <v>0</v>
      </c>
      <c r="BG270" s="217">
        <f>IF(N270="zákl. přenesená",J270,0)</f>
        <v>0</v>
      </c>
      <c r="BH270" s="217">
        <f>IF(N270="sníž. přenesená",J270,0)</f>
        <v>0</v>
      </c>
      <c r="BI270" s="217">
        <f>IF(N270="nulová",J270,0)</f>
        <v>0</v>
      </c>
      <c r="BJ270" s="25" t="s">
        <v>10</v>
      </c>
      <c r="BK270" s="217">
        <f>ROUND(I270*H270,0)</f>
        <v>0</v>
      </c>
      <c r="BL270" s="25" t="s">
        <v>149</v>
      </c>
      <c r="BM270" s="25" t="s">
        <v>721</v>
      </c>
    </row>
    <row r="271" spans="2:47" s="1" customFormat="1" ht="81">
      <c r="B271" s="43"/>
      <c r="C271" s="65"/>
      <c r="D271" s="218" t="s">
        <v>151</v>
      </c>
      <c r="E271" s="65"/>
      <c r="F271" s="219" t="s">
        <v>722</v>
      </c>
      <c r="G271" s="65"/>
      <c r="H271" s="65"/>
      <c r="I271" s="174"/>
      <c r="J271" s="65"/>
      <c r="K271" s="65"/>
      <c r="L271" s="63"/>
      <c r="M271" s="220"/>
      <c r="N271" s="44"/>
      <c r="O271" s="44"/>
      <c r="P271" s="44"/>
      <c r="Q271" s="44"/>
      <c r="R271" s="44"/>
      <c r="S271" s="44"/>
      <c r="T271" s="80"/>
      <c r="AT271" s="25" t="s">
        <v>151</v>
      </c>
      <c r="AU271" s="25" t="s">
        <v>87</v>
      </c>
    </row>
    <row r="272" spans="2:51" s="12" customFormat="1" ht="13.5">
      <c r="B272" s="221"/>
      <c r="C272" s="222"/>
      <c r="D272" s="218" t="s">
        <v>153</v>
      </c>
      <c r="E272" s="223" t="s">
        <v>35</v>
      </c>
      <c r="F272" s="224" t="s">
        <v>723</v>
      </c>
      <c r="G272" s="222"/>
      <c r="H272" s="225" t="s">
        <v>35</v>
      </c>
      <c r="I272" s="226"/>
      <c r="J272" s="222"/>
      <c r="K272" s="222"/>
      <c r="L272" s="227"/>
      <c r="M272" s="228"/>
      <c r="N272" s="229"/>
      <c r="O272" s="229"/>
      <c r="P272" s="229"/>
      <c r="Q272" s="229"/>
      <c r="R272" s="229"/>
      <c r="S272" s="229"/>
      <c r="T272" s="230"/>
      <c r="AT272" s="231" t="s">
        <v>153</v>
      </c>
      <c r="AU272" s="231" t="s">
        <v>87</v>
      </c>
      <c r="AV272" s="12" t="s">
        <v>10</v>
      </c>
      <c r="AW272" s="12" t="s">
        <v>41</v>
      </c>
      <c r="AX272" s="12" t="s">
        <v>80</v>
      </c>
      <c r="AY272" s="231" t="s">
        <v>142</v>
      </c>
    </row>
    <row r="273" spans="2:51" s="13" customFormat="1" ht="13.5">
      <c r="B273" s="232"/>
      <c r="C273" s="233"/>
      <c r="D273" s="218" t="s">
        <v>153</v>
      </c>
      <c r="E273" s="234" t="s">
        <v>35</v>
      </c>
      <c r="F273" s="235" t="s">
        <v>724</v>
      </c>
      <c r="G273" s="233"/>
      <c r="H273" s="236">
        <v>11.57</v>
      </c>
      <c r="I273" s="237"/>
      <c r="J273" s="233"/>
      <c r="K273" s="233"/>
      <c r="L273" s="238"/>
      <c r="M273" s="239"/>
      <c r="N273" s="240"/>
      <c r="O273" s="240"/>
      <c r="P273" s="240"/>
      <c r="Q273" s="240"/>
      <c r="R273" s="240"/>
      <c r="S273" s="240"/>
      <c r="T273" s="241"/>
      <c r="AT273" s="242" t="s">
        <v>153</v>
      </c>
      <c r="AU273" s="242" t="s">
        <v>87</v>
      </c>
      <c r="AV273" s="13" t="s">
        <v>87</v>
      </c>
      <c r="AW273" s="13" t="s">
        <v>41</v>
      </c>
      <c r="AX273" s="13" t="s">
        <v>80</v>
      </c>
      <c r="AY273" s="242" t="s">
        <v>142</v>
      </c>
    </row>
    <row r="274" spans="2:51" s="13" customFormat="1" ht="13.5">
      <c r="B274" s="232"/>
      <c r="C274" s="233"/>
      <c r="D274" s="218" t="s">
        <v>153</v>
      </c>
      <c r="E274" s="234" t="s">
        <v>35</v>
      </c>
      <c r="F274" s="235" t="s">
        <v>725</v>
      </c>
      <c r="G274" s="233"/>
      <c r="H274" s="236">
        <v>7.837</v>
      </c>
      <c r="I274" s="237"/>
      <c r="J274" s="233"/>
      <c r="K274" s="233"/>
      <c r="L274" s="238"/>
      <c r="M274" s="239"/>
      <c r="N274" s="240"/>
      <c r="O274" s="240"/>
      <c r="P274" s="240"/>
      <c r="Q274" s="240"/>
      <c r="R274" s="240"/>
      <c r="S274" s="240"/>
      <c r="T274" s="241"/>
      <c r="AT274" s="242" t="s">
        <v>153</v>
      </c>
      <c r="AU274" s="242" t="s">
        <v>87</v>
      </c>
      <c r="AV274" s="13" t="s">
        <v>87</v>
      </c>
      <c r="AW274" s="13" t="s">
        <v>41</v>
      </c>
      <c r="AX274" s="13" t="s">
        <v>80</v>
      </c>
      <c r="AY274" s="242" t="s">
        <v>142</v>
      </c>
    </row>
    <row r="275" spans="2:51" s="14" customFormat="1" ht="13.5">
      <c r="B275" s="243"/>
      <c r="C275" s="244"/>
      <c r="D275" s="254" t="s">
        <v>153</v>
      </c>
      <c r="E275" s="255" t="s">
        <v>35</v>
      </c>
      <c r="F275" s="256" t="s">
        <v>157</v>
      </c>
      <c r="G275" s="244"/>
      <c r="H275" s="257">
        <v>19.407</v>
      </c>
      <c r="I275" s="248"/>
      <c r="J275" s="244"/>
      <c r="K275" s="244"/>
      <c r="L275" s="249"/>
      <c r="M275" s="250"/>
      <c r="N275" s="251"/>
      <c r="O275" s="251"/>
      <c r="P275" s="251"/>
      <c r="Q275" s="251"/>
      <c r="R275" s="251"/>
      <c r="S275" s="251"/>
      <c r="T275" s="252"/>
      <c r="AT275" s="253" t="s">
        <v>153</v>
      </c>
      <c r="AU275" s="253" t="s">
        <v>87</v>
      </c>
      <c r="AV275" s="14" t="s">
        <v>149</v>
      </c>
      <c r="AW275" s="14" t="s">
        <v>41</v>
      </c>
      <c r="AX275" s="14" t="s">
        <v>10</v>
      </c>
      <c r="AY275" s="253" t="s">
        <v>142</v>
      </c>
    </row>
    <row r="276" spans="2:65" s="1" customFormat="1" ht="31.5" customHeight="1">
      <c r="B276" s="43"/>
      <c r="C276" s="206" t="s">
        <v>318</v>
      </c>
      <c r="D276" s="206" t="s">
        <v>144</v>
      </c>
      <c r="E276" s="207" t="s">
        <v>726</v>
      </c>
      <c r="F276" s="208" t="s">
        <v>727</v>
      </c>
      <c r="G276" s="209" t="s">
        <v>305</v>
      </c>
      <c r="H276" s="210">
        <v>13.35</v>
      </c>
      <c r="I276" s="211"/>
      <c r="J276" s="212">
        <f>ROUND(I276*H276,0)</f>
        <v>0</v>
      </c>
      <c r="K276" s="208" t="s">
        <v>148</v>
      </c>
      <c r="L276" s="63"/>
      <c r="M276" s="213" t="s">
        <v>35</v>
      </c>
      <c r="N276" s="214" t="s">
        <v>51</v>
      </c>
      <c r="O276" s="44"/>
      <c r="P276" s="215">
        <f>O276*H276</f>
        <v>0</v>
      </c>
      <c r="Q276" s="215">
        <v>0</v>
      </c>
      <c r="R276" s="215">
        <f>Q276*H276</f>
        <v>0</v>
      </c>
      <c r="S276" s="215">
        <v>0</v>
      </c>
      <c r="T276" s="216">
        <f>S276*H276</f>
        <v>0</v>
      </c>
      <c r="AR276" s="25" t="s">
        <v>149</v>
      </c>
      <c r="AT276" s="25" t="s">
        <v>144</v>
      </c>
      <c r="AU276" s="25" t="s">
        <v>87</v>
      </c>
      <c r="AY276" s="25" t="s">
        <v>142</v>
      </c>
      <c r="BE276" s="217">
        <f>IF(N276="základní",J276,0)</f>
        <v>0</v>
      </c>
      <c r="BF276" s="217">
        <f>IF(N276="snížená",J276,0)</f>
        <v>0</v>
      </c>
      <c r="BG276" s="217">
        <f>IF(N276="zákl. přenesená",J276,0)</f>
        <v>0</v>
      </c>
      <c r="BH276" s="217">
        <f>IF(N276="sníž. přenesená",J276,0)</f>
        <v>0</v>
      </c>
      <c r="BI276" s="217">
        <f>IF(N276="nulová",J276,0)</f>
        <v>0</v>
      </c>
      <c r="BJ276" s="25" t="s">
        <v>10</v>
      </c>
      <c r="BK276" s="217">
        <f>ROUND(I276*H276,0)</f>
        <v>0</v>
      </c>
      <c r="BL276" s="25" t="s">
        <v>149</v>
      </c>
      <c r="BM276" s="25" t="s">
        <v>728</v>
      </c>
    </row>
    <row r="277" spans="2:47" s="1" customFormat="1" ht="94.5">
      <c r="B277" s="43"/>
      <c r="C277" s="65"/>
      <c r="D277" s="218" t="s">
        <v>151</v>
      </c>
      <c r="E277" s="65"/>
      <c r="F277" s="219" t="s">
        <v>729</v>
      </c>
      <c r="G277" s="65"/>
      <c r="H277" s="65"/>
      <c r="I277" s="174"/>
      <c r="J277" s="65"/>
      <c r="K277" s="65"/>
      <c r="L277" s="63"/>
      <c r="M277" s="220"/>
      <c r="N277" s="44"/>
      <c r="O277" s="44"/>
      <c r="P277" s="44"/>
      <c r="Q277" s="44"/>
      <c r="R277" s="44"/>
      <c r="S277" s="44"/>
      <c r="T277" s="80"/>
      <c r="AT277" s="25" t="s">
        <v>151</v>
      </c>
      <c r="AU277" s="25" t="s">
        <v>87</v>
      </c>
    </row>
    <row r="278" spans="2:51" s="12" customFormat="1" ht="13.5">
      <c r="B278" s="221"/>
      <c r="C278" s="222"/>
      <c r="D278" s="218" t="s">
        <v>153</v>
      </c>
      <c r="E278" s="223" t="s">
        <v>35</v>
      </c>
      <c r="F278" s="224" t="s">
        <v>730</v>
      </c>
      <c r="G278" s="222"/>
      <c r="H278" s="225" t="s">
        <v>35</v>
      </c>
      <c r="I278" s="226"/>
      <c r="J278" s="222"/>
      <c r="K278" s="222"/>
      <c r="L278" s="227"/>
      <c r="M278" s="228"/>
      <c r="N278" s="229"/>
      <c r="O278" s="229"/>
      <c r="P278" s="229"/>
      <c r="Q278" s="229"/>
      <c r="R278" s="229"/>
      <c r="S278" s="229"/>
      <c r="T278" s="230"/>
      <c r="AT278" s="231" t="s">
        <v>153</v>
      </c>
      <c r="AU278" s="231" t="s">
        <v>87</v>
      </c>
      <c r="AV278" s="12" t="s">
        <v>10</v>
      </c>
      <c r="AW278" s="12" t="s">
        <v>41</v>
      </c>
      <c r="AX278" s="12" t="s">
        <v>80</v>
      </c>
      <c r="AY278" s="231" t="s">
        <v>142</v>
      </c>
    </row>
    <row r="279" spans="2:51" s="13" customFormat="1" ht="13.5">
      <c r="B279" s="232"/>
      <c r="C279" s="233"/>
      <c r="D279" s="218" t="s">
        <v>153</v>
      </c>
      <c r="E279" s="234" t="s">
        <v>35</v>
      </c>
      <c r="F279" s="235" t="s">
        <v>731</v>
      </c>
      <c r="G279" s="233"/>
      <c r="H279" s="236">
        <v>13.35</v>
      </c>
      <c r="I279" s="237"/>
      <c r="J279" s="233"/>
      <c r="K279" s="233"/>
      <c r="L279" s="238"/>
      <c r="M279" s="239"/>
      <c r="N279" s="240"/>
      <c r="O279" s="240"/>
      <c r="P279" s="240"/>
      <c r="Q279" s="240"/>
      <c r="R279" s="240"/>
      <c r="S279" s="240"/>
      <c r="T279" s="241"/>
      <c r="AT279" s="242" t="s">
        <v>153</v>
      </c>
      <c r="AU279" s="242" t="s">
        <v>87</v>
      </c>
      <c r="AV279" s="13" t="s">
        <v>87</v>
      </c>
      <c r="AW279" s="13" t="s">
        <v>41</v>
      </c>
      <c r="AX279" s="13" t="s">
        <v>80</v>
      </c>
      <c r="AY279" s="242" t="s">
        <v>142</v>
      </c>
    </row>
    <row r="280" spans="2:51" s="14" customFormat="1" ht="13.5">
      <c r="B280" s="243"/>
      <c r="C280" s="244"/>
      <c r="D280" s="254" t="s">
        <v>153</v>
      </c>
      <c r="E280" s="255" t="s">
        <v>35</v>
      </c>
      <c r="F280" s="256" t="s">
        <v>157</v>
      </c>
      <c r="G280" s="244"/>
      <c r="H280" s="257">
        <v>13.35</v>
      </c>
      <c r="I280" s="248"/>
      <c r="J280" s="244"/>
      <c r="K280" s="244"/>
      <c r="L280" s="249"/>
      <c r="M280" s="250"/>
      <c r="N280" s="251"/>
      <c r="O280" s="251"/>
      <c r="P280" s="251"/>
      <c r="Q280" s="251"/>
      <c r="R280" s="251"/>
      <c r="S280" s="251"/>
      <c r="T280" s="252"/>
      <c r="AT280" s="253" t="s">
        <v>153</v>
      </c>
      <c r="AU280" s="253" t="s">
        <v>87</v>
      </c>
      <c r="AV280" s="14" t="s">
        <v>149</v>
      </c>
      <c r="AW280" s="14" t="s">
        <v>41</v>
      </c>
      <c r="AX280" s="14" t="s">
        <v>10</v>
      </c>
      <c r="AY280" s="253" t="s">
        <v>142</v>
      </c>
    </row>
    <row r="281" spans="2:65" s="1" customFormat="1" ht="31.5" customHeight="1">
      <c r="B281" s="43"/>
      <c r="C281" s="206" t="s">
        <v>323</v>
      </c>
      <c r="D281" s="206" t="s">
        <v>144</v>
      </c>
      <c r="E281" s="207" t="s">
        <v>732</v>
      </c>
      <c r="F281" s="208" t="s">
        <v>733</v>
      </c>
      <c r="G281" s="209" t="s">
        <v>305</v>
      </c>
      <c r="H281" s="210">
        <v>120.15</v>
      </c>
      <c r="I281" s="211"/>
      <c r="J281" s="212">
        <f>ROUND(I281*H281,0)</f>
        <v>0</v>
      </c>
      <c r="K281" s="208" t="s">
        <v>148</v>
      </c>
      <c r="L281" s="63"/>
      <c r="M281" s="213" t="s">
        <v>35</v>
      </c>
      <c r="N281" s="214" t="s">
        <v>51</v>
      </c>
      <c r="O281" s="44"/>
      <c r="P281" s="215">
        <f>O281*H281</f>
        <v>0</v>
      </c>
      <c r="Q281" s="215">
        <v>0</v>
      </c>
      <c r="R281" s="215">
        <f>Q281*H281</f>
        <v>0</v>
      </c>
      <c r="S281" s="215">
        <v>0</v>
      </c>
      <c r="T281" s="216">
        <f>S281*H281</f>
        <v>0</v>
      </c>
      <c r="AR281" s="25" t="s">
        <v>149</v>
      </c>
      <c r="AT281" s="25" t="s">
        <v>144</v>
      </c>
      <c r="AU281" s="25" t="s">
        <v>87</v>
      </c>
      <c r="AY281" s="25" t="s">
        <v>142</v>
      </c>
      <c r="BE281" s="217">
        <f>IF(N281="základní",J281,0)</f>
        <v>0</v>
      </c>
      <c r="BF281" s="217">
        <f>IF(N281="snížená",J281,0)</f>
        <v>0</v>
      </c>
      <c r="BG281" s="217">
        <f>IF(N281="zákl. přenesená",J281,0)</f>
        <v>0</v>
      </c>
      <c r="BH281" s="217">
        <f>IF(N281="sníž. přenesená",J281,0)</f>
        <v>0</v>
      </c>
      <c r="BI281" s="217">
        <f>IF(N281="nulová",J281,0)</f>
        <v>0</v>
      </c>
      <c r="BJ281" s="25" t="s">
        <v>10</v>
      </c>
      <c r="BK281" s="217">
        <f>ROUND(I281*H281,0)</f>
        <v>0</v>
      </c>
      <c r="BL281" s="25" t="s">
        <v>149</v>
      </c>
      <c r="BM281" s="25" t="s">
        <v>734</v>
      </c>
    </row>
    <row r="282" spans="2:47" s="1" customFormat="1" ht="94.5">
      <c r="B282" s="43"/>
      <c r="C282" s="65"/>
      <c r="D282" s="218" t="s">
        <v>151</v>
      </c>
      <c r="E282" s="65"/>
      <c r="F282" s="219" t="s">
        <v>729</v>
      </c>
      <c r="G282" s="65"/>
      <c r="H282" s="65"/>
      <c r="I282" s="174"/>
      <c r="J282" s="65"/>
      <c r="K282" s="65"/>
      <c r="L282" s="63"/>
      <c r="M282" s="220"/>
      <c r="N282" s="44"/>
      <c r="O282" s="44"/>
      <c r="P282" s="44"/>
      <c r="Q282" s="44"/>
      <c r="R282" s="44"/>
      <c r="S282" s="44"/>
      <c r="T282" s="80"/>
      <c r="AT282" s="25" t="s">
        <v>151</v>
      </c>
      <c r="AU282" s="25" t="s">
        <v>87</v>
      </c>
    </row>
    <row r="283" spans="2:51" s="13" customFormat="1" ht="13.5">
      <c r="B283" s="232"/>
      <c r="C283" s="233"/>
      <c r="D283" s="254" t="s">
        <v>153</v>
      </c>
      <c r="E283" s="233"/>
      <c r="F283" s="280" t="s">
        <v>735</v>
      </c>
      <c r="G283" s="233"/>
      <c r="H283" s="281">
        <v>120.15</v>
      </c>
      <c r="I283" s="237"/>
      <c r="J283" s="233"/>
      <c r="K283" s="233"/>
      <c r="L283" s="238"/>
      <c r="M283" s="239"/>
      <c r="N283" s="240"/>
      <c r="O283" s="240"/>
      <c r="P283" s="240"/>
      <c r="Q283" s="240"/>
      <c r="R283" s="240"/>
      <c r="S283" s="240"/>
      <c r="T283" s="241"/>
      <c r="AT283" s="242" t="s">
        <v>153</v>
      </c>
      <c r="AU283" s="242" t="s">
        <v>87</v>
      </c>
      <c r="AV283" s="13" t="s">
        <v>87</v>
      </c>
      <c r="AW283" s="13" t="s">
        <v>6</v>
      </c>
      <c r="AX283" s="13" t="s">
        <v>10</v>
      </c>
      <c r="AY283" s="242" t="s">
        <v>142</v>
      </c>
    </row>
    <row r="284" spans="2:65" s="1" customFormat="1" ht="22.5" customHeight="1">
      <c r="B284" s="43"/>
      <c r="C284" s="206" t="s">
        <v>329</v>
      </c>
      <c r="D284" s="206" t="s">
        <v>144</v>
      </c>
      <c r="E284" s="207" t="s">
        <v>736</v>
      </c>
      <c r="F284" s="208" t="s">
        <v>737</v>
      </c>
      <c r="G284" s="209" t="s">
        <v>305</v>
      </c>
      <c r="H284" s="210">
        <v>13.35</v>
      </c>
      <c r="I284" s="211"/>
      <c r="J284" s="212">
        <f>ROUND(I284*H284,0)</f>
        <v>0</v>
      </c>
      <c r="K284" s="208" t="s">
        <v>148</v>
      </c>
      <c r="L284" s="63"/>
      <c r="M284" s="213" t="s">
        <v>35</v>
      </c>
      <c r="N284" s="214" t="s">
        <v>51</v>
      </c>
      <c r="O284" s="44"/>
      <c r="P284" s="215">
        <f>O284*H284</f>
        <v>0</v>
      </c>
      <c r="Q284" s="215">
        <v>0</v>
      </c>
      <c r="R284" s="215">
        <f>Q284*H284</f>
        <v>0</v>
      </c>
      <c r="S284" s="215">
        <v>0</v>
      </c>
      <c r="T284" s="216">
        <f>S284*H284</f>
        <v>0</v>
      </c>
      <c r="AR284" s="25" t="s">
        <v>149</v>
      </c>
      <c r="AT284" s="25" t="s">
        <v>144</v>
      </c>
      <c r="AU284" s="25" t="s">
        <v>87</v>
      </c>
      <c r="AY284" s="25" t="s">
        <v>142</v>
      </c>
      <c r="BE284" s="217">
        <f>IF(N284="základní",J284,0)</f>
        <v>0</v>
      </c>
      <c r="BF284" s="217">
        <f>IF(N284="snížená",J284,0)</f>
        <v>0</v>
      </c>
      <c r="BG284" s="217">
        <f>IF(N284="zákl. přenesená",J284,0)</f>
        <v>0</v>
      </c>
      <c r="BH284" s="217">
        <f>IF(N284="sníž. přenesená",J284,0)</f>
        <v>0</v>
      </c>
      <c r="BI284" s="217">
        <f>IF(N284="nulová",J284,0)</f>
        <v>0</v>
      </c>
      <c r="BJ284" s="25" t="s">
        <v>10</v>
      </c>
      <c r="BK284" s="217">
        <f>ROUND(I284*H284,0)</f>
        <v>0</v>
      </c>
      <c r="BL284" s="25" t="s">
        <v>149</v>
      </c>
      <c r="BM284" s="25" t="s">
        <v>738</v>
      </c>
    </row>
    <row r="285" spans="2:47" s="1" customFormat="1" ht="40.5">
      <c r="B285" s="43"/>
      <c r="C285" s="65"/>
      <c r="D285" s="254" t="s">
        <v>151</v>
      </c>
      <c r="E285" s="65"/>
      <c r="F285" s="268" t="s">
        <v>739</v>
      </c>
      <c r="G285" s="65"/>
      <c r="H285" s="65"/>
      <c r="I285" s="174"/>
      <c r="J285" s="65"/>
      <c r="K285" s="65"/>
      <c r="L285" s="63"/>
      <c r="M285" s="220"/>
      <c r="N285" s="44"/>
      <c r="O285" s="44"/>
      <c r="P285" s="44"/>
      <c r="Q285" s="44"/>
      <c r="R285" s="44"/>
      <c r="S285" s="44"/>
      <c r="T285" s="80"/>
      <c r="AT285" s="25" t="s">
        <v>151</v>
      </c>
      <c r="AU285" s="25" t="s">
        <v>87</v>
      </c>
    </row>
    <row r="286" spans="2:65" s="1" customFormat="1" ht="22.5" customHeight="1">
      <c r="B286" s="43"/>
      <c r="C286" s="206" t="s">
        <v>336</v>
      </c>
      <c r="D286" s="206" t="s">
        <v>144</v>
      </c>
      <c r="E286" s="207" t="s">
        <v>740</v>
      </c>
      <c r="F286" s="208" t="s">
        <v>741</v>
      </c>
      <c r="G286" s="209" t="s">
        <v>305</v>
      </c>
      <c r="H286" s="210">
        <v>19.407</v>
      </c>
      <c r="I286" s="211"/>
      <c r="J286" s="212">
        <f>ROUND(I286*H286,0)</f>
        <v>0</v>
      </c>
      <c r="K286" s="208" t="s">
        <v>148</v>
      </c>
      <c r="L286" s="63"/>
      <c r="M286" s="213" t="s">
        <v>35</v>
      </c>
      <c r="N286" s="214" t="s">
        <v>51</v>
      </c>
      <c r="O286" s="44"/>
      <c r="P286" s="215">
        <f>O286*H286</f>
        <v>0</v>
      </c>
      <c r="Q286" s="215">
        <v>0</v>
      </c>
      <c r="R286" s="215">
        <f>Q286*H286</f>
        <v>0</v>
      </c>
      <c r="S286" s="215">
        <v>0</v>
      </c>
      <c r="T286" s="216">
        <f>S286*H286</f>
        <v>0</v>
      </c>
      <c r="AR286" s="25" t="s">
        <v>149</v>
      </c>
      <c r="AT286" s="25" t="s">
        <v>144</v>
      </c>
      <c r="AU286" s="25" t="s">
        <v>87</v>
      </c>
      <c r="AY286" s="25" t="s">
        <v>142</v>
      </c>
      <c r="BE286" s="217">
        <f>IF(N286="základní",J286,0)</f>
        <v>0</v>
      </c>
      <c r="BF286" s="217">
        <f>IF(N286="snížená",J286,0)</f>
        <v>0</v>
      </c>
      <c r="BG286" s="217">
        <f>IF(N286="zákl. přenesená",J286,0)</f>
        <v>0</v>
      </c>
      <c r="BH286" s="217">
        <f>IF(N286="sníž. přenesená",J286,0)</f>
        <v>0</v>
      </c>
      <c r="BI286" s="217">
        <f>IF(N286="nulová",J286,0)</f>
        <v>0</v>
      </c>
      <c r="BJ286" s="25" t="s">
        <v>10</v>
      </c>
      <c r="BK286" s="217">
        <f>ROUND(I286*H286,0)</f>
        <v>0</v>
      </c>
      <c r="BL286" s="25" t="s">
        <v>149</v>
      </c>
      <c r="BM286" s="25" t="s">
        <v>742</v>
      </c>
    </row>
    <row r="287" spans="2:47" s="1" customFormat="1" ht="40.5">
      <c r="B287" s="43"/>
      <c r="C287" s="65"/>
      <c r="D287" s="218" t="s">
        <v>151</v>
      </c>
      <c r="E287" s="65"/>
      <c r="F287" s="219" t="s">
        <v>739</v>
      </c>
      <c r="G287" s="65"/>
      <c r="H287" s="65"/>
      <c r="I287" s="174"/>
      <c r="J287" s="65"/>
      <c r="K287" s="65"/>
      <c r="L287" s="63"/>
      <c r="M287" s="220"/>
      <c r="N287" s="44"/>
      <c r="O287" s="44"/>
      <c r="P287" s="44"/>
      <c r="Q287" s="44"/>
      <c r="R287" s="44"/>
      <c r="S287" s="44"/>
      <c r="T287" s="80"/>
      <c r="AT287" s="25" t="s">
        <v>151</v>
      </c>
      <c r="AU287" s="25" t="s">
        <v>87</v>
      </c>
    </row>
    <row r="288" spans="2:51" s="12" customFormat="1" ht="13.5">
      <c r="B288" s="221"/>
      <c r="C288" s="222"/>
      <c r="D288" s="218" t="s">
        <v>153</v>
      </c>
      <c r="E288" s="223" t="s">
        <v>35</v>
      </c>
      <c r="F288" s="224" t="s">
        <v>723</v>
      </c>
      <c r="G288" s="222"/>
      <c r="H288" s="225" t="s">
        <v>35</v>
      </c>
      <c r="I288" s="226"/>
      <c r="J288" s="222"/>
      <c r="K288" s="222"/>
      <c r="L288" s="227"/>
      <c r="M288" s="228"/>
      <c r="N288" s="229"/>
      <c r="O288" s="229"/>
      <c r="P288" s="229"/>
      <c r="Q288" s="229"/>
      <c r="R288" s="229"/>
      <c r="S288" s="229"/>
      <c r="T288" s="230"/>
      <c r="AT288" s="231" t="s">
        <v>153</v>
      </c>
      <c r="AU288" s="231" t="s">
        <v>87</v>
      </c>
      <c r="AV288" s="12" t="s">
        <v>10</v>
      </c>
      <c r="AW288" s="12" t="s">
        <v>41</v>
      </c>
      <c r="AX288" s="12" t="s">
        <v>80</v>
      </c>
      <c r="AY288" s="231" t="s">
        <v>142</v>
      </c>
    </row>
    <row r="289" spans="2:51" s="13" customFormat="1" ht="13.5">
      <c r="B289" s="232"/>
      <c r="C289" s="233"/>
      <c r="D289" s="218" t="s">
        <v>153</v>
      </c>
      <c r="E289" s="234" t="s">
        <v>35</v>
      </c>
      <c r="F289" s="235" t="s">
        <v>724</v>
      </c>
      <c r="G289" s="233"/>
      <c r="H289" s="236">
        <v>11.57</v>
      </c>
      <c r="I289" s="237"/>
      <c r="J289" s="233"/>
      <c r="K289" s="233"/>
      <c r="L289" s="238"/>
      <c r="M289" s="239"/>
      <c r="N289" s="240"/>
      <c r="O289" s="240"/>
      <c r="P289" s="240"/>
      <c r="Q289" s="240"/>
      <c r="R289" s="240"/>
      <c r="S289" s="240"/>
      <c r="T289" s="241"/>
      <c r="AT289" s="242" t="s">
        <v>153</v>
      </c>
      <c r="AU289" s="242" t="s">
        <v>87</v>
      </c>
      <c r="AV289" s="13" t="s">
        <v>87</v>
      </c>
      <c r="AW289" s="13" t="s">
        <v>41</v>
      </c>
      <c r="AX289" s="13" t="s">
        <v>80</v>
      </c>
      <c r="AY289" s="242" t="s">
        <v>142</v>
      </c>
    </row>
    <row r="290" spans="2:51" s="13" customFormat="1" ht="13.5">
      <c r="B290" s="232"/>
      <c r="C290" s="233"/>
      <c r="D290" s="218" t="s">
        <v>153</v>
      </c>
      <c r="E290" s="234" t="s">
        <v>35</v>
      </c>
      <c r="F290" s="235" t="s">
        <v>725</v>
      </c>
      <c r="G290" s="233"/>
      <c r="H290" s="236">
        <v>7.837</v>
      </c>
      <c r="I290" s="237"/>
      <c r="J290" s="233"/>
      <c r="K290" s="233"/>
      <c r="L290" s="238"/>
      <c r="M290" s="239"/>
      <c r="N290" s="240"/>
      <c r="O290" s="240"/>
      <c r="P290" s="240"/>
      <c r="Q290" s="240"/>
      <c r="R290" s="240"/>
      <c r="S290" s="240"/>
      <c r="T290" s="241"/>
      <c r="AT290" s="242" t="s">
        <v>153</v>
      </c>
      <c r="AU290" s="242" t="s">
        <v>87</v>
      </c>
      <c r="AV290" s="13" t="s">
        <v>87</v>
      </c>
      <c r="AW290" s="13" t="s">
        <v>41</v>
      </c>
      <c r="AX290" s="13" t="s">
        <v>80</v>
      </c>
      <c r="AY290" s="242" t="s">
        <v>142</v>
      </c>
    </row>
    <row r="291" spans="2:51" s="14" customFormat="1" ht="13.5">
      <c r="B291" s="243"/>
      <c r="C291" s="244"/>
      <c r="D291" s="254" t="s">
        <v>153</v>
      </c>
      <c r="E291" s="255" t="s">
        <v>35</v>
      </c>
      <c r="F291" s="256" t="s">
        <v>157</v>
      </c>
      <c r="G291" s="244"/>
      <c r="H291" s="257">
        <v>19.407</v>
      </c>
      <c r="I291" s="248"/>
      <c r="J291" s="244"/>
      <c r="K291" s="244"/>
      <c r="L291" s="249"/>
      <c r="M291" s="250"/>
      <c r="N291" s="251"/>
      <c r="O291" s="251"/>
      <c r="P291" s="251"/>
      <c r="Q291" s="251"/>
      <c r="R291" s="251"/>
      <c r="S291" s="251"/>
      <c r="T291" s="252"/>
      <c r="AT291" s="253" t="s">
        <v>153</v>
      </c>
      <c r="AU291" s="253" t="s">
        <v>87</v>
      </c>
      <c r="AV291" s="14" t="s">
        <v>149</v>
      </c>
      <c r="AW291" s="14" t="s">
        <v>41</v>
      </c>
      <c r="AX291" s="14" t="s">
        <v>10</v>
      </c>
      <c r="AY291" s="253" t="s">
        <v>142</v>
      </c>
    </row>
    <row r="292" spans="2:65" s="1" customFormat="1" ht="22.5" customHeight="1">
      <c r="B292" s="43"/>
      <c r="C292" s="206" t="s">
        <v>341</v>
      </c>
      <c r="D292" s="206" t="s">
        <v>144</v>
      </c>
      <c r="E292" s="207" t="s">
        <v>743</v>
      </c>
      <c r="F292" s="208" t="s">
        <v>744</v>
      </c>
      <c r="G292" s="209" t="s">
        <v>305</v>
      </c>
      <c r="H292" s="210">
        <v>13.35</v>
      </c>
      <c r="I292" s="211"/>
      <c r="J292" s="212">
        <f>ROUND(I292*H292,0)</f>
        <v>0</v>
      </c>
      <c r="K292" s="208" t="s">
        <v>148</v>
      </c>
      <c r="L292" s="63"/>
      <c r="M292" s="213" t="s">
        <v>35</v>
      </c>
      <c r="N292" s="214" t="s">
        <v>51</v>
      </c>
      <c r="O292" s="44"/>
      <c r="P292" s="215">
        <f>O292*H292</f>
        <v>0</v>
      </c>
      <c r="Q292" s="215">
        <v>0</v>
      </c>
      <c r="R292" s="215">
        <f>Q292*H292</f>
        <v>0</v>
      </c>
      <c r="S292" s="215">
        <v>0</v>
      </c>
      <c r="T292" s="216">
        <f>S292*H292</f>
        <v>0</v>
      </c>
      <c r="AR292" s="25" t="s">
        <v>149</v>
      </c>
      <c r="AT292" s="25" t="s">
        <v>144</v>
      </c>
      <c r="AU292" s="25" t="s">
        <v>87</v>
      </c>
      <c r="AY292" s="25" t="s">
        <v>142</v>
      </c>
      <c r="BE292" s="217">
        <f>IF(N292="základní",J292,0)</f>
        <v>0</v>
      </c>
      <c r="BF292" s="217">
        <f>IF(N292="snížená",J292,0)</f>
        <v>0</v>
      </c>
      <c r="BG292" s="217">
        <f>IF(N292="zákl. přenesená",J292,0)</f>
        <v>0</v>
      </c>
      <c r="BH292" s="217">
        <f>IF(N292="sníž. přenesená",J292,0)</f>
        <v>0</v>
      </c>
      <c r="BI292" s="217">
        <f>IF(N292="nulová",J292,0)</f>
        <v>0</v>
      </c>
      <c r="BJ292" s="25" t="s">
        <v>10</v>
      </c>
      <c r="BK292" s="217">
        <f>ROUND(I292*H292,0)</f>
        <v>0</v>
      </c>
      <c r="BL292" s="25" t="s">
        <v>149</v>
      </c>
      <c r="BM292" s="25" t="s">
        <v>745</v>
      </c>
    </row>
    <row r="293" spans="2:47" s="1" customFormat="1" ht="67.5">
      <c r="B293" s="43"/>
      <c r="C293" s="65"/>
      <c r="D293" s="218" t="s">
        <v>151</v>
      </c>
      <c r="E293" s="65"/>
      <c r="F293" s="219" t="s">
        <v>746</v>
      </c>
      <c r="G293" s="65"/>
      <c r="H293" s="65"/>
      <c r="I293" s="174"/>
      <c r="J293" s="65"/>
      <c r="K293" s="65"/>
      <c r="L293" s="63"/>
      <c r="M293" s="220"/>
      <c r="N293" s="44"/>
      <c r="O293" s="44"/>
      <c r="P293" s="44"/>
      <c r="Q293" s="44"/>
      <c r="R293" s="44"/>
      <c r="S293" s="44"/>
      <c r="T293" s="80"/>
      <c r="AT293" s="25" t="s">
        <v>151</v>
      </c>
      <c r="AU293" s="25" t="s">
        <v>87</v>
      </c>
    </row>
    <row r="294" spans="2:63" s="11" customFormat="1" ht="29.85" customHeight="1">
      <c r="B294" s="189"/>
      <c r="C294" s="190"/>
      <c r="D294" s="203" t="s">
        <v>79</v>
      </c>
      <c r="E294" s="204" t="s">
        <v>334</v>
      </c>
      <c r="F294" s="204" t="s">
        <v>335</v>
      </c>
      <c r="G294" s="190"/>
      <c r="H294" s="190"/>
      <c r="I294" s="193"/>
      <c r="J294" s="205">
        <f>BK294</f>
        <v>0</v>
      </c>
      <c r="K294" s="190"/>
      <c r="L294" s="195"/>
      <c r="M294" s="196"/>
      <c r="N294" s="197"/>
      <c r="O294" s="197"/>
      <c r="P294" s="198">
        <f>P295</f>
        <v>0</v>
      </c>
      <c r="Q294" s="197"/>
      <c r="R294" s="198">
        <f>R295</f>
        <v>0</v>
      </c>
      <c r="S294" s="197"/>
      <c r="T294" s="199">
        <f>T295</f>
        <v>0</v>
      </c>
      <c r="AR294" s="200" t="s">
        <v>10</v>
      </c>
      <c r="AT294" s="201" t="s">
        <v>79</v>
      </c>
      <c r="AU294" s="201" t="s">
        <v>10</v>
      </c>
      <c r="AY294" s="200" t="s">
        <v>142</v>
      </c>
      <c r="BK294" s="202">
        <f>BK295</f>
        <v>0</v>
      </c>
    </row>
    <row r="295" spans="2:65" s="1" customFormat="1" ht="31.5" customHeight="1">
      <c r="B295" s="43"/>
      <c r="C295" s="206" t="s">
        <v>349</v>
      </c>
      <c r="D295" s="206" t="s">
        <v>144</v>
      </c>
      <c r="E295" s="207" t="s">
        <v>747</v>
      </c>
      <c r="F295" s="208" t="s">
        <v>748</v>
      </c>
      <c r="G295" s="209" t="s">
        <v>305</v>
      </c>
      <c r="H295" s="210">
        <v>17.926</v>
      </c>
      <c r="I295" s="211"/>
      <c r="J295" s="212">
        <f>ROUND(I295*H295,0)</f>
        <v>0</v>
      </c>
      <c r="K295" s="208" t="s">
        <v>148</v>
      </c>
      <c r="L295" s="63"/>
      <c r="M295" s="213" t="s">
        <v>35</v>
      </c>
      <c r="N295" s="214" t="s">
        <v>51</v>
      </c>
      <c r="O295" s="44"/>
      <c r="P295" s="215">
        <f>O295*H295</f>
        <v>0</v>
      </c>
      <c r="Q295" s="215">
        <v>0</v>
      </c>
      <c r="R295" s="215">
        <f>Q295*H295</f>
        <v>0</v>
      </c>
      <c r="S295" s="215">
        <v>0</v>
      </c>
      <c r="T295" s="216">
        <f>S295*H295</f>
        <v>0</v>
      </c>
      <c r="AR295" s="25" t="s">
        <v>149</v>
      </c>
      <c r="AT295" s="25" t="s">
        <v>144</v>
      </c>
      <c r="AU295" s="25" t="s">
        <v>87</v>
      </c>
      <c r="AY295" s="25" t="s">
        <v>142</v>
      </c>
      <c r="BE295" s="217">
        <f>IF(N295="základní",J295,0)</f>
        <v>0</v>
      </c>
      <c r="BF295" s="217">
        <f>IF(N295="snížená",J295,0)</f>
        <v>0</v>
      </c>
      <c r="BG295" s="217">
        <f>IF(N295="zákl. přenesená",J295,0)</f>
        <v>0</v>
      </c>
      <c r="BH295" s="217">
        <f>IF(N295="sníž. přenesená",J295,0)</f>
        <v>0</v>
      </c>
      <c r="BI295" s="217">
        <f>IF(N295="nulová",J295,0)</f>
        <v>0</v>
      </c>
      <c r="BJ295" s="25" t="s">
        <v>10</v>
      </c>
      <c r="BK295" s="217">
        <f>ROUND(I295*H295,0)</f>
        <v>0</v>
      </c>
      <c r="BL295" s="25" t="s">
        <v>149</v>
      </c>
      <c r="BM295" s="25" t="s">
        <v>749</v>
      </c>
    </row>
    <row r="296" spans="2:63" s="11" customFormat="1" ht="37.35" customHeight="1">
      <c r="B296" s="189"/>
      <c r="C296" s="190"/>
      <c r="D296" s="203" t="s">
        <v>79</v>
      </c>
      <c r="E296" s="283" t="s">
        <v>423</v>
      </c>
      <c r="F296" s="283" t="s">
        <v>424</v>
      </c>
      <c r="G296" s="190"/>
      <c r="H296" s="190"/>
      <c r="I296" s="193"/>
      <c r="J296" s="284">
        <f>BK296</f>
        <v>0</v>
      </c>
      <c r="K296" s="190"/>
      <c r="L296" s="195"/>
      <c r="M296" s="196"/>
      <c r="N296" s="197"/>
      <c r="O296" s="197"/>
      <c r="P296" s="198">
        <f>SUM(P297:P315)</f>
        <v>0</v>
      </c>
      <c r="Q296" s="197"/>
      <c r="R296" s="198">
        <f>SUM(R297:R315)</f>
        <v>0</v>
      </c>
      <c r="S296" s="197"/>
      <c r="T296" s="199">
        <f>SUM(T297:T315)</f>
        <v>0</v>
      </c>
      <c r="AR296" s="200" t="s">
        <v>149</v>
      </c>
      <c r="AT296" s="201" t="s">
        <v>79</v>
      </c>
      <c r="AU296" s="201" t="s">
        <v>80</v>
      </c>
      <c r="AY296" s="200" t="s">
        <v>142</v>
      </c>
      <c r="BK296" s="202">
        <f>SUM(BK297:BK315)</f>
        <v>0</v>
      </c>
    </row>
    <row r="297" spans="2:65" s="1" customFormat="1" ht="22.5" customHeight="1">
      <c r="B297" s="43"/>
      <c r="C297" s="206" t="s">
        <v>363</v>
      </c>
      <c r="D297" s="206" t="s">
        <v>144</v>
      </c>
      <c r="E297" s="207" t="s">
        <v>572</v>
      </c>
      <c r="F297" s="208" t="s">
        <v>573</v>
      </c>
      <c r="G297" s="209" t="s">
        <v>428</v>
      </c>
      <c r="H297" s="210">
        <v>4</v>
      </c>
      <c r="I297" s="211"/>
      <c r="J297" s="212">
        <f>ROUND(I297*H297,0)</f>
        <v>0</v>
      </c>
      <c r="K297" s="208" t="s">
        <v>148</v>
      </c>
      <c r="L297" s="63"/>
      <c r="M297" s="213" t="s">
        <v>35</v>
      </c>
      <c r="N297" s="214" t="s">
        <v>51</v>
      </c>
      <c r="O297" s="44"/>
      <c r="P297" s="215">
        <f>O297*H297</f>
        <v>0</v>
      </c>
      <c r="Q297" s="215">
        <v>0</v>
      </c>
      <c r="R297" s="215">
        <f>Q297*H297</f>
        <v>0</v>
      </c>
      <c r="S297" s="215">
        <v>0</v>
      </c>
      <c r="T297" s="216">
        <f>S297*H297</f>
        <v>0</v>
      </c>
      <c r="AR297" s="25" t="s">
        <v>429</v>
      </c>
      <c r="AT297" s="25" t="s">
        <v>144</v>
      </c>
      <c r="AU297" s="25" t="s">
        <v>10</v>
      </c>
      <c r="AY297" s="25" t="s">
        <v>142</v>
      </c>
      <c r="BE297" s="217">
        <f>IF(N297="základní",J297,0)</f>
        <v>0</v>
      </c>
      <c r="BF297" s="217">
        <f>IF(N297="snížená",J297,0)</f>
        <v>0</v>
      </c>
      <c r="BG297" s="217">
        <f>IF(N297="zákl. přenesená",J297,0)</f>
        <v>0</v>
      </c>
      <c r="BH297" s="217">
        <f>IF(N297="sníž. přenesená",J297,0)</f>
        <v>0</v>
      </c>
      <c r="BI297" s="217">
        <f>IF(N297="nulová",J297,0)</f>
        <v>0</v>
      </c>
      <c r="BJ297" s="25" t="s">
        <v>10</v>
      </c>
      <c r="BK297" s="217">
        <f>ROUND(I297*H297,0)</f>
        <v>0</v>
      </c>
      <c r="BL297" s="25" t="s">
        <v>429</v>
      </c>
      <c r="BM297" s="25" t="s">
        <v>750</v>
      </c>
    </row>
    <row r="298" spans="2:51" s="12" customFormat="1" ht="13.5">
      <c r="B298" s="221"/>
      <c r="C298" s="222"/>
      <c r="D298" s="218" t="s">
        <v>153</v>
      </c>
      <c r="E298" s="223" t="s">
        <v>35</v>
      </c>
      <c r="F298" s="224" t="s">
        <v>751</v>
      </c>
      <c r="G298" s="222"/>
      <c r="H298" s="225" t="s">
        <v>35</v>
      </c>
      <c r="I298" s="226"/>
      <c r="J298" s="222"/>
      <c r="K298" s="222"/>
      <c r="L298" s="227"/>
      <c r="M298" s="228"/>
      <c r="N298" s="229"/>
      <c r="O298" s="229"/>
      <c r="P298" s="229"/>
      <c r="Q298" s="229"/>
      <c r="R298" s="229"/>
      <c r="S298" s="229"/>
      <c r="T298" s="230"/>
      <c r="AT298" s="231" t="s">
        <v>153</v>
      </c>
      <c r="AU298" s="231" t="s">
        <v>10</v>
      </c>
      <c r="AV298" s="12" t="s">
        <v>10</v>
      </c>
      <c r="AW298" s="12" t="s">
        <v>41</v>
      </c>
      <c r="AX298" s="12" t="s">
        <v>80</v>
      </c>
      <c r="AY298" s="231" t="s">
        <v>142</v>
      </c>
    </row>
    <row r="299" spans="2:51" s="13" customFormat="1" ht="13.5">
      <c r="B299" s="232"/>
      <c r="C299" s="233"/>
      <c r="D299" s="218" t="s">
        <v>153</v>
      </c>
      <c r="E299" s="234" t="s">
        <v>35</v>
      </c>
      <c r="F299" s="235" t="s">
        <v>189</v>
      </c>
      <c r="G299" s="233"/>
      <c r="H299" s="236">
        <v>4</v>
      </c>
      <c r="I299" s="237"/>
      <c r="J299" s="233"/>
      <c r="K299" s="233"/>
      <c r="L299" s="238"/>
      <c r="M299" s="239"/>
      <c r="N299" s="240"/>
      <c r="O299" s="240"/>
      <c r="P299" s="240"/>
      <c r="Q299" s="240"/>
      <c r="R299" s="240"/>
      <c r="S299" s="240"/>
      <c r="T299" s="241"/>
      <c r="AT299" s="242" t="s">
        <v>153</v>
      </c>
      <c r="AU299" s="242" t="s">
        <v>10</v>
      </c>
      <c r="AV299" s="13" t="s">
        <v>87</v>
      </c>
      <c r="AW299" s="13" t="s">
        <v>41</v>
      </c>
      <c r="AX299" s="13" t="s">
        <v>80</v>
      </c>
      <c r="AY299" s="242" t="s">
        <v>142</v>
      </c>
    </row>
    <row r="300" spans="2:51" s="14" customFormat="1" ht="13.5">
      <c r="B300" s="243"/>
      <c r="C300" s="244"/>
      <c r="D300" s="254" t="s">
        <v>153</v>
      </c>
      <c r="E300" s="255" t="s">
        <v>35</v>
      </c>
      <c r="F300" s="256" t="s">
        <v>157</v>
      </c>
      <c r="G300" s="244"/>
      <c r="H300" s="257">
        <v>4</v>
      </c>
      <c r="I300" s="248"/>
      <c r="J300" s="244"/>
      <c r="K300" s="244"/>
      <c r="L300" s="249"/>
      <c r="M300" s="250"/>
      <c r="N300" s="251"/>
      <c r="O300" s="251"/>
      <c r="P300" s="251"/>
      <c r="Q300" s="251"/>
      <c r="R300" s="251"/>
      <c r="S300" s="251"/>
      <c r="T300" s="252"/>
      <c r="AT300" s="253" t="s">
        <v>153</v>
      </c>
      <c r="AU300" s="253" t="s">
        <v>10</v>
      </c>
      <c r="AV300" s="14" t="s">
        <v>149</v>
      </c>
      <c r="AW300" s="14" t="s">
        <v>41</v>
      </c>
      <c r="AX300" s="14" t="s">
        <v>10</v>
      </c>
      <c r="AY300" s="253" t="s">
        <v>142</v>
      </c>
    </row>
    <row r="301" spans="2:65" s="1" customFormat="1" ht="31.5" customHeight="1">
      <c r="B301" s="43"/>
      <c r="C301" s="206" t="s">
        <v>367</v>
      </c>
      <c r="D301" s="206" t="s">
        <v>144</v>
      </c>
      <c r="E301" s="207" t="s">
        <v>752</v>
      </c>
      <c r="F301" s="208" t="s">
        <v>753</v>
      </c>
      <c r="G301" s="209" t="s">
        <v>428</v>
      </c>
      <c r="H301" s="210">
        <v>20</v>
      </c>
      <c r="I301" s="211"/>
      <c r="J301" s="212">
        <f>ROUND(I301*H301,0)</f>
        <v>0</v>
      </c>
      <c r="K301" s="208" t="s">
        <v>148</v>
      </c>
      <c r="L301" s="63"/>
      <c r="M301" s="213" t="s">
        <v>35</v>
      </c>
      <c r="N301" s="214" t="s">
        <v>51</v>
      </c>
      <c r="O301" s="44"/>
      <c r="P301" s="215">
        <f>O301*H301</f>
        <v>0</v>
      </c>
      <c r="Q301" s="215">
        <v>0</v>
      </c>
      <c r="R301" s="215">
        <f>Q301*H301</f>
        <v>0</v>
      </c>
      <c r="S301" s="215">
        <v>0</v>
      </c>
      <c r="T301" s="216">
        <f>S301*H301</f>
        <v>0</v>
      </c>
      <c r="AR301" s="25" t="s">
        <v>429</v>
      </c>
      <c r="AT301" s="25" t="s">
        <v>144</v>
      </c>
      <c r="AU301" s="25" t="s">
        <v>10</v>
      </c>
      <c r="AY301" s="25" t="s">
        <v>142</v>
      </c>
      <c r="BE301" s="217">
        <f>IF(N301="základní",J301,0)</f>
        <v>0</v>
      </c>
      <c r="BF301" s="217">
        <f>IF(N301="snížená",J301,0)</f>
        <v>0</v>
      </c>
      <c r="BG301" s="217">
        <f>IF(N301="zákl. přenesená",J301,0)</f>
        <v>0</v>
      </c>
      <c r="BH301" s="217">
        <f>IF(N301="sníž. přenesená",J301,0)</f>
        <v>0</v>
      </c>
      <c r="BI301" s="217">
        <f>IF(N301="nulová",J301,0)</f>
        <v>0</v>
      </c>
      <c r="BJ301" s="25" t="s">
        <v>10</v>
      </c>
      <c r="BK301" s="217">
        <f>ROUND(I301*H301,0)</f>
        <v>0</v>
      </c>
      <c r="BL301" s="25" t="s">
        <v>429</v>
      </c>
      <c r="BM301" s="25" t="s">
        <v>754</v>
      </c>
    </row>
    <row r="302" spans="2:51" s="12" customFormat="1" ht="13.5">
      <c r="B302" s="221"/>
      <c r="C302" s="222"/>
      <c r="D302" s="218" t="s">
        <v>153</v>
      </c>
      <c r="E302" s="223" t="s">
        <v>35</v>
      </c>
      <c r="F302" s="224" t="s">
        <v>755</v>
      </c>
      <c r="G302" s="222"/>
      <c r="H302" s="225" t="s">
        <v>35</v>
      </c>
      <c r="I302" s="226"/>
      <c r="J302" s="222"/>
      <c r="K302" s="222"/>
      <c r="L302" s="227"/>
      <c r="M302" s="228"/>
      <c r="N302" s="229"/>
      <c r="O302" s="229"/>
      <c r="P302" s="229"/>
      <c r="Q302" s="229"/>
      <c r="R302" s="229"/>
      <c r="S302" s="229"/>
      <c r="T302" s="230"/>
      <c r="AT302" s="231" t="s">
        <v>153</v>
      </c>
      <c r="AU302" s="231" t="s">
        <v>10</v>
      </c>
      <c r="AV302" s="12" t="s">
        <v>10</v>
      </c>
      <c r="AW302" s="12" t="s">
        <v>41</v>
      </c>
      <c r="AX302" s="12" t="s">
        <v>80</v>
      </c>
      <c r="AY302" s="231" t="s">
        <v>142</v>
      </c>
    </row>
    <row r="303" spans="2:51" s="12" customFormat="1" ht="13.5">
      <c r="B303" s="221"/>
      <c r="C303" s="222"/>
      <c r="D303" s="218" t="s">
        <v>153</v>
      </c>
      <c r="E303" s="223" t="s">
        <v>35</v>
      </c>
      <c r="F303" s="224" t="s">
        <v>756</v>
      </c>
      <c r="G303" s="222"/>
      <c r="H303" s="225" t="s">
        <v>35</v>
      </c>
      <c r="I303" s="226"/>
      <c r="J303" s="222"/>
      <c r="K303" s="222"/>
      <c r="L303" s="227"/>
      <c r="M303" s="228"/>
      <c r="N303" s="229"/>
      <c r="O303" s="229"/>
      <c r="P303" s="229"/>
      <c r="Q303" s="229"/>
      <c r="R303" s="229"/>
      <c r="S303" s="229"/>
      <c r="T303" s="230"/>
      <c r="AT303" s="231" t="s">
        <v>153</v>
      </c>
      <c r="AU303" s="231" t="s">
        <v>10</v>
      </c>
      <c r="AV303" s="12" t="s">
        <v>10</v>
      </c>
      <c r="AW303" s="12" t="s">
        <v>41</v>
      </c>
      <c r="AX303" s="12" t="s">
        <v>80</v>
      </c>
      <c r="AY303" s="231" t="s">
        <v>142</v>
      </c>
    </row>
    <row r="304" spans="2:51" s="13" customFormat="1" ht="13.5">
      <c r="B304" s="232"/>
      <c r="C304" s="233"/>
      <c r="D304" s="218" t="s">
        <v>153</v>
      </c>
      <c r="E304" s="234" t="s">
        <v>35</v>
      </c>
      <c r="F304" s="235" t="s">
        <v>757</v>
      </c>
      <c r="G304" s="233"/>
      <c r="H304" s="236">
        <v>20</v>
      </c>
      <c r="I304" s="237"/>
      <c r="J304" s="233"/>
      <c r="K304" s="233"/>
      <c r="L304" s="238"/>
      <c r="M304" s="239"/>
      <c r="N304" s="240"/>
      <c r="O304" s="240"/>
      <c r="P304" s="240"/>
      <c r="Q304" s="240"/>
      <c r="R304" s="240"/>
      <c r="S304" s="240"/>
      <c r="T304" s="241"/>
      <c r="AT304" s="242" t="s">
        <v>153</v>
      </c>
      <c r="AU304" s="242" t="s">
        <v>10</v>
      </c>
      <c r="AV304" s="13" t="s">
        <v>87</v>
      </c>
      <c r="AW304" s="13" t="s">
        <v>41</v>
      </c>
      <c r="AX304" s="13" t="s">
        <v>80</v>
      </c>
      <c r="AY304" s="242" t="s">
        <v>142</v>
      </c>
    </row>
    <row r="305" spans="2:51" s="14" customFormat="1" ht="13.5">
      <c r="B305" s="243"/>
      <c r="C305" s="244"/>
      <c r="D305" s="254" t="s">
        <v>153</v>
      </c>
      <c r="E305" s="255" t="s">
        <v>35</v>
      </c>
      <c r="F305" s="256" t="s">
        <v>157</v>
      </c>
      <c r="G305" s="244"/>
      <c r="H305" s="257">
        <v>20</v>
      </c>
      <c r="I305" s="248"/>
      <c r="J305" s="244"/>
      <c r="K305" s="244"/>
      <c r="L305" s="249"/>
      <c r="M305" s="250"/>
      <c r="N305" s="251"/>
      <c r="O305" s="251"/>
      <c r="P305" s="251"/>
      <c r="Q305" s="251"/>
      <c r="R305" s="251"/>
      <c r="S305" s="251"/>
      <c r="T305" s="252"/>
      <c r="AT305" s="253" t="s">
        <v>153</v>
      </c>
      <c r="AU305" s="253" t="s">
        <v>10</v>
      </c>
      <c r="AV305" s="14" t="s">
        <v>149</v>
      </c>
      <c r="AW305" s="14" t="s">
        <v>41</v>
      </c>
      <c r="AX305" s="14" t="s">
        <v>10</v>
      </c>
      <c r="AY305" s="253" t="s">
        <v>142</v>
      </c>
    </row>
    <row r="306" spans="2:65" s="1" customFormat="1" ht="22.5" customHeight="1">
      <c r="B306" s="43"/>
      <c r="C306" s="206" t="s">
        <v>371</v>
      </c>
      <c r="D306" s="206" t="s">
        <v>144</v>
      </c>
      <c r="E306" s="207" t="s">
        <v>577</v>
      </c>
      <c r="F306" s="208" t="s">
        <v>578</v>
      </c>
      <c r="G306" s="209" t="s">
        <v>428</v>
      </c>
      <c r="H306" s="210">
        <v>21</v>
      </c>
      <c r="I306" s="211"/>
      <c r="J306" s="212">
        <f>ROUND(I306*H306,0)</f>
        <v>0</v>
      </c>
      <c r="K306" s="208" t="s">
        <v>148</v>
      </c>
      <c r="L306" s="63"/>
      <c r="M306" s="213" t="s">
        <v>35</v>
      </c>
      <c r="N306" s="214" t="s">
        <v>51</v>
      </c>
      <c r="O306" s="44"/>
      <c r="P306" s="215">
        <f>O306*H306</f>
        <v>0</v>
      </c>
      <c r="Q306" s="215">
        <v>0</v>
      </c>
      <c r="R306" s="215">
        <f>Q306*H306</f>
        <v>0</v>
      </c>
      <c r="S306" s="215">
        <v>0</v>
      </c>
      <c r="T306" s="216">
        <f>S306*H306</f>
        <v>0</v>
      </c>
      <c r="AR306" s="25" t="s">
        <v>429</v>
      </c>
      <c r="AT306" s="25" t="s">
        <v>144</v>
      </c>
      <c r="AU306" s="25" t="s">
        <v>10</v>
      </c>
      <c r="AY306" s="25" t="s">
        <v>142</v>
      </c>
      <c r="BE306" s="217">
        <f>IF(N306="základní",J306,0)</f>
        <v>0</v>
      </c>
      <c r="BF306" s="217">
        <f>IF(N306="snížená",J306,0)</f>
        <v>0</v>
      </c>
      <c r="BG306" s="217">
        <f>IF(N306="zákl. přenesená",J306,0)</f>
        <v>0</v>
      </c>
      <c r="BH306" s="217">
        <f>IF(N306="sníž. přenesená",J306,0)</f>
        <v>0</v>
      </c>
      <c r="BI306" s="217">
        <f>IF(N306="nulová",J306,0)</f>
        <v>0</v>
      </c>
      <c r="BJ306" s="25" t="s">
        <v>10</v>
      </c>
      <c r="BK306" s="217">
        <f>ROUND(I306*H306,0)</f>
        <v>0</v>
      </c>
      <c r="BL306" s="25" t="s">
        <v>429</v>
      </c>
      <c r="BM306" s="25" t="s">
        <v>758</v>
      </c>
    </row>
    <row r="307" spans="2:51" s="12" customFormat="1" ht="13.5">
      <c r="B307" s="221"/>
      <c r="C307" s="222"/>
      <c r="D307" s="218" t="s">
        <v>153</v>
      </c>
      <c r="E307" s="223" t="s">
        <v>35</v>
      </c>
      <c r="F307" s="224" t="s">
        <v>580</v>
      </c>
      <c r="G307" s="222"/>
      <c r="H307" s="225" t="s">
        <v>35</v>
      </c>
      <c r="I307" s="226"/>
      <c r="J307" s="222"/>
      <c r="K307" s="222"/>
      <c r="L307" s="227"/>
      <c r="M307" s="228"/>
      <c r="N307" s="229"/>
      <c r="O307" s="229"/>
      <c r="P307" s="229"/>
      <c r="Q307" s="229"/>
      <c r="R307" s="229"/>
      <c r="S307" s="229"/>
      <c r="T307" s="230"/>
      <c r="AT307" s="231" t="s">
        <v>153</v>
      </c>
      <c r="AU307" s="231" t="s">
        <v>10</v>
      </c>
      <c r="AV307" s="12" t="s">
        <v>10</v>
      </c>
      <c r="AW307" s="12" t="s">
        <v>41</v>
      </c>
      <c r="AX307" s="12" t="s">
        <v>80</v>
      </c>
      <c r="AY307" s="231" t="s">
        <v>142</v>
      </c>
    </row>
    <row r="308" spans="2:51" s="13" customFormat="1" ht="13.5">
      <c r="B308" s="232"/>
      <c r="C308" s="233"/>
      <c r="D308" s="218" t="s">
        <v>153</v>
      </c>
      <c r="E308" s="234" t="s">
        <v>35</v>
      </c>
      <c r="F308" s="235" t="s">
        <v>189</v>
      </c>
      <c r="G308" s="233"/>
      <c r="H308" s="236">
        <v>4</v>
      </c>
      <c r="I308" s="237"/>
      <c r="J308" s="233"/>
      <c r="K308" s="233"/>
      <c r="L308" s="238"/>
      <c r="M308" s="239"/>
      <c r="N308" s="240"/>
      <c r="O308" s="240"/>
      <c r="P308" s="240"/>
      <c r="Q308" s="240"/>
      <c r="R308" s="240"/>
      <c r="S308" s="240"/>
      <c r="T308" s="241"/>
      <c r="AT308" s="242" t="s">
        <v>153</v>
      </c>
      <c r="AU308" s="242" t="s">
        <v>10</v>
      </c>
      <c r="AV308" s="13" t="s">
        <v>87</v>
      </c>
      <c r="AW308" s="13" t="s">
        <v>41</v>
      </c>
      <c r="AX308" s="13" t="s">
        <v>80</v>
      </c>
      <c r="AY308" s="242" t="s">
        <v>142</v>
      </c>
    </row>
    <row r="309" spans="2:51" s="12" customFormat="1" ht="13.5">
      <c r="B309" s="221"/>
      <c r="C309" s="222"/>
      <c r="D309" s="218" t="s">
        <v>153</v>
      </c>
      <c r="E309" s="223" t="s">
        <v>35</v>
      </c>
      <c r="F309" s="224" t="s">
        <v>581</v>
      </c>
      <c r="G309" s="222"/>
      <c r="H309" s="225" t="s">
        <v>35</v>
      </c>
      <c r="I309" s="226"/>
      <c r="J309" s="222"/>
      <c r="K309" s="222"/>
      <c r="L309" s="227"/>
      <c r="M309" s="228"/>
      <c r="N309" s="229"/>
      <c r="O309" s="229"/>
      <c r="P309" s="229"/>
      <c r="Q309" s="229"/>
      <c r="R309" s="229"/>
      <c r="S309" s="229"/>
      <c r="T309" s="230"/>
      <c r="AT309" s="231" t="s">
        <v>153</v>
      </c>
      <c r="AU309" s="231" t="s">
        <v>10</v>
      </c>
      <c r="AV309" s="12" t="s">
        <v>10</v>
      </c>
      <c r="AW309" s="12" t="s">
        <v>41</v>
      </c>
      <c r="AX309" s="12" t="s">
        <v>80</v>
      </c>
      <c r="AY309" s="231" t="s">
        <v>142</v>
      </c>
    </row>
    <row r="310" spans="2:51" s="13" customFormat="1" ht="13.5">
      <c r="B310" s="232"/>
      <c r="C310" s="233"/>
      <c r="D310" s="218" t="s">
        <v>153</v>
      </c>
      <c r="E310" s="234" t="s">
        <v>35</v>
      </c>
      <c r="F310" s="235" t="s">
        <v>759</v>
      </c>
      <c r="G310" s="233"/>
      <c r="H310" s="236">
        <v>9</v>
      </c>
      <c r="I310" s="237"/>
      <c r="J310" s="233"/>
      <c r="K310" s="233"/>
      <c r="L310" s="238"/>
      <c r="M310" s="239"/>
      <c r="N310" s="240"/>
      <c r="O310" s="240"/>
      <c r="P310" s="240"/>
      <c r="Q310" s="240"/>
      <c r="R310" s="240"/>
      <c r="S310" s="240"/>
      <c r="T310" s="241"/>
      <c r="AT310" s="242" t="s">
        <v>153</v>
      </c>
      <c r="AU310" s="242" t="s">
        <v>10</v>
      </c>
      <c r="AV310" s="13" t="s">
        <v>87</v>
      </c>
      <c r="AW310" s="13" t="s">
        <v>41</v>
      </c>
      <c r="AX310" s="13" t="s">
        <v>80</v>
      </c>
      <c r="AY310" s="242" t="s">
        <v>142</v>
      </c>
    </row>
    <row r="311" spans="2:51" s="12" customFormat="1" ht="13.5">
      <c r="B311" s="221"/>
      <c r="C311" s="222"/>
      <c r="D311" s="218" t="s">
        <v>153</v>
      </c>
      <c r="E311" s="223" t="s">
        <v>35</v>
      </c>
      <c r="F311" s="224" t="s">
        <v>760</v>
      </c>
      <c r="G311" s="222"/>
      <c r="H311" s="225" t="s">
        <v>35</v>
      </c>
      <c r="I311" s="226"/>
      <c r="J311" s="222"/>
      <c r="K311" s="222"/>
      <c r="L311" s="227"/>
      <c r="M311" s="228"/>
      <c r="N311" s="229"/>
      <c r="O311" s="229"/>
      <c r="P311" s="229"/>
      <c r="Q311" s="229"/>
      <c r="R311" s="229"/>
      <c r="S311" s="229"/>
      <c r="T311" s="230"/>
      <c r="AT311" s="231" t="s">
        <v>153</v>
      </c>
      <c r="AU311" s="231" t="s">
        <v>10</v>
      </c>
      <c r="AV311" s="12" t="s">
        <v>10</v>
      </c>
      <c r="AW311" s="12" t="s">
        <v>41</v>
      </c>
      <c r="AX311" s="12" t="s">
        <v>80</v>
      </c>
      <c r="AY311" s="231" t="s">
        <v>142</v>
      </c>
    </row>
    <row r="312" spans="2:51" s="13" customFormat="1" ht="13.5">
      <c r="B312" s="232"/>
      <c r="C312" s="233"/>
      <c r="D312" s="218" t="s">
        <v>153</v>
      </c>
      <c r="E312" s="234" t="s">
        <v>35</v>
      </c>
      <c r="F312" s="235" t="s">
        <v>189</v>
      </c>
      <c r="G312" s="233"/>
      <c r="H312" s="236">
        <v>4</v>
      </c>
      <c r="I312" s="237"/>
      <c r="J312" s="233"/>
      <c r="K312" s="233"/>
      <c r="L312" s="238"/>
      <c r="M312" s="239"/>
      <c r="N312" s="240"/>
      <c r="O312" s="240"/>
      <c r="P312" s="240"/>
      <c r="Q312" s="240"/>
      <c r="R312" s="240"/>
      <c r="S312" s="240"/>
      <c r="T312" s="241"/>
      <c r="AT312" s="242" t="s">
        <v>153</v>
      </c>
      <c r="AU312" s="242" t="s">
        <v>10</v>
      </c>
      <c r="AV312" s="13" t="s">
        <v>87</v>
      </c>
      <c r="AW312" s="13" t="s">
        <v>41</v>
      </c>
      <c r="AX312" s="13" t="s">
        <v>80</v>
      </c>
      <c r="AY312" s="242" t="s">
        <v>142</v>
      </c>
    </row>
    <row r="313" spans="2:51" s="12" customFormat="1" ht="13.5">
      <c r="B313" s="221"/>
      <c r="C313" s="222"/>
      <c r="D313" s="218" t="s">
        <v>153</v>
      </c>
      <c r="E313" s="223" t="s">
        <v>35</v>
      </c>
      <c r="F313" s="224" t="s">
        <v>761</v>
      </c>
      <c r="G313" s="222"/>
      <c r="H313" s="225" t="s">
        <v>35</v>
      </c>
      <c r="I313" s="226"/>
      <c r="J313" s="222"/>
      <c r="K313" s="222"/>
      <c r="L313" s="227"/>
      <c r="M313" s="228"/>
      <c r="N313" s="229"/>
      <c r="O313" s="229"/>
      <c r="P313" s="229"/>
      <c r="Q313" s="229"/>
      <c r="R313" s="229"/>
      <c r="S313" s="229"/>
      <c r="T313" s="230"/>
      <c r="AT313" s="231" t="s">
        <v>153</v>
      </c>
      <c r="AU313" s="231" t="s">
        <v>10</v>
      </c>
      <c r="AV313" s="12" t="s">
        <v>10</v>
      </c>
      <c r="AW313" s="12" t="s">
        <v>41</v>
      </c>
      <c r="AX313" s="12" t="s">
        <v>80</v>
      </c>
      <c r="AY313" s="231" t="s">
        <v>142</v>
      </c>
    </row>
    <row r="314" spans="2:51" s="13" customFormat="1" ht="13.5">
      <c r="B314" s="232"/>
      <c r="C314" s="233"/>
      <c r="D314" s="218" t="s">
        <v>153</v>
      </c>
      <c r="E314" s="234" t="s">
        <v>35</v>
      </c>
      <c r="F314" s="235" t="s">
        <v>189</v>
      </c>
      <c r="G314" s="233"/>
      <c r="H314" s="236">
        <v>4</v>
      </c>
      <c r="I314" s="237"/>
      <c r="J314" s="233"/>
      <c r="K314" s="233"/>
      <c r="L314" s="238"/>
      <c r="M314" s="239"/>
      <c r="N314" s="240"/>
      <c r="O314" s="240"/>
      <c r="P314" s="240"/>
      <c r="Q314" s="240"/>
      <c r="R314" s="240"/>
      <c r="S314" s="240"/>
      <c r="T314" s="241"/>
      <c r="AT314" s="242" t="s">
        <v>153</v>
      </c>
      <c r="AU314" s="242" t="s">
        <v>10</v>
      </c>
      <c r="AV314" s="13" t="s">
        <v>87</v>
      </c>
      <c r="AW314" s="13" t="s">
        <v>41</v>
      </c>
      <c r="AX314" s="13" t="s">
        <v>80</v>
      </c>
      <c r="AY314" s="242" t="s">
        <v>142</v>
      </c>
    </row>
    <row r="315" spans="2:51" s="14" customFormat="1" ht="13.5">
      <c r="B315" s="243"/>
      <c r="C315" s="244"/>
      <c r="D315" s="218" t="s">
        <v>153</v>
      </c>
      <c r="E315" s="245" t="s">
        <v>35</v>
      </c>
      <c r="F315" s="246" t="s">
        <v>157</v>
      </c>
      <c r="G315" s="244"/>
      <c r="H315" s="247">
        <v>21</v>
      </c>
      <c r="I315" s="248"/>
      <c r="J315" s="244"/>
      <c r="K315" s="244"/>
      <c r="L315" s="249"/>
      <c r="M315" s="285"/>
      <c r="N315" s="286"/>
      <c r="O315" s="286"/>
      <c r="P315" s="286"/>
      <c r="Q315" s="286"/>
      <c r="R315" s="286"/>
      <c r="S315" s="286"/>
      <c r="T315" s="287"/>
      <c r="AT315" s="253" t="s">
        <v>153</v>
      </c>
      <c r="AU315" s="253" t="s">
        <v>10</v>
      </c>
      <c r="AV315" s="14" t="s">
        <v>149</v>
      </c>
      <c r="AW315" s="14" t="s">
        <v>41</v>
      </c>
      <c r="AX315" s="14" t="s">
        <v>10</v>
      </c>
      <c r="AY315" s="253" t="s">
        <v>142</v>
      </c>
    </row>
    <row r="316" spans="2:12" s="1" customFormat="1" ht="6.95" customHeight="1">
      <c r="B316" s="58"/>
      <c r="C316" s="59"/>
      <c r="D316" s="59"/>
      <c r="E316" s="59"/>
      <c r="F316" s="59"/>
      <c r="G316" s="59"/>
      <c r="H316" s="59"/>
      <c r="I316" s="150"/>
      <c r="J316" s="59"/>
      <c r="K316" s="59"/>
      <c r="L316" s="63"/>
    </row>
  </sheetData>
  <sheetProtection password="CC35" sheet="1" objects="1" scenarios="1" formatCells="0" formatColumns="0" formatRows="0" sort="0" autoFilter="0"/>
  <autoFilter ref="C89:K315"/>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102</v>
      </c>
      <c r="G1" s="418" t="s">
        <v>103</v>
      </c>
      <c r="H1" s="418"/>
      <c r="I1" s="126"/>
      <c r="J1" s="125" t="s">
        <v>104</v>
      </c>
      <c r="K1" s="124" t="s">
        <v>105</v>
      </c>
      <c r="L1" s="125" t="s">
        <v>106</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101</v>
      </c>
    </row>
    <row r="3" spans="2:46" ht="6.95" customHeight="1">
      <c r="B3" s="26"/>
      <c r="C3" s="27"/>
      <c r="D3" s="27"/>
      <c r="E3" s="27"/>
      <c r="F3" s="27"/>
      <c r="G3" s="27"/>
      <c r="H3" s="27"/>
      <c r="I3" s="127"/>
      <c r="J3" s="27"/>
      <c r="K3" s="28"/>
      <c r="AT3" s="25" t="s">
        <v>87</v>
      </c>
    </row>
    <row r="4" spans="2:46" ht="36.95" customHeight="1">
      <c r="B4" s="29"/>
      <c r="C4" s="30"/>
      <c r="D4" s="31" t="s">
        <v>107</v>
      </c>
      <c r="E4" s="30"/>
      <c r="F4" s="30"/>
      <c r="G4" s="30"/>
      <c r="H4" s="30"/>
      <c r="I4" s="128"/>
      <c r="J4" s="30"/>
      <c r="K4" s="32"/>
      <c r="M4" s="33" t="s">
        <v>13</v>
      </c>
      <c r="AT4" s="25" t="s">
        <v>6</v>
      </c>
    </row>
    <row r="5" spans="2:11" ht="6.95" customHeight="1">
      <c r="B5" s="29"/>
      <c r="C5" s="30"/>
      <c r="D5" s="30"/>
      <c r="E5" s="30"/>
      <c r="F5" s="30"/>
      <c r="G5" s="30"/>
      <c r="H5" s="30"/>
      <c r="I5" s="128"/>
      <c r="J5" s="30"/>
      <c r="K5" s="32"/>
    </row>
    <row r="6" spans="2:11" ht="13.5">
      <c r="B6" s="29"/>
      <c r="C6" s="30"/>
      <c r="D6" s="38" t="s">
        <v>19</v>
      </c>
      <c r="E6" s="30"/>
      <c r="F6" s="30"/>
      <c r="G6" s="30"/>
      <c r="H6" s="30"/>
      <c r="I6" s="128"/>
      <c r="J6" s="30"/>
      <c r="K6" s="32"/>
    </row>
    <row r="7" spans="2:11" ht="22.5" customHeight="1">
      <c r="B7" s="29"/>
      <c r="C7" s="30"/>
      <c r="D7" s="30"/>
      <c r="E7" s="411" t="str">
        <f>'Rekapitulace stavby'!K6</f>
        <v>Stavba plotu, výměna brány a branky, terenní úpravya oprava stáv. oplocení areálu MŠ Čapkova, Litvínov</v>
      </c>
      <c r="F7" s="412"/>
      <c r="G7" s="412"/>
      <c r="H7" s="412"/>
      <c r="I7" s="128"/>
      <c r="J7" s="30"/>
      <c r="K7" s="32"/>
    </row>
    <row r="8" spans="2:11" s="1" customFormat="1" ht="13.5">
      <c r="B8" s="43"/>
      <c r="C8" s="44"/>
      <c r="D8" s="38" t="s">
        <v>108</v>
      </c>
      <c r="E8" s="44"/>
      <c r="F8" s="44"/>
      <c r="G8" s="44"/>
      <c r="H8" s="44"/>
      <c r="I8" s="129"/>
      <c r="J8" s="44"/>
      <c r="K8" s="47"/>
    </row>
    <row r="9" spans="2:11" s="1" customFormat="1" ht="36.95" customHeight="1">
      <c r="B9" s="43"/>
      <c r="C9" s="44"/>
      <c r="D9" s="44"/>
      <c r="E9" s="414" t="s">
        <v>762</v>
      </c>
      <c r="F9" s="413"/>
      <c r="G9" s="413"/>
      <c r="H9" s="413"/>
      <c r="I9" s="129"/>
      <c r="J9" s="44"/>
      <c r="K9" s="47"/>
    </row>
    <row r="10" spans="2:11" s="1" customFormat="1" ht="13.5">
      <c r="B10" s="43"/>
      <c r="C10" s="44"/>
      <c r="D10" s="44"/>
      <c r="E10" s="44"/>
      <c r="F10" s="44"/>
      <c r="G10" s="44"/>
      <c r="H10" s="44"/>
      <c r="I10" s="129"/>
      <c r="J10" s="44"/>
      <c r="K10" s="47"/>
    </row>
    <row r="11" spans="2:11" s="1" customFormat="1" ht="14.45" customHeight="1">
      <c r="B11" s="43"/>
      <c r="C11" s="44"/>
      <c r="D11" s="38" t="s">
        <v>21</v>
      </c>
      <c r="E11" s="44"/>
      <c r="F11" s="36" t="s">
        <v>22</v>
      </c>
      <c r="G11" s="44"/>
      <c r="H11" s="44"/>
      <c r="I11" s="130" t="s">
        <v>23</v>
      </c>
      <c r="J11" s="36" t="s">
        <v>35</v>
      </c>
      <c r="K11" s="47"/>
    </row>
    <row r="12" spans="2:11" s="1" customFormat="1" ht="14.45" customHeight="1">
      <c r="B12" s="43"/>
      <c r="C12" s="44"/>
      <c r="D12" s="38" t="s">
        <v>25</v>
      </c>
      <c r="E12" s="44"/>
      <c r="F12" s="36" t="s">
        <v>26</v>
      </c>
      <c r="G12" s="44"/>
      <c r="H12" s="44"/>
      <c r="I12" s="130" t="s">
        <v>27</v>
      </c>
      <c r="J12" s="131" t="str">
        <f>'Rekapitulace stavby'!AN8</f>
        <v>26.05.2017</v>
      </c>
      <c r="K12" s="47"/>
    </row>
    <row r="13" spans="2:11" s="1" customFormat="1" ht="10.9" customHeight="1">
      <c r="B13" s="43"/>
      <c r="C13" s="44"/>
      <c r="D13" s="44"/>
      <c r="E13" s="44"/>
      <c r="F13" s="44"/>
      <c r="G13" s="44"/>
      <c r="H13" s="44"/>
      <c r="I13" s="129"/>
      <c r="J13" s="44"/>
      <c r="K13" s="47"/>
    </row>
    <row r="14" spans="2:11" s="1" customFormat="1" ht="14.45" customHeight="1">
      <c r="B14" s="43"/>
      <c r="C14" s="44"/>
      <c r="D14" s="38" t="s">
        <v>33</v>
      </c>
      <c r="E14" s="44"/>
      <c r="F14" s="44"/>
      <c r="G14" s="44"/>
      <c r="H14" s="44"/>
      <c r="I14" s="130" t="s">
        <v>34</v>
      </c>
      <c r="J14" s="36" t="s">
        <v>35</v>
      </c>
      <c r="K14" s="47"/>
    </row>
    <row r="15" spans="2:11" s="1" customFormat="1" ht="18" customHeight="1">
      <c r="B15" s="43"/>
      <c r="C15" s="44"/>
      <c r="D15" s="44"/>
      <c r="E15" s="36" t="s">
        <v>36</v>
      </c>
      <c r="F15" s="44"/>
      <c r="G15" s="44"/>
      <c r="H15" s="44"/>
      <c r="I15" s="130" t="s">
        <v>37</v>
      </c>
      <c r="J15" s="36" t="s">
        <v>35</v>
      </c>
      <c r="K15" s="47"/>
    </row>
    <row r="16" spans="2:11" s="1" customFormat="1" ht="6.95" customHeight="1">
      <c r="B16" s="43"/>
      <c r="C16" s="44"/>
      <c r="D16" s="44"/>
      <c r="E16" s="44"/>
      <c r="F16" s="44"/>
      <c r="G16" s="44"/>
      <c r="H16" s="44"/>
      <c r="I16" s="129"/>
      <c r="J16" s="44"/>
      <c r="K16" s="47"/>
    </row>
    <row r="17" spans="2:11" s="1" customFormat="1" ht="14.45" customHeight="1">
      <c r="B17" s="43"/>
      <c r="C17" s="44"/>
      <c r="D17" s="38" t="s">
        <v>38</v>
      </c>
      <c r="E17" s="44"/>
      <c r="F17" s="44"/>
      <c r="G17" s="44"/>
      <c r="H17" s="44"/>
      <c r="I17" s="130" t="s">
        <v>34</v>
      </c>
      <c r="J17" s="36" t="str">
        <f>IF('Rekapitulace stavby'!AN13="Vyplň údaj","",IF('Rekapitulace stavby'!AN13="","",'Rekapitulace stavby'!AN13))</f>
        <v/>
      </c>
      <c r="K17" s="47"/>
    </row>
    <row r="18" spans="2:11" s="1" customFormat="1" ht="18" customHeight="1">
      <c r="B18" s="43"/>
      <c r="C18" s="44"/>
      <c r="D18" s="44"/>
      <c r="E18" s="36" t="str">
        <f>IF('Rekapitulace stavby'!E14="Vyplň údaj","",IF('Rekapitulace stavby'!E14="","",'Rekapitulace stavby'!E14))</f>
        <v/>
      </c>
      <c r="F18" s="44"/>
      <c r="G18" s="44"/>
      <c r="H18" s="44"/>
      <c r="I18" s="130" t="s">
        <v>37</v>
      </c>
      <c r="J18" s="36"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8" t="s">
        <v>40</v>
      </c>
      <c r="E20" s="44"/>
      <c r="F20" s="44"/>
      <c r="G20" s="44"/>
      <c r="H20" s="44"/>
      <c r="I20" s="130" t="s">
        <v>34</v>
      </c>
      <c r="J20" s="36" t="s">
        <v>35</v>
      </c>
      <c r="K20" s="47"/>
    </row>
    <row r="21" spans="2:11" s="1" customFormat="1" ht="18" customHeight="1">
      <c r="B21" s="43"/>
      <c r="C21" s="44"/>
      <c r="D21" s="44"/>
      <c r="E21" s="36" t="s">
        <v>42</v>
      </c>
      <c r="F21" s="44"/>
      <c r="G21" s="44"/>
      <c r="H21" s="44"/>
      <c r="I21" s="130" t="s">
        <v>37</v>
      </c>
      <c r="J21" s="36" t="s">
        <v>35</v>
      </c>
      <c r="K21" s="47"/>
    </row>
    <row r="22" spans="2:11" s="1" customFormat="1" ht="6.95" customHeight="1">
      <c r="B22" s="43"/>
      <c r="C22" s="44"/>
      <c r="D22" s="44"/>
      <c r="E22" s="44"/>
      <c r="F22" s="44"/>
      <c r="G22" s="44"/>
      <c r="H22" s="44"/>
      <c r="I22" s="129"/>
      <c r="J22" s="44"/>
      <c r="K22" s="47"/>
    </row>
    <row r="23" spans="2:11" s="1" customFormat="1" ht="14.45" customHeight="1">
      <c r="B23" s="43"/>
      <c r="C23" s="44"/>
      <c r="D23" s="38" t="s">
        <v>43</v>
      </c>
      <c r="E23" s="44"/>
      <c r="F23" s="44"/>
      <c r="G23" s="44"/>
      <c r="H23" s="44"/>
      <c r="I23" s="129"/>
      <c r="J23" s="44"/>
      <c r="K23" s="47"/>
    </row>
    <row r="24" spans="2:11" s="7" customFormat="1" ht="63" customHeight="1">
      <c r="B24" s="132"/>
      <c r="C24" s="133"/>
      <c r="D24" s="133"/>
      <c r="E24" s="376" t="s">
        <v>45</v>
      </c>
      <c r="F24" s="376"/>
      <c r="G24" s="376"/>
      <c r="H24" s="376"/>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46</v>
      </c>
      <c r="E27" s="44"/>
      <c r="F27" s="44"/>
      <c r="G27" s="44"/>
      <c r="H27" s="44"/>
      <c r="I27" s="129"/>
      <c r="J27" s="139">
        <f>ROUND(J81,0)</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48</v>
      </c>
      <c r="G29" s="44"/>
      <c r="H29" s="44"/>
      <c r="I29" s="140" t="s">
        <v>47</v>
      </c>
      <c r="J29" s="48" t="s">
        <v>49</v>
      </c>
      <c r="K29" s="47"/>
    </row>
    <row r="30" spans="2:11" s="1" customFormat="1" ht="14.45" customHeight="1">
      <c r="B30" s="43"/>
      <c r="C30" s="44"/>
      <c r="D30" s="51" t="s">
        <v>50</v>
      </c>
      <c r="E30" s="51" t="s">
        <v>51</v>
      </c>
      <c r="F30" s="141">
        <f>ROUND(SUM(BE81:BE93),0)</f>
        <v>0</v>
      </c>
      <c r="G30" s="44"/>
      <c r="H30" s="44"/>
      <c r="I30" s="142">
        <v>0.21</v>
      </c>
      <c r="J30" s="141">
        <f>ROUND(ROUND((SUM(BE81:BE93)),0)*I30,1)</f>
        <v>0</v>
      </c>
      <c r="K30" s="47"/>
    </row>
    <row r="31" spans="2:11" s="1" customFormat="1" ht="14.45" customHeight="1">
      <c r="B31" s="43"/>
      <c r="C31" s="44"/>
      <c r="D31" s="44"/>
      <c r="E31" s="51" t="s">
        <v>52</v>
      </c>
      <c r="F31" s="141">
        <f>ROUND(SUM(BF81:BF93),0)</f>
        <v>0</v>
      </c>
      <c r="G31" s="44"/>
      <c r="H31" s="44"/>
      <c r="I31" s="142">
        <v>0.15</v>
      </c>
      <c r="J31" s="141">
        <f>ROUND(ROUND((SUM(BF81:BF93)),0)*I31,1)</f>
        <v>0</v>
      </c>
      <c r="K31" s="47"/>
    </row>
    <row r="32" spans="2:11" s="1" customFormat="1" ht="14.45" customHeight="1" hidden="1">
      <c r="B32" s="43"/>
      <c r="C32" s="44"/>
      <c r="D32" s="44"/>
      <c r="E32" s="51" t="s">
        <v>53</v>
      </c>
      <c r="F32" s="141">
        <f>ROUND(SUM(BG81:BG93),0)</f>
        <v>0</v>
      </c>
      <c r="G32" s="44"/>
      <c r="H32" s="44"/>
      <c r="I32" s="142">
        <v>0.21</v>
      </c>
      <c r="J32" s="141">
        <v>0</v>
      </c>
      <c r="K32" s="47"/>
    </row>
    <row r="33" spans="2:11" s="1" customFormat="1" ht="14.45" customHeight="1" hidden="1">
      <c r="B33" s="43"/>
      <c r="C33" s="44"/>
      <c r="D33" s="44"/>
      <c r="E33" s="51" t="s">
        <v>54</v>
      </c>
      <c r="F33" s="141">
        <f>ROUND(SUM(BH81:BH93),0)</f>
        <v>0</v>
      </c>
      <c r="G33" s="44"/>
      <c r="H33" s="44"/>
      <c r="I33" s="142">
        <v>0.15</v>
      </c>
      <c r="J33" s="141">
        <v>0</v>
      </c>
      <c r="K33" s="47"/>
    </row>
    <row r="34" spans="2:11" s="1" customFormat="1" ht="14.45" customHeight="1" hidden="1">
      <c r="B34" s="43"/>
      <c r="C34" s="44"/>
      <c r="D34" s="44"/>
      <c r="E34" s="51" t="s">
        <v>55</v>
      </c>
      <c r="F34" s="141">
        <f>ROUND(SUM(BI81:BI93),0)</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56</v>
      </c>
      <c r="E36" s="81"/>
      <c r="F36" s="81"/>
      <c r="G36" s="145" t="s">
        <v>57</v>
      </c>
      <c r="H36" s="146" t="s">
        <v>58</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1" t="s">
        <v>112</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8" t="s">
        <v>19</v>
      </c>
      <c r="D44" s="44"/>
      <c r="E44" s="44"/>
      <c r="F44" s="44"/>
      <c r="G44" s="44"/>
      <c r="H44" s="44"/>
      <c r="I44" s="129"/>
      <c r="J44" s="44"/>
      <c r="K44" s="47"/>
    </row>
    <row r="45" spans="2:11" s="1" customFormat="1" ht="22.5" customHeight="1">
      <c r="B45" s="43"/>
      <c r="C45" s="44"/>
      <c r="D45" s="44"/>
      <c r="E45" s="411" t="str">
        <f>E7</f>
        <v>Stavba plotu, výměna brány a branky, terenní úpravya oprava stáv. oplocení areálu MŠ Čapkova, Litvínov</v>
      </c>
      <c r="F45" s="412"/>
      <c r="G45" s="412"/>
      <c r="H45" s="412"/>
      <c r="I45" s="129"/>
      <c r="J45" s="44"/>
      <c r="K45" s="47"/>
    </row>
    <row r="46" spans="2:11" s="1" customFormat="1" ht="14.45" customHeight="1">
      <c r="B46" s="43"/>
      <c r="C46" s="38" t="s">
        <v>108</v>
      </c>
      <c r="D46" s="44"/>
      <c r="E46" s="44"/>
      <c r="F46" s="44"/>
      <c r="G46" s="44"/>
      <c r="H46" s="44"/>
      <c r="I46" s="129"/>
      <c r="J46" s="44"/>
      <c r="K46" s="47"/>
    </row>
    <row r="47" spans="2:11" s="1" customFormat="1" ht="23.25" customHeight="1">
      <c r="B47" s="43"/>
      <c r="C47" s="44"/>
      <c r="D47" s="44"/>
      <c r="E47" s="414" t="str">
        <f>E9</f>
        <v>2 - VRN</v>
      </c>
      <c r="F47" s="413"/>
      <c r="G47" s="413"/>
      <c r="H47" s="413"/>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8" t="s">
        <v>25</v>
      </c>
      <c r="D49" s="44"/>
      <c r="E49" s="44"/>
      <c r="F49" s="36" t="str">
        <f>F12</f>
        <v>Litvínov</v>
      </c>
      <c r="G49" s="44"/>
      <c r="H49" s="44"/>
      <c r="I49" s="130" t="s">
        <v>27</v>
      </c>
      <c r="J49" s="131" t="str">
        <f>IF(J12="","",J12)</f>
        <v>26.05.2017</v>
      </c>
      <c r="K49" s="47"/>
    </row>
    <row r="50" spans="2:11" s="1" customFormat="1" ht="6.95" customHeight="1">
      <c r="B50" s="43"/>
      <c r="C50" s="44"/>
      <c r="D50" s="44"/>
      <c r="E50" s="44"/>
      <c r="F50" s="44"/>
      <c r="G50" s="44"/>
      <c r="H50" s="44"/>
      <c r="I50" s="129"/>
      <c r="J50" s="44"/>
      <c r="K50" s="47"/>
    </row>
    <row r="51" spans="2:11" s="1" customFormat="1" ht="13.5">
      <c r="B51" s="43"/>
      <c r="C51" s="38" t="s">
        <v>33</v>
      </c>
      <c r="D51" s="44"/>
      <c r="E51" s="44"/>
      <c r="F51" s="36" t="str">
        <f>E15</f>
        <v>Město Litvínov</v>
      </c>
      <c r="G51" s="44"/>
      <c r="H51" s="44"/>
      <c r="I51" s="130" t="s">
        <v>40</v>
      </c>
      <c r="J51" s="36" t="str">
        <f>E21</f>
        <v>Můjbim s.r.o.</v>
      </c>
      <c r="K51" s="47"/>
    </row>
    <row r="52" spans="2:11" s="1" customFormat="1" ht="14.45" customHeight="1">
      <c r="B52" s="43"/>
      <c r="C52" s="38" t="s">
        <v>38</v>
      </c>
      <c r="D52" s="44"/>
      <c r="E52" s="44"/>
      <c r="F52" s="36" t="str">
        <f>IF(E18="","",E18)</f>
        <v/>
      </c>
      <c r="G52" s="44"/>
      <c r="H52" s="44"/>
      <c r="I52" s="129"/>
      <c r="J52" s="44"/>
      <c r="K52" s="47"/>
    </row>
    <row r="53" spans="2:11" s="1" customFormat="1" ht="10.35" customHeight="1">
      <c r="B53" s="43"/>
      <c r="C53" s="44"/>
      <c r="D53" s="44"/>
      <c r="E53" s="44"/>
      <c r="F53" s="44"/>
      <c r="G53" s="44"/>
      <c r="H53" s="44"/>
      <c r="I53" s="129"/>
      <c r="J53" s="44"/>
      <c r="K53" s="47"/>
    </row>
    <row r="54" spans="2:11" s="1" customFormat="1" ht="29.25" customHeight="1">
      <c r="B54" s="43"/>
      <c r="C54" s="155" t="s">
        <v>113</v>
      </c>
      <c r="D54" s="143"/>
      <c r="E54" s="143"/>
      <c r="F54" s="143"/>
      <c r="G54" s="143"/>
      <c r="H54" s="143"/>
      <c r="I54" s="156"/>
      <c r="J54" s="157" t="s">
        <v>114</v>
      </c>
      <c r="K54" s="158"/>
    </row>
    <row r="55" spans="2:11" s="1" customFormat="1" ht="10.35" customHeight="1">
      <c r="B55" s="43"/>
      <c r="C55" s="44"/>
      <c r="D55" s="44"/>
      <c r="E55" s="44"/>
      <c r="F55" s="44"/>
      <c r="G55" s="44"/>
      <c r="H55" s="44"/>
      <c r="I55" s="129"/>
      <c r="J55" s="44"/>
      <c r="K55" s="47"/>
    </row>
    <row r="56" spans="2:47" s="1" customFormat="1" ht="29.25" customHeight="1">
      <c r="B56" s="43"/>
      <c r="C56" s="159" t="s">
        <v>115</v>
      </c>
      <c r="D56" s="44"/>
      <c r="E56" s="44"/>
      <c r="F56" s="44"/>
      <c r="G56" s="44"/>
      <c r="H56" s="44"/>
      <c r="I56" s="129"/>
      <c r="J56" s="139">
        <f>J81</f>
        <v>0</v>
      </c>
      <c r="K56" s="47"/>
      <c r="AU56" s="25" t="s">
        <v>116</v>
      </c>
    </row>
    <row r="57" spans="2:11" s="8" customFormat="1" ht="24.95" customHeight="1">
      <c r="B57" s="160"/>
      <c r="C57" s="161"/>
      <c r="D57" s="162" t="s">
        <v>763</v>
      </c>
      <c r="E57" s="163"/>
      <c r="F57" s="163"/>
      <c r="G57" s="163"/>
      <c r="H57" s="163"/>
      <c r="I57" s="164"/>
      <c r="J57" s="165">
        <f>J82</f>
        <v>0</v>
      </c>
      <c r="K57" s="166"/>
    </row>
    <row r="58" spans="2:11" s="9" customFormat="1" ht="19.9" customHeight="1">
      <c r="B58" s="167"/>
      <c r="C58" s="168"/>
      <c r="D58" s="169" t="s">
        <v>764</v>
      </c>
      <c r="E58" s="170"/>
      <c r="F58" s="170"/>
      <c r="G58" s="170"/>
      <c r="H58" s="170"/>
      <c r="I58" s="171"/>
      <c r="J58" s="172">
        <f>J83</f>
        <v>0</v>
      </c>
      <c r="K58" s="173"/>
    </row>
    <row r="59" spans="2:11" s="9" customFormat="1" ht="19.9" customHeight="1">
      <c r="B59" s="167"/>
      <c r="C59" s="168"/>
      <c r="D59" s="169" t="s">
        <v>765</v>
      </c>
      <c r="E59" s="170"/>
      <c r="F59" s="170"/>
      <c r="G59" s="170"/>
      <c r="H59" s="170"/>
      <c r="I59" s="171"/>
      <c r="J59" s="172">
        <f>J85</f>
        <v>0</v>
      </c>
      <c r="K59" s="173"/>
    </row>
    <row r="60" spans="2:11" s="9" customFormat="1" ht="19.9" customHeight="1">
      <c r="B60" s="167"/>
      <c r="C60" s="168"/>
      <c r="D60" s="169" t="s">
        <v>766</v>
      </c>
      <c r="E60" s="170"/>
      <c r="F60" s="170"/>
      <c r="G60" s="170"/>
      <c r="H60" s="170"/>
      <c r="I60" s="171"/>
      <c r="J60" s="172">
        <f>J88</f>
        <v>0</v>
      </c>
      <c r="K60" s="173"/>
    </row>
    <row r="61" spans="2:11" s="9" customFormat="1" ht="19.9" customHeight="1">
      <c r="B61" s="167"/>
      <c r="C61" s="168"/>
      <c r="D61" s="169" t="s">
        <v>767</v>
      </c>
      <c r="E61" s="170"/>
      <c r="F61" s="170"/>
      <c r="G61" s="170"/>
      <c r="H61" s="170"/>
      <c r="I61" s="171"/>
      <c r="J61" s="172">
        <f>J91</f>
        <v>0</v>
      </c>
      <c r="K61" s="173"/>
    </row>
    <row r="62" spans="2:11" s="1" customFormat="1" ht="21.75" customHeight="1">
      <c r="B62" s="43"/>
      <c r="C62" s="44"/>
      <c r="D62" s="44"/>
      <c r="E62" s="44"/>
      <c r="F62" s="44"/>
      <c r="G62" s="44"/>
      <c r="H62" s="44"/>
      <c r="I62" s="129"/>
      <c r="J62" s="44"/>
      <c r="K62" s="47"/>
    </row>
    <row r="63" spans="2:11" s="1" customFormat="1" ht="6.95" customHeight="1">
      <c r="B63" s="58"/>
      <c r="C63" s="59"/>
      <c r="D63" s="59"/>
      <c r="E63" s="59"/>
      <c r="F63" s="59"/>
      <c r="G63" s="59"/>
      <c r="H63" s="59"/>
      <c r="I63" s="150"/>
      <c r="J63" s="59"/>
      <c r="K63" s="60"/>
    </row>
    <row r="67" spans="2:12" s="1" customFormat="1" ht="6.95" customHeight="1">
      <c r="B67" s="61"/>
      <c r="C67" s="62"/>
      <c r="D67" s="62"/>
      <c r="E67" s="62"/>
      <c r="F67" s="62"/>
      <c r="G67" s="62"/>
      <c r="H67" s="62"/>
      <c r="I67" s="153"/>
      <c r="J67" s="62"/>
      <c r="K67" s="62"/>
      <c r="L67" s="63"/>
    </row>
    <row r="68" spans="2:12" s="1" customFormat="1" ht="36.95" customHeight="1">
      <c r="B68" s="43"/>
      <c r="C68" s="64" t="s">
        <v>126</v>
      </c>
      <c r="D68" s="65"/>
      <c r="E68" s="65"/>
      <c r="F68" s="65"/>
      <c r="G68" s="65"/>
      <c r="H68" s="65"/>
      <c r="I68" s="174"/>
      <c r="J68" s="65"/>
      <c r="K68" s="65"/>
      <c r="L68" s="63"/>
    </row>
    <row r="69" spans="2:12" s="1" customFormat="1" ht="6.95" customHeight="1">
      <c r="B69" s="43"/>
      <c r="C69" s="65"/>
      <c r="D69" s="65"/>
      <c r="E69" s="65"/>
      <c r="F69" s="65"/>
      <c r="G69" s="65"/>
      <c r="H69" s="65"/>
      <c r="I69" s="174"/>
      <c r="J69" s="65"/>
      <c r="K69" s="65"/>
      <c r="L69" s="63"/>
    </row>
    <row r="70" spans="2:12" s="1" customFormat="1" ht="14.45" customHeight="1">
      <c r="B70" s="43"/>
      <c r="C70" s="67" t="s">
        <v>19</v>
      </c>
      <c r="D70" s="65"/>
      <c r="E70" s="65"/>
      <c r="F70" s="65"/>
      <c r="G70" s="65"/>
      <c r="H70" s="65"/>
      <c r="I70" s="174"/>
      <c r="J70" s="65"/>
      <c r="K70" s="65"/>
      <c r="L70" s="63"/>
    </row>
    <row r="71" spans="2:12" s="1" customFormat="1" ht="22.5" customHeight="1">
      <c r="B71" s="43"/>
      <c r="C71" s="65"/>
      <c r="D71" s="65"/>
      <c r="E71" s="415" t="str">
        <f>E7</f>
        <v>Stavba plotu, výměna brány a branky, terenní úpravya oprava stáv. oplocení areálu MŠ Čapkova, Litvínov</v>
      </c>
      <c r="F71" s="416"/>
      <c r="G71" s="416"/>
      <c r="H71" s="416"/>
      <c r="I71" s="174"/>
      <c r="J71" s="65"/>
      <c r="K71" s="65"/>
      <c r="L71" s="63"/>
    </row>
    <row r="72" spans="2:12" s="1" customFormat="1" ht="14.45" customHeight="1">
      <c r="B72" s="43"/>
      <c r="C72" s="67" t="s">
        <v>108</v>
      </c>
      <c r="D72" s="65"/>
      <c r="E72" s="65"/>
      <c r="F72" s="65"/>
      <c r="G72" s="65"/>
      <c r="H72" s="65"/>
      <c r="I72" s="174"/>
      <c r="J72" s="65"/>
      <c r="K72" s="65"/>
      <c r="L72" s="63"/>
    </row>
    <row r="73" spans="2:12" s="1" customFormat="1" ht="23.25" customHeight="1">
      <c r="B73" s="43"/>
      <c r="C73" s="65"/>
      <c r="D73" s="65"/>
      <c r="E73" s="387" t="str">
        <f>E9</f>
        <v>2 - VRN</v>
      </c>
      <c r="F73" s="417"/>
      <c r="G73" s="417"/>
      <c r="H73" s="417"/>
      <c r="I73" s="174"/>
      <c r="J73" s="65"/>
      <c r="K73" s="65"/>
      <c r="L73" s="63"/>
    </row>
    <row r="74" spans="2:12" s="1" customFormat="1" ht="6.95" customHeight="1">
      <c r="B74" s="43"/>
      <c r="C74" s="65"/>
      <c r="D74" s="65"/>
      <c r="E74" s="65"/>
      <c r="F74" s="65"/>
      <c r="G74" s="65"/>
      <c r="H74" s="65"/>
      <c r="I74" s="174"/>
      <c r="J74" s="65"/>
      <c r="K74" s="65"/>
      <c r="L74" s="63"/>
    </row>
    <row r="75" spans="2:12" s="1" customFormat="1" ht="18" customHeight="1">
      <c r="B75" s="43"/>
      <c r="C75" s="67" t="s">
        <v>25</v>
      </c>
      <c r="D75" s="65"/>
      <c r="E75" s="65"/>
      <c r="F75" s="177" t="str">
        <f>F12</f>
        <v>Litvínov</v>
      </c>
      <c r="G75" s="65"/>
      <c r="H75" s="65"/>
      <c r="I75" s="178" t="s">
        <v>27</v>
      </c>
      <c r="J75" s="75" t="str">
        <f>IF(J12="","",J12)</f>
        <v>26.05.2017</v>
      </c>
      <c r="K75" s="65"/>
      <c r="L75" s="63"/>
    </row>
    <row r="76" spans="2:12" s="1" customFormat="1" ht="6.95" customHeight="1">
      <c r="B76" s="43"/>
      <c r="C76" s="65"/>
      <c r="D76" s="65"/>
      <c r="E76" s="65"/>
      <c r="F76" s="65"/>
      <c r="G76" s="65"/>
      <c r="H76" s="65"/>
      <c r="I76" s="174"/>
      <c r="J76" s="65"/>
      <c r="K76" s="65"/>
      <c r="L76" s="63"/>
    </row>
    <row r="77" spans="2:12" s="1" customFormat="1" ht="13.5">
      <c r="B77" s="43"/>
      <c r="C77" s="67" t="s">
        <v>33</v>
      </c>
      <c r="D77" s="65"/>
      <c r="E77" s="65"/>
      <c r="F77" s="177" t="str">
        <f>E15</f>
        <v>Město Litvínov</v>
      </c>
      <c r="G77" s="65"/>
      <c r="H77" s="65"/>
      <c r="I77" s="178" t="s">
        <v>40</v>
      </c>
      <c r="J77" s="177" t="str">
        <f>E21</f>
        <v>Můjbim s.r.o.</v>
      </c>
      <c r="K77" s="65"/>
      <c r="L77" s="63"/>
    </row>
    <row r="78" spans="2:12" s="1" customFormat="1" ht="14.45" customHeight="1">
      <c r="B78" s="43"/>
      <c r="C78" s="67" t="s">
        <v>38</v>
      </c>
      <c r="D78" s="65"/>
      <c r="E78" s="65"/>
      <c r="F78" s="177" t="str">
        <f>IF(E18="","",E18)</f>
        <v/>
      </c>
      <c r="G78" s="65"/>
      <c r="H78" s="65"/>
      <c r="I78" s="174"/>
      <c r="J78" s="65"/>
      <c r="K78" s="65"/>
      <c r="L78" s="63"/>
    </row>
    <row r="79" spans="2:12" s="1" customFormat="1" ht="10.35" customHeight="1">
      <c r="B79" s="43"/>
      <c r="C79" s="65"/>
      <c r="D79" s="65"/>
      <c r="E79" s="65"/>
      <c r="F79" s="65"/>
      <c r="G79" s="65"/>
      <c r="H79" s="65"/>
      <c r="I79" s="174"/>
      <c r="J79" s="65"/>
      <c r="K79" s="65"/>
      <c r="L79" s="63"/>
    </row>
    <row r="80" spans="2:20" s="10" customFormat="1" ht="29.25" customHeight="1">
      <c r="B80" s="179"/>
      <c r="C80" s="180" t="s">
        <v>127</v>
      </c>
      <c r="D80" s="181" t="s">
        <v>65</v>
      </c>
      <c r="E80" s="181" t="s">
        <v>61</v>
      </c>
      <c r="F80" s="181" t="s">
        <v>128</v>
      </c>
      <c r="G80" s="181" t="s">
        <v>129</v>
      </c>
      <c r="H80" s="181" t="s">
        <v>130</v>
      </c>
      <c r="I80" s="182" t="s">
        <v>131</v>
      </c>
      <c r="J80" s="181" t="s">
        <v>114</v>
      </c>
      <c r="K80" s="183" t="s">
        <v>132</v>
      </c>
      <c r="L80" s="184"/>
      <c r="M80" s="83" t="s">
        <v>133</v>
      </c>
      <c r="N80" s="84" t="s">
        <v>50</v>
      </c>
      <c r="O80" s="84" t="s">
        <v>134</v>
      </c>
      <c r="P80" s="84" t="s">
        <v>135</v>
      </c>
      <c r="Q80" s="84" t="s">
        <v>136</v>
      </c>
      <c r="R80" s="84" t="s">
        <v>137</v>
      </c>
      <c r="S80" s="84" t="s">
        <v>138</v>
      </c>
      <c r="T80" s="85" t="s">
        <v>139</v>
      </c>
    </row>
    <row r="81" spans="2:63" s="1" customFormat="1" ht="29.25" customHeight="1">
      <c r="B81" s="43"/>
      <c r="C81" s="89" t="s">
        <v>115</v>
      </c>
      <c r="D81" s="65"/>
      <c r="E81" s="65"/>
      <c r="F81" s="65"/>
      <c r="G81" s="65"/>
      <c r="H81" s="65"/>
      <c r="I81" s="174"/>
      <c r="J81" s="185">
        <f>BK81</f>
        <v>0</v>
      </c>
      <c r="K81" s="65"/>
      <c r="L81" s="63"/>
      <c r="M81" s="86"/>
      <c r="N81" s="87"/>
      <c r="O81" s="87"/>
      <c r="P81" s="186">
        <f>P82</f>
        <v>0</v>
      </c>
      <c r="Q81" s="87"/>
      <c r="R81" s="186">
        <f>R82</f>
        <v>0</v>
      </c>
      <c r="S81" s="87"/>
      <c r="T81" s="187">
        <f>T82</f>
        <v>0</v>
      </c>
      <c r="AT81" s="25" t="s">
        <v>79</v>
      </c>
      <c r="AU81" s="25" t="s">
        <v>116</v>
      </c>
      <c r="BK81" s="188">
        <f>BK82</f>
        <v>0</v>
      </c>
    </row>
    <row r="82" spans="2:63" s="11" customFormat="1" ht="37.35" customHeight="1">
      <c r="B82" s="189"/>
      <c r="C82" s="190"/>
      <c r="D82" s="191" t="s">
        <v>79</v>
      </c>
      <c r="E82" s="192" t="s">
        <v>99</v>
      </c>
      <c r="F82" s="192" t="s">
        <v>768</v>
      </c>
      <c r="G82" s="190"/>
      <c r="H82" s="190"/>
      <c r="I82" s="193"/>
      <c r="J82" s="194">
        <f>BK82</f>
        <v>0</v>
      </c>
      <c r="K82" s="190"/>
      <c r="L82" s="195"/>
      <c r="M82" s="196"/>
      <c r="N82" s="197"/>
      <c r="O82" s="197"/>
      <c r="P82" s="198">
        <f>P83+P85+P88+P91</f>
        <v>0</v>
      </c>
      <c r="Q82" s="197"/>
      <c r="R82" s="198">
        <f>R83+R85+R88+R91</f>
        <v>0</v>
      </c>
      <c r="S82" s="197"/>
      <c r="T82" s="199">
        <f>T83+T85+T88+T91</f>
        <v>0</v>
      </c>
      <c r="AR82" s="200" t="s">
        <v>178</v>
      </c>
      <c r="AT82" s="201" t="s">
        <v>79</v>
      </c>
      <c r="AU82" s="201" t="s">
        <v>80</v>
      </c>
      <c r="AY82" s="200" t="s">
        <v>142</v>
      </c>
      <c r="BK82" s="202">
        <f>BK83+BK85+BK88+BK91</f>
        <v>0</v>
      </c>
    </row>
    <row r="83" spans="2:63" s="11" customFormat="1" ht="19.9" customHeight="1">
      <c r="B83" s="189"/>
      <c r="C83" s="190"/>
      <c r="D83" s="203" t="s">
        <v>79</v>
      </c>
      <c r="E83" s="204" t="s">
        <v>769</v>
      </c>
      <c r="F83" s="204" t="s">
        <v>770</v>
      </c>
      <c r="G83" s="190"/>
      <c r="H83" s="190"/>
      <c r="I83" s="193"/>
      <c r="J83" s="205">
        <f>BK83</f>
        <v>0</v>
      </c>
      <c r="K83" s="190"/>
      <c r="L83" s="195"/>
      <c r="M83" s="196"/>
      <c r="N83" s="197"/>
      <c r="O83" s="197"/>
      <c r="P83" s="198">
        <f>P84</f>
        <v>0</v>
      </c>
      <c r="Q83" s="197"/>
      <c r="R83" s="198">
        <f>R84</f>
        <v>0</v>
      </c>
      <c r="S83" s="197"/>
      <c r="T83" s="199">
        <f>T84</f>
        <v>0</v>
      </c>
      <c r="AR83" s="200" t="s">
        <v>178</v>
      </c>
      <c r="AT83" s="201" t="s">
        <v>79</v>
      </c>
      <c r="AU83" s="201" t="s">
        <v>10</v>
      </c>
      <c r="AY83" s="200" t="s">
        <v>142</v>
      </c>
      <c r="BK83" s="202">
        <f>BK84</f>
        <v>0</v>
      </c>
    </row>
    <row r="84" spans="2:65" s="1" customFormat="1" ht="44.25" customHeight="1">
      <c r="B84" s="43"/>
      <c r="C84" s="206" t="s">
        <v>10</v>
      </c>
      <c r="D84" s="206" t="s">
        <v>144</v>
      </c>
      <c r="E84" s="207" t="s">
        <v>771</v>
      </c>
      <c r="F84" s="208" t="s">
        <v>772</v>
      </c>
      <c r="G84" s="209" t="s">
        <v>162</v>
      </c>
      <c r="H84" s="210">
        <v>1</v>
      </c>
      <c r="I84" s="211"/>
      <c r="J84" s="212">
        <f>ROUND(I84*H84,0)</f>
        <v>0</v>
      </c>
      <c r="K84" s="208" t="s">
        <v>148</v>
      </c>
      <c r="L84" s="63"/>
      <c r="M84" s="213" t="s">
        <v>35</v>
      </c>
      <c r="N84" s="214" t="s">
        <v>51</v>
      </c>
      <c r="O84" s="44"/>
      <c r="P84" s="215">
        <f>O84*H84</f>
        <v>0</v>
      </c>
      <c r="Q84" s="215">
        <v>0</v>
      </c>
      <c r="R84" s="215">
        <f>Q84*H84</f>
        <v>0</v>
      </c>
      <c r="S84" s="215">
        <v>0</v>
      </c>
      <c r="T84" s="216">
        <f>S84*H84</f>
        <v>0</v>
      </c>
      <c r="AR84" s="25" t="s">
        <v>773</v>
      </c>
      <c r="AT84" s="25" t="s">
        <v>144</v>
      </c>
      <c r="AU84" s="25" t="s">
        <v>87</v>
      </c>
      <c r="AY84" s="25" t="s">
        <v>142</v>
      </c>
      <c r="BE84" s="217">
        <f>IF(N84="základní",J84,0)</f>
        <v>0</v>
      </c>
      <c r="BF84" s="217">
        <f>IF(N84="snížená",J84,0)</f>
        <v>0</v>
      </c>
      <c r="BG84" s="217">
        <f>IF(N84="zákl. přenesená",J84,0)</f>
        <v>0</v>
      </c>
      <c r="BH84" s="217">
        <f>IF(N84="sníž. přenesená",J84,0)</f>
        <v>0</v>
      </c>
      <c r="BI84" s="217">
        <f>IF(N84="nulová",J84,0)</f>
        <v>0</v>
      </c>
      <c r="BJ84" s="25" t="s">
        <v>10</v>
      </c>
      <c r="BK84" s="217">
        <f>ROUND(I84*H84,0)</f>
        <v>0</v>
      </c>
      <c r="BL84" s="25" t="s">
        <v>773</v>
      </c>
      <c r="BM84" s="25" t="s">
        <v>774</v>
      </c>
    </row>
    <row r="85" spans="2:63" s="11" customFormat="1" ht="29.85" customHeight="1">
      <c r="B85" s="189"/>
      <c r="C85" s="190"/>
      <c r="D85" s="203" t="s">
        <v>79</v>
      </c>
      <c r="E85" s="204" t="s">
        <v>775</v>
      </c>
      <c r="F85" s="204" t="s">
        <v>776</v>
      </c>
      <c r="G85" s="190"/>
      <c r="H85" s="190"/>
      <c r="I85" s="193"/>
      <c r="J85" s="205">
        <f>BK85</f>
        <v>0</v>
      </c>
      <c r="K85" s="190"/>
      <c r="L85" s="195"/>
      <c r="M85" s="196"/>
      <c r="N85" s="197"/>
      <c r="O85" s="197"/>
      <c r="P85" s="198">
        <f>SUM(P86:P87)</f>
        <v>0</v>
      </c>
      <c r="Q85" s="197"/>
      <c r="R85" s="198">
        <f>SUM(R86:R87)</f>
        <v>0</v>
      </c>
      <c r="S85" s="197"/>
      <c r="T85" s="199">
        <f>SUM(T86:T87)</f>
        <v>0</v>
      </c>
      <c r="AR85" s="200" t="s">
        <v>178</v>
      </c>
      <c r="AT85" s="201" t="s">
        <v>79</v>
      </c>
      <c r="AU85" s="201" t="s">
        <v>10</v>
      </c>
      <c r="AY85" s="200" t="s">
        <v>142</v>
      </c>
      <c r="BK85" s="202">
        <f>SUM(BK86:BK87)</f>
        <v>0</v>
      </c>
    </row>
    <row r="86" spans="2:65" s="1" customFormat="1" ht="44.25" customHeight="1">
      <c r="B86" s="43"/>
      <c r="C86" s="206" t="s">
        <v>87</v>
      </c>
      <c r="D86" s="206" t="s">
        <v>144</v>
      </c>
      <c r="E86" s="207" t="s">
        <v>777</v>
      </c>
      <c r="F86" s="208" t="s">
        <v>778</v>
      </c>
      <c r="G86" s="209" t="s">
        <v>779</v>
      </c>
      <c r="H86" s="210">
        <v>0.04</v>
      </c>
      <c r="I86" s="211"/>
      <c r="J86" s="212">
        <f>ROUND(I86*H86,0)</f>
        <v>0</v>
      </c>
      <c r="K86" s="208" t="s">
        <v>148</v>
      </c>
      <c r="L86" s="63"/>
      <c r="M86" s="213" t="s">
        <v>35</v>
      </c>
      <c r="N86" s="214" t="s">
        <v>51</v>
      </c>
      <c r="O86" s="44"/>
      <c r="P86" s="215">
        <f>O86*H86</f>
        <v>0</v>
      </c>
      <c r="Q86" s="215">
        <v>0</v>
      </c>
      <c r="R86" s="215">
        <f>Q86*H86</f>
        <v>0</v>
      </c>
      <c r="S86" s="215">
        <v>0</v>
      </c>
      <c r="T86" s="216">
        <f>S86*H86</f>
        <v>0</v>
      </c>
      <c r="AR86" s="25" t="s">
        <v>773</v>
      </c>
      <c r="AT86" s="25" t="s">
        <v>144</v>
      </c>
      <c r="AU86" s="25" t="s">
        <v>87</v>
      </c>
      <c r="AY86" s="25" t="s">
        <v>142</v>
      </c>
      <c r="BE86" s="217">
        <f>IF(N86="základní",J86,0)</f>
        <v>0</v>
      </c>
      <c r="BF86" s="217">
        <f>IF(N86="snížená",J86,0)</f>
        <v>0</v>
      </c>
      <c r="BG86" s="217">
        <f>IF(N86="zákl. přenesená",J86,0)</f>
        <v>0</v>
      </c>
      <c r="BH86" s="217">
        <f>IF(N86="sníž. přenesená",J86,0)</f>
        <v>0</v>
      </c>
      <c r="BI86" s="217">
        <f>IF(N86="nulová",J86,0)</f>
        <v>0</v>
      </c>
      <c r="BJ86" s="25" t="s">
        <v>10</v>
      </c>
      <c r="BK86" s="217">
        <f>ROUND(I86*H86,0)</f>
        <v>0</v>
      </c>
      <c r="BL86" s="25" t="s">
        <v>773</v>
      </c>
      <c r="BM86" s="25" t="s">
        <v>780</v>
      </c>
    </row>
    <row r="87" spans="2:47" s="1" customFormat="1" ht="27">
      <c r="B87" s="43"/>
      <c r="C87" s="65"/>
      <c r="D87" s="218" t="s">
        <v>781</v>
      </c>
      <c r="E87" s="65"/>
      <c r="F87" s="219" t="s">
        <v>782</v>
      </c>
      <c r="G87" s="65"/>
      <c r="H87" s="65"/>
      <c r="I87" s="174"/>
      <c r="J87" s="65"/>
      <c r="K87" s="65"/>
      <c r="L87" s="63"/>
      <c r="M87" s="220"/>
      <c r="N87" s="44"/>
      <c r="O87" s="44"/>
      <c r="P87" s="44"/>
      <c r="Q87" s="44"/>
      <c r="R87" s="44"/>
      <c r="S87" s="44"/>
      <c r="T87" s="80"/>
      <c r="AT87" s="25" t="s">
        <v>781</v>
      </c>
      <c r="AU87" s="25" t="s">
        <v>87</v>
      </c>
    </row>
    <row r="88" spans="2:63" s="11" customFormat="1" ht="29.85" customHeight="1">
      <c r="B88" s="189"/>
      <c r="C88" s="190"/>
      <c r="D88" s="203" t="s">
        <v>79</v>
      </c>
      <c r="E88" s="204" t="s">
        <v>783</v>
      </c>
      <c r="F88" s="204" t="s">
        <v>784</v>
      </c>
      <c r="G88" s="190"/>
      <c r="H88" s="190"/>
      <c r="I88" s="193"/>
      <c r="J88" s="205">
        <f>BK88</f>
        <v>0</v>
      </c>
      <c r="K88" s="190"/>
      <c r="L88" s="195"/>
      <c r="M88" s="196"/>
      <c r="N88" s="197"/>
      <c r="O88" s="197"/>
      <c r="P88" s="198">
        <f>SUM(P89:P90)</f>
        <v>0</v>
      </c>
      <c r="Q88" s="197"/>
      <c r="R88" s="198">
        <f>SUM(R89:R90)</f>
        <v>0</v>
      </c>
      <c r="S88" s="197"/>
      <c r="T88" s="199">
        <f>SUM(T89:T90)</f>
        <v>0</v>
      </c>
      <c r="AR88" s="200" t="s">
        <v>178</v>
      </c>
      <c r="AT88" s="201" t="s">
        <v>79</v>
      </c>
      <c r="AU88" s="201" t="s">
        <v>10</v>
      </c>
      <c r="AY88" s="200" t="s">
        <v>142</v>
      </c>
      <c r="BK88" s="202">
        <f>SUM(BK89:BK90)</f>
        <v>0</v>
      </c>
    </row>
    <row r="89" spans="2:65" s="1" customFormat="1" ht="31.5" customHeight="1">
      <c r="B89" s="43"/>
      <c r="C89" s="206" t="s">
        <v>158</v>
      </c>
      <c r="D89" s="206" t="s">
        <v>144</v>
      </c>
      <c r="E89" s="207" t="s">
        <v>785</v>
      </c>
      <c r="F89" s="208" t="s">
        <v>786</v>
      </c>
      <c r="G89" s="209" t="s">
        <v>787</v>
      </c>
      <c r="H89" s="210">
        <v>0.1</v>
      </c>
      <c r="I89" s="211"/>
      <c r="J89" s="212">
        <f>ROUND(I89*H89,0)</f>
        <v>0</v>
      </c>
      <c r="K89" s="208" t="s">
        <v>148</v>
      </c>
      <c r="L89" s="63"/>
      <c r="M89" s="213" t="s">
        <v>35</v>
      </c>
      <c r="N89" s="214" t="s">
        <v>51</v>
      </c>
      <c r="O89" s="44"/>
      <c r="P89" s="215">
        <f>O89*H89</f>
        <v>0</v>
      </c>
      <c r="Q89" s="215">
        <v>0</v>
      </c>
      <c r="R89" s="215">
        <f>Q89*H89</f>
        <v>0</v>
      </c>
      <c r="S89" s="215">
        <v>0</v>
      </c>
      <c r="T89" s="216">
        <f>S89*H89</f>
        <v>0</v>
      </c>
      <c r="AR89" s="25" t="s">
        <v>773</v>
      </c>
      <c r="AT89" s="25" t="s">
        <v>144</v>
      </c>
      <c r="AU89" s="25" t="s">
        <v>87</v>
      </c>
      <c r="AY89" s="25" t="s">
        <v>142</v>
      </c>
      <c r="BE89" s="217">
        <f>IF(N89="základní",J89,0)</f>
        <v>0</v>
      </c>
      <c r="BF89" s="217">
        <f>IF(N89="snížená",J89,0)</f>
        <v>0</v>
      </c>
      <c r="BG89" s="217">
        <f>IF(N89="zákl. přenesená",J89,0)</f>
        <v>0</v>
      </c>
      <c r="BH89" s="217">
        <f>IF(N89="sníž. přenesená",J89,0)</f>
        <v>0</v>
      </c>
      <c r="BI89" s="217">
        <f>IF(N89="nulová",J89,0)</f>
        <v>0</v>
      </c>
      <c r="BJ89" s="25" t="s">
        <v>10</v>
      </c>
      <c r="BK89" s="217">
        <f>ROUND(I89*H89,0)</f>
        <v>0</v>
      </c>
      <c r="BL89" s="25" t="s">
        <v>773</v>
      </c>
      <c r="BM89" s="25" t="s">
        <v>788</v>
      </c>
    </row>
    <row r="90" spans="2:47" s="1" customFormat="1" ht="27">
      <c r="B90" s="43"/>
      <c r="C90" s="65"/>
      <c r="D90" s="218" t="s">
        <v>781</v>
      </c>
      <c r="E90" s="65"/>
      <c r="F90" s="219" t="s">
        <v>782</v>
      </c>
      <c r="G90" s="65"/>
      <c r="H90" s="65"/>
      <c r="I90" s="174"/>
      <c r="J90" s="65"/>
      <c r="K90" s="65"/>
      <c r="L90" s="63"/>
      <c r="M90" s="220"/>
      <c r="N90" s="44"/>
      <c r="O90" s="44"/>
      <c r="P90" s="44"/>
      <c r="Q90" s="44"/>
      <c r="R90" s="44"/>
      <c r="S90" s="44"/>
      <c r="T90" s="80"/>
      <c r="AT90" s="25" t="s">
        <v>781</v>
      </c>
      <c r="AU90" s="25" t="s">
        <v>87</v>
      </c>
    </row>
    <row r="91" spans="2:63" s="11" customFormat="1" ht="29.85" customHeight="1">
      <c r="B91" s="189"/>
      <c r="C91" s="190"/>
      <c r="D91" s="203" t="s">
        <v>79</v>
      </c>
      <c r="E91" s="204" t="s">
        <v>789</v>
      </c>
      <c r="F91" s="204" t="s">
        <v>790</v>
      </c>
      <c r="G91" s="190"/>
      <c r="H91" s="190"/>
      <c r="I91" s="193"/>
      <c r="J91" s="205">
        <f>BK91</f>
        <v>0</v>
      </c>
      <c r="K91" s="190"/>
      <c r="L91" s="195"/>
      <c r="M91" s="196"/>
      <c r="N91" s="197"/>
      <c r="O91" s="197"/>
      <c r="P91" s="198">
        <f>SUM(P92:P93)</f>
        <v>0</v>
      </c>
      <c r="Q91" s="197"/>
      <c r="R91" s="198">
        <f>SUM(R92:R93)</f>
        <v>0</v>
      </c>
      <c r="S91" s="197"/>
      <c r="T91" s="199">
        <f>SUM(T92:T93)</f>
        <v>0</v>
      </c>
      <c r="AR91" s="200" t="s">
        <v>178</v>
      </c>
      <c r="AT91" s="201" t="s">
        <v>79</v>
      </c>
      <c r="AU91" s="201" t="s">
        <v>10</v>
      </c>
      <c r="AY91" s="200" t="s">
        <v>142</v>
      </c>
      <c r="BK91" s="202">
        <f>SUM(BK92:BK93)</f>
        <v>0</v>
      </c>
    </row>
    <row r="92" spans="2:65" s="1" customFormat="1" ht="31.5" customHeight="1">
      <c r="B92" s="43"/>
      <c r="C92" s="206" t="s">
        <v>149</v>
      </c>
      <c r="D92" s="206" t="s">
        <v>144</v>
      </c>
      <c r="E92" s="207" t="s">
        <v>791</v>
      </c>
      <c r="F92" s="208" t="s">
        <v>792</v>
      </c>
      <c r="G92" s="209" t="s">
        <v>793</v>
      </c>
      <c r="H92" s="210">
        <v>0.02</v>
      </c>
      <c r="I92" s="211"/>
      <c r="J92" s="212">
        <f>ROUND(I92*H92,0)</f>
        <v>0</v>
      </c>
      <c r="K92" s="208" t="s">
        <v>148</v>
      </c>
      <c r="L92" s="63"/>
      <c r="M92" s="213" t="s">
        <v>35</v>
      </c>
      <c r="N92" s="214" t="s">
        <v>51</v>
      </c>
      <c r="O92" s="44"/>
      <c r="P92" s="215">
        <f>O92*H92</f>
        <v>0</v>
      </c>
      <c r="Q92" s="215">
        <v>0</v>
      </c>
      <c r="R92" s="215">
        <f>Q92*H92</f>
        <v>0</v>
      </c>
      <c r="S92" s="215">
        <v>0</v>
      </c>
      <c r="T92" s="216">
        <f>S92*H92</f>
        <v>0</v>
      </c>
      <c r="AR92" s="25" t="s">
        <v>773</v>
      </c>
      <c r="AT92" s="25" t="s">
        <v>144</v>
      </c>
      <c r="AU92" s="25" t="s">
        <v>87</v>
      </c>
      <c r="AY92" s="25" t="s">
        <v>142</v>
      </c>
      <c r="BE92" s="217">
        <f>IF(N92="základní",J92,0)</f>
        <v>0</v>
      </c>
      <c r="BF92" s="217">
        <f>IF(N92="snížená",J92,0)</f>
        <v>0</v>
      </c>
      <c r="BG92" s="217">
        <f>IF(N92="zákl. přenesená",J92,0)</f>
        <v>0</v>
      </c>
      <c r="BH92" s="217">
        <f>IF(N92="sníž. přenesená",J92,0)</f>
        <v>0</v>
      </c>
      <c r="BI92" s="217">
        <f>IF(N92="nulová",J92,0)</f>
        <v>0</v>
      </c>
      <c r="BJ92" s="25" t="s">
        <v>10</v>
      </c>
      <c r="BK92" s="217">
        <f>ROUND(I92*H92,0)</f>
        <v>0</v>
      </c>
      <c r="BL92" s="25" t="s">
        <v>773</v>
      </c>
      <c r="BM92" s="25" t="s">
        <v>794</v>
      </c>
    </row>
    <row r="93" spans="2:47" s="1" customFormat="1" ht="27">
      <c r="B93" s="43"/>
      <c r="C93" s="65"/>
      <c r="D93" s="218" t="s">
        <v>781</v>
      </c>
      <c r="E93" s="65"/>
      <c r="F93" s="219" t="s">
        <v>782</v>
      </c>
      <c r="G93" s="65"/>
      <c r="H93" s="65"/>
      <c r="I93" s="174"/>
      <c r="J93" s="65"/>
      <c r="K93" s="65"/>
      <c r="L93" s="63"/>
      <c r="M93" s="288"/>
      <c r="N93" s="289"/>
      <c r="O93" s="289"/>
      <c r="P93" s="289"/>
      <c r="Q93" s="289"/>
      <c r="R93" s="289"/>
      <c r="S93" s="289"/>
      <c r="T93" s="290"/>
      <c r="AT93" s="25" t="s">
        <v>781</v>
      </c>
      <c r="AU93" s="25" t="s">
        <v>87</v>
      </c>
    </row>
    <row r="94" spans="2:12" s="1" customFormat="1" ht="6.95" customHeight="1">
      <c r="B94" s="58"/>
      <c r="C94" s="59"/>
      <c r="D94" s="59"/>
      <c r="E94" s="59"/>
      <c r="F94" s="59"/>
      <c r="G94" s="59"/>
      <c r="H94" s="59"/>
      <c r="I94" s="150"/>
      <c r="J94" s="59"/>
      <c r="K94" s="59"/>
      <c r="L94" s="63"/>
    </row>
  </sheetData>
  <sheetProtection password="CC35" sheet="1" objects="1" scenarios="1" formatCells="0" formatColumns="0" formatRows="0" sort="0" autoFilter="0"/>
  <autoFilter ref="C80:K93"/>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1" customWidth="1"/>
    <col min="2" max="2" width="1.66796875" style="291" customWidth="1"/>
    <col min="3" max="4" width="5" style="291" customWidth="1"/>
    <col min="5" max="5" width="11.66015625" style="291" customWidth="1"/>
    <col min="6" max="6" width="9.16015625" style="291" customWidth="1"/>
    <col min="7" max="7" width="5" style="291" customWidth="1"/>
    <col min="8" max="8" width="77.83203125" style="291" customWidth="1"/>
    <col min="9" max="10" width="20" style="291" customWidth="1"/>
    <col min="11" max="11" width="1.66796875" style="291" customWidth="1"/>
  </cols>
  <sheetData>
    <row r="1" ht="37.5" customHeight="1"/>
    <row r="2" spans="2:11" ht="7.5" customHeight="1">
      <c r="B2" s="292"/>
      <c r="C2" s="293"/>
      <c r="D2" s="293"/>
      <c r="E2" s="293"/>
      <c r="F2" s="293"/>
      <c r="G2" s="293"/>
      <c r="H2" s="293"/>
      <c r="I2" s="293"/>
      <c r="J2" s="293"/>
      <c r="K2" s="294"/>
    </row>
    <row r="3" spans="2:11" s="16" customFormat="1" ht="45" customHeight="1">
      <c r="B3" s="295"/>
      <c r="C3" s="422" t="s">
        <v>795</v>
      </c>
      <c r="D3" s="422"/>
      <c r="E3" s="422"/>
      <c r="F3" s="422"/>
      <c r="G3" s="422"/>
      <c r="H3" s="422"/>
      <c r="I3" s="422"/>
      <c r="J3" s="422"/>
      <c r="K3" s="296"/>
    </row>
    <row r="4" spans="2:11" ht="25.5" customHeight="1">
      <c r="B4" s="297"/>
      <c r="C4" s="426" t="s">
        <v>796</v>
      </c>
      <c r="D4" s="426"/>
      <c r="E4" s="426"/>
      <c r="F4" s="426"/>
      <c r="G4" s="426"/>
      <c r="H4" s="426"/>
      <c r="I4" s="426"/>
      <c r="J4" s="426"/>
      <c r="K4" s="298"/>
    </row>
    <row r="5" spans="2:11" ht="5.25" customHeight="1">
      <c r="B5" s="297"/>
      <c r="C5" s="299"/>
      <c r="D5" s="299"/>
      <c r="E5" s="299"/>
      <c r="F5" s="299"/>
      <c r="G5" s="299"/>
      <c r="H5" s="299"/>
      <c r="I5" s="299"/>
      <c r="J5" s="299"/>
      <c r="K5" s="298"/>
    </row>
    <row r="6" spans="2:11" ht="15" customHeight="1">
      <c r="B6" s="297"/>
      <c r="C6" s="425" t="s">
        <v>797</v>
      </c>
      <c r="D6" s="425"/>
      <c r="E6" s="425"/>
      <c r="F6" s="425"/>
      <c r="G6" s="425"/>
      <c r="H6" s="425"/>
      <c r="I6" s="425"/>
      <c r="J6" s="425"/>
      <c r="K6" s="298"/>
    </row>
    <row r="7" spans="2:11" ht="15" customHeight="1">
      <c r="B7" s="301"/>
      <c r="C7" s="425" t="s">
        <v>798</v>
      </c>
      <c r="D7" s="425"/>
      <c r="E7" s="425"/>
      <c r="F7" s="425"/>
      <c r="G7" s="425"/>
      <c r="H7" s="425"/>
      <c r="I7" s="425"/>
      <c r="J7" s="425"/>
      <c r="K7" s="298"/>
    </row>
    <row r="8" spans="2:11" ht="12.75" customHeight="1">
      <c r="B8" s="301"/>
      <c r="C8" s="300"/>
      <c r="D8" s="300"/>
      <c r="E8" s="300"/>
      <c r="F8" s="300"/>
      <c r="G8" s="300"/>
      <c r="H8" s="300"/>
      <c r="I8" s="300"/>
      <c r="J8" s="300"/>
      <c r="K8" s="298"/>
    </row>
    <row r="9" spans="2:11" ht="15" customHeight="1">
      <c r="B9" s="301"/>
      <c r="C9" s="425" t="s">
        <v>799</v>
      </c>
      <c r="D9" s="425"/>
      <c r="E9" s="425"/>
      <c r="F9" s="425"/>
      <c r="G9" s="425"/>
      <c r="H9" s="425"/>
      <c r="I9" s="425"/>
      <c r="J9" s="425"/>
      <c r="K9" s="298"/>
    </row>
    <row r="10" spans="2:11" ht="15" customHeight="1">
      <c r="B10" s="301"/>
      <c r="C10" s="300"/>
      <c r="D10" s="425" t="s">
        <v>800</v>
      </c>
      <c r="E10" s="425"/>
      <c r="F10" s="425"/>
      <c r="G10" s="425"/>
      <c r="H10" s="425"/>
      <c r="I10" s="425"/>
      <c r="J10" s="425"/>
      <c r="K10" s="298"/>
    </row>
    <row r="11" spans="2:11" ht="15" customHeight="1">
      <c r="B11" s="301"/>
      <c r="C11" s="302"/>
      <c r="D11" s="425" t="s">
        <v>801</v>
      </c>
      <c r="E11" s="425"/>
      <c r="F11" s="425"/>
      <c r="G11" s="425"/>
      <c r="H11" s="425"/>
      <c r="I11" s="425"/>
      <c r="J11" s="425"/>
      <c r="K11" s="298"/>
    </row>
    <row r="12" spans="2:11" ht="12.75" customHeight="1">
      <c r="B12" s="301"/>
      <c r="C12" s="302"/>
      <c r="D12" s="302"/>
      <c r="E12" s="302"/>
      <c r="F12" s="302"/>
      <c r="G12" s="302"/>
      <c r="H12" s="302"/>
      <c r="I12" s="302"/>
      <c r="J12" s="302"/>
      <c r="K12" s="298"/>
    </row>
    <row r="13" spans="2:11" ht="15" customHeight="1">
      <c r="B13" s="301"/>
      <c r="C13" s="302"/>
      <c r="D13" s="425" t="s">
        <v>802</v>
      </c>
      <c r="E13" s="425"/>
      <c r="F13" s="425"/>
      <c r="G13" s="425"/>
      <c r="H13" s="425"/>
      <c r="I13" s="425"/>
      <c r="J13" s="425"/>
      <c r="K13" s="298"/>
    </row>
    <row r="14" spans="2:11" ht="15" customHeight="1">
      <c r="B14" s="301"/>
      <c r="C14" s="302"/>
      <c r="D14" s="425" t="s">
        <v>803</v>
      </c>
      <c r="E14" s="425"/>
      <c r="F14" s="425"/>
      <c r="G14" s="425"/>
      <c r="H14" s="425"/>
      <c r="I14" s="425"/>
      <c r="J14" s="425"/>
      <c r="K14" s="298"/>
    </row>
    <row r="15" spans="2:11" ht="15" customHeight="1">
      <c r="B15" s="301"/>
      <c r="C15" s="302"/>
      <c r="D15" s="425" t="s">
        <v>804</v>
      </c>
      <c r="E15" s="425"/>
      <c r="F15" s="425"/>
      <c r="G15" s="425"/>
      <c r="H15" s="425"/>
      <c r="I15" s="425"/>
      <c r="J15" s="425"/>
      <c r="K15" s="298"/>
    </row>
    <row r="16" spans="2:11" ht="15" customHeight="1">
      <c r="B16" s="301"/>
      <c r="C16" s="302"/>
      <c r="D16" s="302"/>
      <c r="E16" s="303" t="s">
        <v>85</v>
      </c>
      <c r="F16" s="425" t="s">
        <v>805</v>
      </c>
      <c r="G16" s="425"/>
      <c r="H16" s="425"/>
      <c r="I16" s="425"/>
      <c r="J16" s="425"/>
      <c r="K16" s="298"/>
    </row>
    <row r="17" spans="2:11" ht="15" customHeight="1">
      <c r="B17" s="301"/>
      <c r="C17" s="302"/>
      <c r="D17" s="302"/>
      <c r="E17" s="303" t="s">
        <v>806</v>
      </c>
      <c r="F17" s="425" t="s">
        <v>807</v>
      </c>
      <c r="G17" s="425"/>
      <c r="H17" s="425"/>
      <c r="I17" s="425"/>
      <c r="J17" s="425"/>
      <c r="K17" s="298"/>
    </row>
    <row r="18" spans="2:11" ht="15" customHeight="1">
      <c r="B18" s="301"/>
      <c r="C18" s="302"/>
      <c r="D18" s="302"/>
      <c r="E18" s="303" t="s">
        <v>808</v>
      </c>
      <c r="F18" s="425" t="s">
        <v>809</v>
      </c>
      <c r="G18" s="425"/>
      <c r="H18" s="425"/>
      <c r="I18" s="425"/>
      <c r="J18" s="425"/>
      <c r="K18" s="298"/>
    </row>
    <row r="19" spans="2:11" ht="15" customHeight="1">
      <c r="B19" s="301"/>
      <c r="C19" s="302"/>
      <c r="D19" s="302"/>
      <c r="E19" s="303" t="s">
        <v>100</v>
      </c>
      <c r="F19" s="425" t="s">
        <v>810</v>
      </c>
      <c r="G19" s="425"/>
      <c r="H19" s="425"/>
      <c r="I19" s="425"/>
      <c r="J19" s="425"/>
      <c r="K19" s="298"/>
    </row>
    <row r="20" spans="2:11" ht="15" customHeight="1">
      <c r="B20" s="301"/>
      <c r="C20" s="302"/>
      <c r="D20" s="302"/>
      <c r="E20" s="303" t="s">
        <v>811</v>
      </c>
      <c r="F20" s="425" t="s">
        <v>812</v>
      </c>
      <c r="G20" s="425"/>
      <c r="H20" s="425"/>
      <c r="I20" s="425"/>
      <c r="J20" s="425"/>
      <c r="K20" s="298"/>
    </row>
    <row r="21" spans="2:11" ht="15" customHeight="1">
      <c r="B21" s="301"/>
      <c r="C21" s="302"/>
      <c r="D21" s="302"/>
      <c r="E21" s="303" t="s">
        <v>91</v>
      </c>
      <c r="F21" s="425" t="s">
        <v>813</v>
      </c>
      <c r="G21" s="425"/>
      <c r="H21" s="425"/>
      <c r="I21" s="425"/>
      <c r="J21" s="425"/>
      <c r="K21" s="298"/>
    </row>
    <row r="22" spans="2:11" ht="12.75" customHeight="1">
      <c r="B22" s="301"/>
      <c r="C22" s="302"/>
      <c r="D22" s="302"/>
      <c r="E22" s="302"/>
      <c r="F22" s="302"/>
      <c r="G22" s="302"/>
      <c r="H22" s="302"/>
      <c r="I22" s="302"/>
      <c r="J22" s="302"/>
      <c r="K22" s="298"/>
    </row>
    <row r="23" spans="2:11" ht="15" customHeight="1">
      <c r="B23" s="301"/>
      <c r="C23" s="425" t="s">
        <v>814</v>
      </c>
      <c r="D23" s="425"/>
      <c r="E23" s="425"/>
      <c r="F23" s="425"/>
      <c r="G23" s="425"/>
      <c r="H23" s="425"/>
      <c r="I23" s="425"/>
      <c r="J23" s="425"/>
      <c r="K23" s="298"/>
    </row>
    <row r="24" spans="2:11" ht="15" customHeight="1">
      <c r="B24" s="301"/>
      <c r="C24" s="425" t="s">
        <v>815</v>
      </c>
      <c r="D24" s="425"/>
      <c r="E24" s="425"/>
      <c r="F24" s="425"/>
      <c r="G24" s="425"/>
      <c r="H24" s="425"/>
      <c r="I24" s="425"/>
      <c r="J24" s="425"/>
      <c r="K24" s="298"/>
    </row>
    <row r="25" spans="2:11" ht="15" customHeight="1">
      <c r="B25" s="301"/>
      <c r="C25" s="300"/>
      <c r="D25" s="425" t="s">
        <v>816</v>
      </c>
      <c r="E25" s="425"/>
      <c r="F25" s="425"/>
      <c r="G25" s="425"/>
      <c r="H25" s="425"/>
      <c r="I25" s="425"/>
      <c r="J25" s="425"/>
      <c r="K25" s="298"/>
    </row>
    <row r="26" spans="2:11" ht="15" customHeight="1">
      <c r="B26" s="301"/>
      <c r="C26" s="302"/>
      <c r="D26" s="425" t="s">
        <v>817</v>
      </c>
      <c r="E26" s="425"/>
      <c r="F26" s="425"/>
      <c r="G26" s="425"/>
      <c r="H26" s="425"/>
      <c r="I26" s="425"/>
      <c r="J26" s="425"/>
      <c r="K26" s="298"/>
    </row>
    <row r="27" spans="2:11" ht="12.75" customHeight="1">
      <c r="B27" s="301"/>
      <c r="C27" s="302"/>
      <c r="D27" s="302"/>
      <c r="E27" s="302"/>
      <c r="F27" s="302"/>
      <c r="G27" s="302"/>
      <c r="H27" s="302"/>
      <c r="I27" s="302"/>
      <c r="J27" s="302"/>
      <c r="K27" s="298"/>
    </row>
    <row r="28" spans="2:11" ht="15" customHeight="1">
      <c r="B28" s="301"/>
      <c r="C28" s="302"/>
      <c r="D28" s="425" t="s">
        <v>818</v>
      </c>
      <c r="E28" s="425"/>
      <c r="F28" s="425"/>
      <c r="G28" s="425"/>
      <c r="H28" s="425"/>
      <c r="I28" s="425"/>
      <c r="J28" s="425"/>
      <c r="K28" s="298"/>
    </row>
    <row r="29" spans="2:11" ht="15" customHeight="1">
      <c r="B29" s="301"/>
      <c r="C29" s="302"/>
      <c r="D29" s="425" t="s">
        <v>819</v>
      </c>
      <c r="E29" s="425"/>
      <c r="F29" s="425"/>
      <c r="G29" s="425"/>
      <c r="H29" s="425"/>
      <c r="I29" s="425"/>
      <c r="J29" s="425"/>
      <c r="K29" s="298"/>
    </row>
    <row r="30" spans="2:11" ht="12.75" customHeight="1">
      <c r="B30" s="301"/>
      <c r="C30" s="302"/>
      <c r="D30" s="302"/>
      <c r="E30" s="302"/>
      <c r="F30" s="302"/>
      <c r="G30" s="302"/>
      <c r="H30" s="302"/>
      <c r="I30" s="302"/>
      <c r="J30" s="302"/>
      <c r="K30" s="298"/>
    </row>
    <row r="31" spans="2:11" ht="15" customHeight="1">
      <c r="B31" s="301"/>
      <c r="C31" s="302"/>
      <c r="D31" s="425" t="s">
        <v>820</v>
      </c>
      <c r="E31" s="425"/>
      <c r="F31" s="425"/>
      <c r="G31" s="425"/>
      <c r="H31" s="425"/>
      <c r="I31" s="425"/>
      <c r="J31" s="425"/>
      <c r="K31" s="298"/>
    </row>
    <row r="32" spans="2:11" ht="15" customHeight="1">
      <c r="B32" s="301"/>
      <c r="C32" s="302"/>
      <c r="D32" s="425" t="s">
        <v>821</v>
      </c>
      <c r="E32" s="425"/>
      <c r="F32" s="425"/>
      <c r="G32" s="425"/>
      <c r="H32" s="425"/>
      <c r="I32" s="425"/>
      <c r="J32" s="425"/>
      <c r="K32" s="298"/>
    </row>
    <row r="33" spans="2:11" ht="15" customHeight="1">
      <c r="B33" s="301"/>
      <c r="C33" s="302"/>
      <c r="D33" s="425" t="s">
        <v>822</v>
      </c>
      <c r="E33" s="425"/>
      <c r="F33" s="425"/>
      <c r="G33" s="425"/>
      <c r="H33" s="425"/>
      <c r="I33" s="425"/>
      <c r="J33" s="425"/>
      <c r="K33" s="298"/>
    </row>
    <row r="34" spans="2:11" ht="15" customHeight="1">
      <c r="B34" s="301"/>
      <c r="C34" s="302"/>
      <c r="D34" s="300"/>
      <c r="E34" s="304" t="s">
        <v>127</v>
      </c>
      <c r="F34" s="300"/>
      <c r="G34" s="425" t="s">
        <v>823</v>
      </c>
      <c r="H34" s="425"/>
      <c r="I34" s="425"/>
      <c r="J34" s="425"/>
      <c r="K34" s="298"/>
    </row>
    <row r="35" spans="2:11" ht="30.75" customHeight="1">
      <c r="B35" s="301"/>
      <c r="C35" s="302"/>
      <c r="D35" s="300"/>
      <c r="E35" s="304" t="s">
        <v>824</v>
      </c>
      <c r="F35" s="300"/>
      <c r="G35" s="425" t="s">
        <v>825</v>
      </c>
      <c r="H35" s="425"/>
      <c r="I35" s="425"/>
      <c r="J35" s="425"/>
      <c r="K35" s="298"/>
    </row>
    <row r="36" spans="2:11" ht="15" customHeight="1">
      <c r="B36" s="301"/>
      <c r="C36" s="302"/>
      <c r="D36" s="300"/>
      <c r="E36" s="304" t="s">
        <v>61</v>
      </c>
      <c r="F36" s="300"/>
      <c r="G36" s="425" t="s">
        <v>826</v>
      </c>
      <c r="H36" s="425"/>
      <c r="I36" s="425"/>
      <c r="J36" s="425"/>
      <c r="K36" s="298"/>
    </row>
    <row r="37" spans="2:11" ht="15" customHeight="1">
      <c r="B37" s="301"/>
      <c r="C37" s="302"/>
      <c r="D37" s="300"/>
      <c r="E37" s="304" t="s">
        <v>128</v>
      </c>
      <c r="F37" s="300"/>
      <c r="G37" s="425" t="s">
        <v>827</v>
      </c>
      <c r="H37" s="425"/>
      <c r="I37" s="425"/>
      <c r="J37" s="425"/>
      <c r="K37" s="298"/>
    </row>
    <row r="38" spans="2:11" ht="15" customHeight="1">
      <c r="B38" s="301"/>
      <c r="C38" s="302"/>
      <c r="D38" s="300"/>
      <c r="E38" s="304" t="s">
        <v>129</v>
      </c>
      <c r="F38" s="300"/>
      <c r="G38" s="425" t="s">
        <v>828</v>
      </c>
      <c r="H38" s="425"/>
      <c r="I38" s="425"/>
      <c r="J38" s="425"/>
      <c r="K38" s="298"/>
    </row>
    <row r="39" spans="2:11" ht="15" customHeight="1">
      <c r="B39" s="301"/>
      <c r="C39" s="302"/>
      <c r="D39" s="300"/>
      <c r="E39" s="304" t="s">
        <v>130</v>
      </c>
      <c r="F39" s="300"/>
      <c r="G39" s="425" t="s">
        <v>829</v>
      </c>
      <c r="H39" s="425"/>
      <c r="I39" s="425"/>
      <c r="J39" s="425"/>
      <c r="K39" s="298"/>
    </row>
    <row r="40" spans="2:11" ht="15" customHeight="1">
      <c r="B40" s="301"/>
      <c r="C40" s="302"/>
      <c r="D40" s="300"/>
      <c r="E40" s="304" t="s">
        <v>830</v>
      </c>
      <c r="F40" s="300"/>
      <c r="G40" s="425" t="s">
        <v>831</v>
      </c>
      <c r="H40" s="425"/>
      <c r="I40" s="425"/>
      <c r="J40" s="425"/>
      <c r="K40" s="298"/>
    </row>
    <row r="41" spans="2:11" ht="15" customHeight="1">
      <c r="B41" s="301"/>
      <c r="C41" s="302"/>
      <c r="D41" s="300"/>
      <c r="E41" s="304"/>
      <c r="F41" s="300"/>
      <c r="G41" s="425" t="s">
        <v>832</v>
      </c>
      <c r="H41" s="425"/>
      <c r="I41" s="425"/>
      <c r="J41" s="425"/>
      <c r="K41" s="298"/>
    </row>
    <row r="42" spans="2:11" ht="15" customHeight="1">
      <c r="B42" s="301"/>
      <c r="C42" s="302"/>
      <c r="D42" s="300"/>
      <c r="E42" s="304" t="s">
        <v>833</v>
      </c>
      <c r="F42" s="300"/>
      <c r="G42" s="425" t="s">
        <v>834</v>
      </c>
      <c r="H42" s="425"/>
      <c r="I42" s="425"/>
      <c r="J42" s="425"/>
      <c r="K42" s="298"/>
    </row>
    <row r="43" spans="2:11" ht="15" customHeight="1">
      <c r="B43" s="301"/>
      <c r="C43" s="302"/>
      <c r="D43" s="300"/>
      <c r="E43" s="304" t="s">
        <v>132</v>
      </c>
      <c r="F43" s="300"/>
      <c r="G43" s="425" t="s">
        <v>835</v>
      </c>
      <c r="H43" s="425"/>
      <c r="I43" s="425"/>
      <c r="J43" s="425"/>
      <c r="K43" s="298"/>
    </row>
    <row r="44" spans="2:11" ht="12.75" customHeight="1">
      <c r="B44" s="301"/>
      <c r="C44" s="302"/>
      <c r="D44" s="300"/>
      <c r="E44" s="300"/>
      <c r="F44" s="300"/>
      <c r="G44" s="300"/>
      <c r="H44" s="300"/>
      <c r="I44" s="300"/>
      <c r="J44" s="300"/>
      <c r="K44" s="298"/>
    </row>
    <row r="45" spans="2:11" ht="15" customHeight="1">
      <c r="B45" s="301"/>
      <c r="C45" s="302"/>
      <c r="D45" s="425" t="s">
        <v>836</v>
      </c>
      <c r="E45" s="425"/>
      <c r="F45" s="425"/>
      <c r="G45" s="425"/>
      <c r="H45" s="425"/>
      <c r="I45" s="425"/>
      <c r="J45" s="425"/>
      <c r="K45" s="298"/>
    </row>
    <row r="46" spans="2:11" ht="15" customHeight="1">
      <c r="B46" s="301"/>
      <c r="C46" s="302"/>
      <c r="D46" s="302"/>
      <c r="E46" s="425" t="s">
        <v>837</v>
      </c>
      <c r="F46" s="425"/>
      <c r="G46" s="425"/>
      <c r="H46" s="425"/>
      <c r="I46" s="425"/>
      <c r="J46" s="425"/>
      <c r="K46" s="298"/>
    </row>
    <row r="47" spans="2:11" ht="15" customHeight="1">
      <c r="B47" s="301"/>
      <c r="C47" s="302"/>
      <c r="D47" s="302"/>
      <c r="E47" s="425" t="s">
        <v>838</v>
      </c>
      <c r="F47" s="425"/>
      <c r="G47" s="425"/>
      <c r="H47" s="425"/>
      <c r="I47" s="425"/>
      <c r="J47" s="425"/>
      <c r="K47" s="298"/>
    </row>
    <row r="48" spans="2:11" ht="15" customHeight="1">
      <c r="B48" s="301"/>
      <c r="C48" s="302"/>
      <c r="D48" s="302"/>
      <c r="E48" s="425" t="s">
        <v>839</v>
      </c>
      <c r="F48" s="425"/>
      <c r="G48" s="425"/>
      <c r="H48" s="425"/>
      <c r="I48" s="425"/>
      <c r="J48" s="425"/>
      <c r="K48" s="298"/>
    </row>
    <row r="49" spans="2:11" ht="15" customHeight="1">
      <c r="B49" s="301"/>
      <c r="C49" s="302"/>
      <c r="D49" s="425" t="s">
        <v>840</v>
      </c>
      <c r="E49" s="425"/>
      <c r="F49" s="425"/>
      <c r="G49" s="425"/>
      <c r="H49" s="425"/>
      <c r="I49" s="425"/>
      <c r="J49" s="425"/>
      <c r="K49" s="298"/>
    </row>
    <row r="50" spans="2:11" ht="25.5" customHeight="1">
      <c r="B50" s="297"/>
      <c r="C50" s="426" t="s">
        <v>841</v>
      </c>
      <c r="D50" s="426"/>
      <c r="E50" s="426"/>
      <c r="F50" s="426"/>
      <c r="G50" s="426"/>
      <c r="H50" s="426"/>
      <c r="I50" s="426"/>
      <c r="J50" s="426"/>
      <c r="K50" s="298"/>
    </row>
    <row r="51" spans="2:11" ht="5.25" customHeight="1">
      <c r="B51" s="297"/>
      <c r="C51" s="299"/>
      <c r="D51" s="299"/>
      <c r="E51" s="299"/>
      <c r="F51" s="299"/>
      <c r="G51" s="299"/>
      <c r="H51" s="299"/>
      <c r="I51" s="299"/>
      <c r="J51" s="299"/>
      <c r="K51" s="298"/>
    </row>
    <row r="52" spans="2:11" ht="15" customHeight="1">
      <c r="B52" s="297"/>
      <c r="C52" s="425" t="s">
        <v>842</v>
      </c>
      <c r="D52" s="425"/>
      <c r="E52" s="425"/>
      <c r="F52" s="425"/>
      <c r="G52" s="425"/>
      <c r="H52" s="425"/>
      <c r="I52" s="425"/>
      <c r="J52" s="425"/>
      <c r="K52" s="298"/>
    </row>
    <row r="53" spans="2:11" ht="15" customHeight="1">
      <c r="B53" s="297"/>
      <c r="C53" s="425" t="s">
        <v>843</v>
      </c>
      <c r="D53" s="425"/>
      <c r="E53" s="425"/>
      <c r="F53" s="425"/>
      <c r="G53" s="425"/>
      <c r="H53" s="425"/>
      <c r="I53" s="425"/>
      <c r="J53" s="425"/>
      <c r="K53" s="298"/>
    </row>
    <row r="54" spans="2:11" ht="12.75" customHeight="1">
      <c r="B54" s="297"/>
      <c r="C54" s="300"/>
      <c r="D54" s="300"/>
      <c r="E54" s="300"/>
      <c r="F54" s="300"/>
      <c r="G54" s="300"/>
      <c r="H54" s="300"/>
      <c r="I54" s="300"/>
      <c r="J54" s="300"/>
      <c r="K54" s="298"/>
    </row>
    <row r="55" spans="2:11" ht="15" customHeight="1">
      <c r="B55" s="297"/>
      <c r="C55" s="425" t="s">
        <v>844</v>
      </c>
      <c r="D55" s="425"/>
      <c r="E55" s="425"/>
      <c r="F55" s="425"/>
      <c r="G55" s="425"/>
      <c r="H55" s="425"/>
      <c r="I55" s="425"/>
      <c r="J55" s="425"/>
      <c r="K55" s="298"/>
    </row>
    <row r="56" spans="2:11" ht="15" customHeight="1">
      <c r="B56" s="297"/>
      <c r="C56" s="302"/>
      <c r="D56" s="425" t="s">
        <v>845</v>
      </c>
      <c r="E56" s="425"/>
      <c r="F56" s="425"/>
      <c r="G56" s="425"/>
      <c r="H56" s="425"/>
      <c r="I56" s="425"/>
      <c r="J56" s="425"/>
      <c r="K56" s="298"/>
    </row>
    <row r="57" spans="2:11" ht="15" customHeight="1">
      <c r="B57" s="297"/>
      <c r="C57" s="302"/>
      <c r="D57" s="425" t="s">
        <v>846</v>
      </c>
      <c r="E57" s="425"/>
      <c r="F57" s="425"/>
      <c r="G57" s="425"/>
      <c r="H57" s="425"/>
      <c r="I57" s="425"/>
      <c r="J57" s="425"/>
      <c r="K57" s="298"/>
    </row>
    <row r="58" spans="2:11" ht="15" customHeight="1">
      <c r="B58" s="297"/>
      <c r="C58" s="302"/>
      <c r="D58" s="425" t="s">
        <v>847</v>
      </c>
      <c r="E58" s="425"/>
      <c r="F58" s="425"/>
      <c r="G58" s="425"/>
      <c r="H58" s="425"/>
      <c r="I58" s="425"/>
      <c r="J58" s="425"/>
      <c r="K58" s="298"/>
    </row>
    <row r="59" spans="2:11" ht="15" customHeight="1">
      <c r="B59" s="297"/>
      <c r="C59" s="302"/>
      <c r="D59" s="425" t="s">
        <v>848</v>
      </c>
      <c r="E59" s="425"/>
      <c r="F59" s="425"/>
      <c r="G59" s="425"/>
      <c r="H59" s="425"/>
      <c r="I59" s="425"/>
      <c r="J59" s="425"/>
      <c r="K59" s="298"/>
    </row>
    <row r="60" spans="2:11" ht="15" customHeight="1">
      <c r="B60" s="297"/>
      <c r="C60" s="302"/>
      <c r="D60" s="424" t="s">
        <v>849</v>
      </c>
      <c r="E60" s="424"/>
      <c r="F60" s="424"/>
      <c r="G60" s="424"/>
      <c r="H60" s="424"/>
      <c r="I60" s="424"/>
      <c r="J60" s="424"/>
      <c r="K60" s="298"/>
    </row>
    <row r="61" spans="2:11" ht="15" customHeight="1">
      <c r="B61" s="297"/>
      <c r="C61" s="302"/>
      <c r="D61" s="425" t="s">
        <v>850</v>
      </c>
      <c r="E61" s="425"/>
      <c r="F61" s="425"/>
      <c r="G61" s="425"/>
      <c r="H61" s="425"/>
      <c r="I61" s="425"/>
      <c r="J61" s="425"/>
      <c r="K61" s="298"/>
    </row>
    <row r="62" spans="2:11" ht="12.75" customHeight="1">
      <c r="B62" s="297"/>
      <c r="C62" s="302"/>
      <c r="D62" s="302"/>
      <c r="E62" s="305"/>
      <c r="F62" s="302"/>
      <c r="G62" s="302"/>
      <c r="H62" s="302"/>
      <c r="I62" s="302"/>
      <c r="J62" s="302"/>
      <c r="K62" s="298"/>
    </row>
    <row r="63" spans="2:11" ht="15" customHeight="1">
      <c r="B63" s="297"/>
      <c r="C63" s="302"/>
      <c r="D63" s="425" t="s">
        <v>851</v>
      </c>
      <c r="E63" s="425"/>
      <c r="F63" s="425"/>
      <c r="G63" s="425"/>
      <c r="H63" s="425"/>
      <c r="I63" s="425"/>
      <c r="J63" s="425"/>
      <c r="K63" s="298"/>
    </row>
    <row r="64" spans="2:11" ht="15" customHeight="1">
      <c r="B64" s="297"/>
      <c r="C64" s="302"/>
      <c r="D64" s="424" t="s">
        <v>852</v>
      </c>
      <c r="E64" s="424"/>
      <c r="F64" s="424"/>
      <c r="G64" s="424"/>
      <c r="H64" s="424"/>
      <c r="I64" s="424"/>
      <c r="J64" s="424"/>
      <c r="K64" s="298"/>
    </row>
    <row r="65" spans="2:11" ht="15" customHeight="1">
      <c r="B65" s="297"/>
      <c r="C65" s="302"/>
      <c r="D65" s="425" t="s">
        <v>853</v>
      </c>
      <c r="E65" s="425"/>
      <c r="F65" s="425"/>
      <c r="G65" s="425"/>
      <c r="H65" s="425"/>
      <c r="I65" s="425"/>
      <c r="J65" s="425"/>
      <c r="K65" s="298"/>
    </row>
    <row r="66" spans="2:11" ht="15" customHeight="1">
      <c r="B66" s="297"/>
      <c r="C66" s="302"/>
      <c r="D66" s="425" t="s">
        <v>854</v>
      </c>
      <c r="E66" s="425"/>
      <c r="F66" s="425"/>
      <c r="G66" s="425"/>
      <c r="H66" s="425"/>
      <c r="I66" s="425"/>
      <c r="J66" s="425"/>
      <c r="K66" s="298"/>
    </row>
    <row r="67" spans="2:11" ht="15" customHeight="1">
      <c r="B67" s="297"/>
      <c r="C67" s="302"/>
      <c r="D67" s="425" t="s">
        <v>855</v>
      </c>
      <c r="E67" s="425"/>
      <c r="F67" s="425"/>
      <c r="G67" s="425"/>
      <c r="H67" s="425"/>
      <c r="I67" s="425"/>
      <c r="J67" s="425"/>
      <c r="K67" s="298"/>
    </row>
    <row r="68" spans="2:11" ht="15" customHeight="1">
      <c r="B68" s="297"/>
      <c r="C68" s="302"/>
      <c r="D68" s="425" t="s">
        <v>856</v>
      </c>
      <c r="E68" s="425"/>
      <c r="F68" s="425"/>
      <c r="G68" s="425"/>
      <c r="H68" s="425"/>
      <c r="I68" s="425"/>
      <c r="J68" s="425"/>
      <c r="K68" s="298"/>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423" t="s">
        <v>106</v>
      </c>
      <c r="D73" s="423"/>
      <c r="E73" s="423"/>
      <c r="F73" s="423"/>
      <c r="G73" s="423"/>
      <c r="H73" s="423"/>
      <c r="I73" s="423"/>
      <c r="J73" s="423"/>
      <c r="K73" s="315"/>
    </row>
    <row r="74" spans="2:11" ht="17.25" customHeight="1">
      <c r="B74" s="314"/>
      <c r="C74" s="316" t="s">
        <v>857</v>
      </c>
      <c r="D74" s="316"/>
      <c r="E74" s="316"/>
      <c r="F74" s="316" t="s">
        <v>858</v>
      </c>
      <c r="G74" s="317"/>
      <c r="H74" s="316" t="s">
        <v>128</v>
      </c>
      <c r="I74" s="316" t="s">
        <v>65</v>
      </c>
      <c r="J74" s="316" t="s">
        <v>859</v>
      </c>
      <c r="K74" s="315"/>
    </row>
    <row r="75" spans="2:11" ht="17.25" customHeight="1">
      <c r="B75" s="314"/>
      <c r="C75" s="318" t="s">
        <v>860</v>
      </c>
      <c r="D75" s="318"/>
      <c r="E75" s="318"/>
      <c r="F75" s="319" t="s">
        <v>861</v>
      </c>
      <c r="G75" s="320"/>
      <c r="H75" s="318"/>
      <c r="I75" s="318"/>
      <c r="J75" s="318" t="s">
        <v>862</v>
      </c>
      <c r="K75" s="315"/>
    </row>
    <row r="76" spans="2:11" ht="5.25" customHeight="1">
      <c r="B76" s="314"/>
      <c r="C76" s="321"/>
      <c r="D76" s="321"/>
      <c r="E76" s="321"/>
      <c r="F76" s="321"/>
      <c r="G76" s="322"/>
      <c r="H76" s="321"/>
      <c r="I76" s="321"/>
      <c r="J76" s="321"/>
      <c r="K76" s="315"/>
    </row>
    <row r="77" spans="2:11" ht="15" customHeight="1">
      <c r="B77" s="314"/>
      <c r="C77" s="304" t="s">
        <v>61</v>
      </c>
      <c r="D77" s="321"/>
      <c r="E77" s="321"/>
      <c r="F77" s="323" t="s">
        <v>863</v>
      </c>
      <c r="G77" s="322"/>
      <c r="H77" s="304" t="s">
        <v>864</v>
      </c>
      <c r="I77" s="304" t="s">
        <v>865</v>
      </c>
      <c r="J77" s="304">
        <v>20</v>
      </c>
      <c r="K77" s="315"/>
    </row>
    <row r="78" spans="2:11" ht="15" customHeight="1">
      <c r="B78" s="314"/>
      <c r="C78" s="304" t="s">
        <v>866</v>
      </c>
      <c r="D78" s="304"/>
      <c r="E78" s="304"/>
      <c r="F78" s="323" t="s">
        <v>863</v>
      </c>
      <c r="G78" s="322"/>
      <c r="H78" s="304" t="s">
        <v>867</v>
      </c>
      <c r="I78" s="304" t="s">
        <v>865</v>
      </c>
      <c r="J78" s="304">
        <v>120</v>
      </c>
      <c r="K78" s="315"/>
    </row>
    <row r="79" spans="2:11" ht="15" customHeight="1">
      <c r="B79" s="324"/>
      <c r="C79" s="304" t="s">
        <v>868</v>
      </c>
      <c r="D79" s="304"/>
      <c r="E79" s="304"/>
      <c r="F79" s="323" t="s">
        <v>869</v>
      </c>
      <c r="G79" s="322"/>
      <c r="H79" s="304" t="s">
        <v>870</v>
      </c>
      <c r="I79" s="304" t="s">
        <v>865</v>
      </c>
      <c r="J79" s="304">
        <v>50</v>
      </c>
      <c r="K79" s="315"/>
    </row>
    <row r="80" spans="2:11" ht="15" customHeight="1">
      <c r="B80" s="324"/>
      <c r="C80" s="304" t="s">
        <v>871</v>
      </c>
      <c r="D80" s="304"/>
      <c r="E80" s="304"/>
      <c r="F80" s="323" t="s">
        <v>863</v>
      </c>
      <c r="G80" s="322"/>
      <c r="H80" s="304" t="s">
        <v>872</v>
      </c>
      <c r="I80" s="304" t="s">
        <v>873</v>
      </c>
      <c r="J80" s="304"/>
      <c r="K80" s="315"/>
    </row>
    <row r="81" spans="2:11" ht="15" customHeight="1">
      <c r="B81" s="324"/>
      <c r="C81" s="325" t="s">
        <v>874</v>
      </c>
      <c r="D81" s="325"/>
      <c r="E81" s="325"/>
      <c r="F81" s="326" t="s">
        <v>869</v>
      </c>
      <c r="G81" s="325"/>
      <c r="H81" s="325" t="s">
        <v>875</v>
      </c>
      <c r="I81" s="325" t="s">
        <v>865</v>
      </c>
      <c r="J81" s="325">
        <v>15</v>
      </c>
      <c r="K81" s="315"/>
    </row>
    <row r="82" spans="2:11" ht="15" customHeight="1">
      <c r="B82" s="324"/>
      <c r="C82" s="325" t="s">
        <v>876</v>
      </c>
      <c r="D82" s="325"/>
      <c r="E82" s="325"/>
      <c r="F82" s="326" t="s">
        <v>869</v>
      </c>
      <c r="G82" s="325"/>
      <c r="H82" s="325" t="s">
        <v>877</v>
      </c>
      <c r="I82" s="325" t="s">
        <v>865</v>
      </c>
      <c r="J82" s="325">
        <v>15</v>
      </c>
      <c r="K82" s="315"/>
    </row>
    <row r="83" spans="2:11" ht="15" customHeight="1">
      <c r="B83" s="324"/>
      <c r="C83" s="325" t="s">
        <v>878</v>
      </c>
      <c r="D83" s="325"/>
      <c r="E83" s="325"/>
      <c r="F83" s="326" t="s">
        <v>869</v>
      </c>
      <c r="G83" s="325"/>
      <c r="H83" s="325" t="s">
        <v>879</v>
      </c>
      <c r="I83" s="325" t="s">
        <v>865</v>
      </c>
      <c r="J83" s="325">
        <v>20</v>
      </c>
      <c r="K83" s="315"/>
    </row>
    <row r="84" spans="2:11" ht="15" customHeight="1">
      <c r="B84" s="324"/>
      <c r="C84" s="325" t="s">
        <v>880</v>
      </c>
      <c r="D84" s="325"/>
      <c r="E84" s="325"/>
      <c r="F84" s="326" t="s">
        <v>869</v>
      </c>
      <c r="G84" s="325"/>
      <c r="H84" s="325" t="s">
        <v>881</v>
      </c>
      <c r="I84" s="325" t="s">
        <v>865</v>
      </c>
      <c r="J84" s="325">
        <v>20</v>
      </c>
      <c r="K84" s="315"/>
    </row>
    <row r="85" spans="2:11" ht="15" customHeight="1">
      <c r="B85" s="324"/>
      <c r="C85" s="304" t="s">
        <v>882</v>
      </c>
      <c r="D85" s="304"/>
      <c r="E85" s="304"/>
      <c r="F85" s="323" t="s">
        <v>869</v>
      </c>
      <c r="G85" s="322"/>
      <c r="H85" s="304" t="s">
        <v>883</v>
      </c>
      <c r="I85" s="304" t="s">
        <v>865</v>
      </c>
      <c r="J85" s="304">
        <v>50</v>
      </c>
      <c r="K85" s="315"/>
    </row>
    <row r="86" spans="2:11" ht="15" customHeight="1">
      <c r="B86" s="324"/>
      <c r="C86" s="304" t="s">
        <v>884</v>
      </c>
      <c r="D86" s="304"/>
      <c r="E86" s="304"/>
      <c r="F86" s="323" t="s">
        <v>869</v>
      </c>
      <c r="G86" s="322"/>
      <c r="H86" s="304" t="s">
        <v>885</v>
      </c>
      <c r="I86" s="304" t="s">
        <v>865</v>
      </c>
      <c r="J86" s="304">
        <v>20</v>
      </c>
      <c r="K86" s="315"/>
    </row>
    <row r="87" spans="2:11" ht="15" customHeight="1">
      <c r="B87" s="324"/>
      <c r="C87" s="304" t="s">
        <v>886</v>
      </c>
      <c r="D87" s="304"/>
      <c r="E87" s="304"/>
      <c r="F87" s="323" t="s">
        <v>869</v>
      </c>
      <c r="G87" s="322"/>
      <c r="H87" s="304" t="s">
        <v>887</v>
      </c>
      <c r="I87" s="304" t="s">
        <v>865</v>
      </c>
      <c r="J87" s="304">
        <v>20</v>
      </c>
      <c r="K87" s="315"/>
    </row>
    <row r="88" spans="2:11" ht="15" customHeight="1">
      <c r="B88" s="324"/>
      <c r="C88" s="304" t="s">
        <v>888</v>
      </c>
      <c r="D88" s="304"/>
      <c r="E88" s="304"/>
      <c r="F88" s="323" t="s">
        <v>869</v>
      </c>
      <c r="G88" s="322"/>
      <c r="H88" s="304" t="s">
        <v>889</v>
      </c>
      <c r="I88" s="304" t="s">
        <v>865</v>
      </c>
      <c r="J88" s="304">
        <v>50</v>
      </c>
      <c r="K88" s="315"/>
    </row>
    <row r="89" spans="2:11" ht="15" customHeight="1">
      <c r="B89" s="324"/>
      <c r="C89" s="304" t="s">
        <v>890</v>
      </c>
      <c r="D89" s="304"/>
      <c r="E89" s="304"/>
      <c r="F89" s="323" t="s">
        <v>869</v>
      </c>
      <c r="G89" s="322"/>
      <c r="H89" s="304" t="s">
        <v>890</v>
      </c>
      <c r="I89" s="304" t="s">
        <v>865</v>
      </c>
      <c r="J89" s="304">
        <v>50</v>
      </c>
      <c r="K89" s="315"/>
    </row>
    <row r="90" spans="2:11" ht="15" customHeight="1">
      <c r="B90" s="324"/>
      <c r="C90" s="304" t="s">
        <v>133</v>
      </c>
      <c r="D90" s="304"/>
      <c r="E90" s="304"/>
      <c r="F90" s="323" t="s">
        <v>869</v>
      </c>
      <c r="G90" s="322"/>
      <c r="H90" s="304" t="s">
        <v>891</v>
      </c>
      <c r="I90" s="304" t="s">
        <v>865</v>
      </c>
      <c r="J90" s="304">
        <v>255</v>
      </c>
      <c r="K90" s="315"/>
    </row>
    <row r="91" spans="2:11" ht="15" customHeight="1">
      <c r="B91" s="324"/>
      <c r="C91" s="304" t="s">
        <v>892</v>
      </c>
      <c r="D91" s="304"/>
      <c r="E91" s="304"/>
      <c r="F91" s="323" t="s">
        <v>863</v>
      </c>
      <c r="G91" s="322"/>
      <c r="H91" s="304" t="s">
        <v>893</v>
      </c>
      <c r="I91" s="304" t="s">
        <v>894</v>
      </c>
      <c r="J91" s="304"/>
      <c r="K91" s="315"/>
    </row>
    <row r="92" spans="2:11" ht="15" customHeight="1">
      <c r="B92" s="324"/>
      <c r="C92" s="304" t="s">
        <v>895</v>
      </c>
      <c r="D92" s="304"/>
      <c r="E92" s="304"/>
      <c r="F92" s="323" t="s">
        <v>863</v>
      </c>
      <c r="G92" s="322"/>
      <c r="H92" s="304" t="s">
        <v>896</v>
      </c>
      <c r="I92" s="304" t="s">
        <v>897</v>
      </c>
      <c r="J92" s="304"/>
      <c r="K92" s="315"/>
    </row>
    <row r="93" spans="2:11" ht="15" customHeight="1">
      <c r="B93" s="324"/>
      <c r="C93" s="304" t="s">
        <v>898</v>
      </c>
      <c r="D93" s="304"/>
      <c r="E93" s="304"/>
      <c r="F93" s="323" t="s">
        <v>863</v>
      </c>
      <c r="G93" s="322"/>
      <c r="H93" s="304" t="s">
        <v>898</v>
      </c>
      <c r="I93" s="304" t="s">
        <v>897</v>
      </c>
      <c r="J93" s="304"/>
      <c r="K93" s="315"/>
    </row>
    <row r="94" spans="2:11" ht="15" customHeight="1">
      <c r="B94" s="324"/>
      <c r="C94" s="304" t="s">
        <v>46</v>
      </c>
      <c r="D94" s="304"/>
      <c r="E94" s="304"/>
      <c r="F94" s="323" t="s">
        <v>863</v>
      </c>
      <c r="G94" s="322"/>
      <c r="H94" s="304" t="s">
        <v>899</v>
      </c>
      <c r="I94" s="304" t="s">
        <v>897</v>
      </c>
      <c r="J94" s="304"/>
      <c r="K94" s="315"/>
    </row>
    <row r="95" spans="2:11" ht="15" customHeight="1">
      <c r="B95" s="324"/>
      <c r="C95" s="304" t="s">
        <v>56</v>
      </c>
      <c r="D95" s="304"/>
      <c r="E95" s="304"/>
      <c r="F95" s="323" t="s">
        <v>863</v>
      </c>
      <c r="G95" s="322"/>
      <c r="H95" s="304" t="s">
        <v>900</v>
      </c>
      <c r="I95" s="304" t="s">
        <v>897</v>
      </c>
      <c r="J95" s="304"/>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423" t="s">
        <v>901</v>
      </c>
      <c r="D100" s="423"/>
      <c r="E100" s="423"/>
      <c r="F100" s="423"/>
      <c r="G100" s="423"/>
      <c r="H100" s="423"/>
      <c r="I100" s="423"/>
      <c r="J100" s="423"/>
      <c r="K100" s="315"/>
    </row>
    <row r="101" spans="2:11" ht="17.25" customHeight="1">
      <c r="B101" s="314"/>
      <c r="C101" s="316" t="s">
        <v>857</v>
      </c>
      <c r="D101" s="316"/>
      <c r="E101" s="316"/>
      <c r="F101" s="316" t="s">
        <v>858</v>
      </c>
      <c r="G101" s="317"/>
      <c r="H101" s="316" t="s">
        <v>128</v>
      </c>
      <c r="I101" s="316" t="s">
        <v>65</v>
      </c>
      <c r="J101" s="316" t="s">
        <v>859</v>
      </c>
      <c r="K101" s="315"/>
    </row>
    <row r="102" spans="2:11" ht="17.25" customHeight="1">
      <c r="B102" s="314"/>
      <c r="C102" s="318" t="s">
        <v>860</v>
      </c>
      <c r="D102" s="318"/>
      <c r="E102" s="318"/>
      <c r="F102" s="319" t="s">
        <v>861</v>
      </c>
      <c r="G102" s="320"/>
      <c r="H102" s="318"/>
      <c r="I102" s="318"/>
      <c r="J102" s="318" t="s">
        <v>862</v>
      </c>
      <c r="K102" s="315"/>
    </row>
    <row r="103" spans="2:11" ht="5.25" customHeight="1">
      <c r="B103" s="314"/>
      <c r="C103" s="316"/>
      <c r="D103" s="316"/>
      <c r="E103" s="316"/>
      <c r="F103" s="316"/>
      <c r="G103" s="332"/>
      <c r="H103" s="316"/>
      <c r="I103" s="316"/>
      <c r="J103" s="316"/>
      <c r="K103" s="315"/>
    </row>
    <row r="104" spans="2:11" ht="15" customHeight="1">
      <c r="B104" s="314"/>
      <c r="C104" s="304" t="s">
        <v>61</v>
      </c>
      <c r="D104" s="321"/>
      <c r="E104" s="321"/>
      <c r="F104" s="323" t="s">
        <v>863</v>
      </c>
      <c r="G104" s="332"/>
      <c r="H104" s="304" t="s">
        <v>902</v>
      </c>
      <c r="I104" s="304" t="s">
        <v>865</v>
      </c>
      <c r="J104" s="304">
        <v>20</v>
      </c>
      <c r="K104" s="315"/>
    </row>
    <row r="105" spans="2:11" ht="15" customHeight="1">
      <c r="B105" s="314"/>
      <c r="C105" s="304" t="s">
        <v>866</v>
      </c>
      <c r="D105" s="304"/>
      <c r="E105" s="304"/>
      <c r="F105" s="323" t="s">
        <v>863</v>
      </c>
      <c r="G105" s="304"/>
      <c r="H105" s="304" t="s">
        <v>902</v>
      </c>
      <c r="I105" s="304" t="s">
        <v>865</v>
      </c>
      <c r="J105" s="304">
        <v>120</v>
      </c>
      <c r="K105" s="315"/>
    </row>
    <row r="106" spans="2:11" ht="15" customHeight="1">
      <c r="B106" s="324"/>
      <c r="C106" s="304" t="s">
        <v>868</v>
      </c>
      <c r="D106" s="304"/>
      <c r="E106" s="304"/>
      <c r="F106" s="323" t="s">
        <v>869</v>
      </c>
      <c r="G106" s="304"/>
      <c r="H106" s="304" t="s">
        <v>902</v>
      </c>
      <c r="I106" s="304" t="s">
        <v>865</v>
      </c>
      <c r="J106" s="304">
        <v>50</v>
      </c>
      <c r="K106" s="315"/>
    </row>
    <row r="107" spans="2:11" ht="15" customHeight="1">
      <c r="B107" s="324"/>
      <c r="C107" s="304" t="s">
        <v>871</v>
      </c>
      <c r="D107" s="304"/>
      <c r="E107" s="304"/>
      <c r="F107" s="323" t="s">
        <v>863</v>
      </c>
      <c r="G107" s="304"/>
      <c r="H107" s="304" t="s">
        <v>902</v>
      </c>
      <c r="I107" s="304" t="s">
        <v>873</v>
      </c>
      <c r="J107" s="304"/>
      <c r="K107" s="315"/>
    </row>
    <row r="108" spans="2:11" ht="15" customHeight="1">
      <c r="B108" s="324"/>
      <c r="C108" s="304" t="s">
        <v>882</v>
      </c>
      <c r="D108" s="304"/>
      <c r="E108" s="304"/>
      <c r="F108" s="323" t="s">
        <v>869</v>
      </c>
      <c r="G108" s="304"/>
      <c r="H108" s="304" t="s">
        <v>902</v>
      </c>
      <c r="I108" s="304" t="s">
        <v>865</v>
      </c>
      <c r="J108" s="304">
        <v>50</v>
      </c>
      <c r="K108" s="315"/>
    </row>
    <row r="109" spans="2:11" ht="15" customHeight="1">
      <c r="B109" s="324"/>
      <c r="C109" s="304" t="s">
        <v>890</v>
      </c>
      <c r="D109" s="304"/>
      <c r="E109" s="304"/>
      <c r="F109" s="323" t="s">
        <v>869</v>
      </c>
      <c r="G109" s="304"/>
      <c r="H109" s="304" t="s">
        <v>902</v>
      </c>
      <c r="I109" s="304" t="s">
        <v>865</v>
      </c>
      <c r="J109" s="304">
        <v>50</v>
      </c>
      <c r="K109" s="315"/>
    </row>
    <row r="110" spans="2:11" ht="15" customHeight="1">
      <c r="B110" s="324"/>
      <c r="C110" s="304" t="s">
        <v>888</v>
      </c>
      <c r="D110" s="304"/>
      <c r="E110" s="304"/>
      <c r="F110" s="323" t="s">
        <v>869</v>
      </c>
      <c r="G110" s="304"/>
      <c r="H110" s="304" t="s">
        <v>902</v>
      </c>
      <c r="I110" s="304" t="s">
        <v>865</v>
      </c>
      <c r="J110" s="304">
        <v>50</v>
      </c>
      <c r="K110" s="315"/>
    </row>
    <row r="111" spans="2:11" ht="15" customHeight="1">
      <c r="B111" s="324"/>
      <c r="C111" s="304" t="s">
        <v>61</v>
      </c>
      <c r="D111" s="304"/>
      <c r="E111" s="304"/>
      <c r="F111" s="323" t="s">
        <v>863</v>
      </c>
      <c r="G111" s="304"/>
      <c r="H111" s="304" t="s">
        <v>903</v>
      </c>
      <c r="I111" s="304" t="s">
        <v>865</v>
      </c>
      <c r="J111" s="304">
        <v>20</v>
      </c>
      <c r="K111" s="315"/>
    </row>
    <row r="112" spans="2:11" ht="15" customHeight="1">
      <c r="B112" s="324"/>
      <c r="C112" s="304" t="s">
        <v>904</v>
      </c>
      <c r="D112" s="304"/>
      <c r="E112" s="304"/>
      <c r="F112" s="323" t="s">
        <v>863</v>
      </c>
      <c r="G112" s="304"/>
      <c r="H112" s="304" t="s">
        <v>905</v>
      </c>
      <c r="I112" s="304" t="s">
        <v>865</v>
      </c>
      <c r="J112" s="304">
        <v>120</v>
      </c>
      <c r="K112" s="315"/>
    </row>
    <row r="113" spans="2:11" ht="15" customHeight="1">
      <c r="B113" s="324"/>
      <c r="C113" s="304" t="s">
        <v>46</v>
      </c>
      <c r="D113" s="304"/>
      <c r="E113" s="304"/>
      <c r="F113" s="323" t="s">
        <v>863</v>
      </c>
      <c r="G113" s="304"/>
      <c r="H113" s="304" t="s">
        <v>906</v>
      </c>
      <c r="I113" s="304" t="s">
        <v>897</v>
      </c>
      <c r="J113" s="304"/>
      <c r="K113" s="315"/>
    </row>
    <row r="114" spans="2:11" ht="15" customHeight="1">
      <c r="B114" s="324"/>
      <c r="C114" s="304" t="s">
        <v>56</v>
      </c>
      <c r="D114" s="304"/>
      <c r="E114" s="304"/>
      <c r="F114" s="323" t="s">
        <v>863</v>
      </c>
      <c r="G114" s="304"/>
      <c r="H114" s="304" t="s">
        <v>907</v>
      </c>
      <c r="I114" s="304" t="s">
        <v>897</v>
      </c>
      <c r="J114" s="304"/>
      <c r="K114" s="315"/>
    </row>
    <row r="115" spans="2:11" ht="15" customHeight="1">
      <c r="B115" s="324"/>
      <c r="C115" s="304" t="s">
        <v>65</v>
      </c>
      <c r="D115" s="304"/>
      <c r="E115" s="304"/>
      <c r="F115" s="323" t="s">
        <v>863</v>
      </c>
      <c r="G115" s="304"/>
      <c r="H115" s="304" t="s">
        <v>908</v>
      </c>
      <c r="I115" s="304" t="s">
        <v>909</v>
      </c>
      <c r="J115" s="304"/>
      <c r="K115" s="315"/>
    </row>
    <row r="116" spans="2:11" ht="15" customHeight="1">
      <c r="B116" s="327"/>
      <c r="C116" s="333"/>
      <c r="D116" s="333"/>
      <c r="E116" s="333"/>
      <c r="F116" s="333"/>
      <c r="G116" s="333"/>
      <c r="H116" s="333"/>
      <c r="I116" s="333"/>
      <c r="J116" s="333"/>
      <c r="K116" s="329"/>
    </row>
    <row r="117" spans="2:11" ht="18.75" customHeight="1">
      <c r="B117" s="334"/>
      <c r="C117" s="300"/>
      <c r="D117" s="300"/>
      <c r="E117" s="300"/>
      <c r="F117" s="335"/>
      <c r="G117" s="300"/>
      <c r="H117" s="300"/>
      <c r="I117" s="300"/>
      <c r="J117" s="300"/>
      <c r="K117" s="334"/>
    </row>
    <row r="118" spans="2:11" ht="18.75" customHeight="1">
      <c r="B118" s="310"/>
      <c r="C118" s="310"/>
      <c r="D118" s="310"/>
      <c r="E118" s="310"/>
      <c r="F118" s="310"/>
      <c r="G118" s="310"/>
      <c r="H118" s="310"/>
      <c r="I118" s="310"/>
      <c r="J118" s="310"/>
      <c r="K118" s="310"/>
    </row>
    <row r="119" spans="2:11" ht="7.5" customHeight="1">
      <c r="B119" s="336"/>
      <c r="C119" s="337"/>
      <c r="D119" s="337"/>
      <c r="E119" s="337"/>
      <c r="F119" s="337"/>
      <c r="G119" s="337"/>
      <c r="H119" s="337"/>
      <c r="I119" s="337"/>
      <c r="J119" s="337"/>
      <c r="K119" s="338"/>
    </row>
    <row r="120" spans="2:11" ht="45" customHeight="1">
      <c r="B120" s="339"/>
      <c r="C120" s="422" t="s">
        <v>910</v>
      </c>
      <c r="D120" s="422"/>
      <c r="E120" s="422"/>
      <c r="F120" s="422"/>
      <c r="G120" s="422"/>
      <c r="H120" s="422"/>
      <c r="I120" s="422"/>
      <c r="J120" s="422"/>
      <c r="K120" s="340"/>
    </row>
    <row r="121" spans="2:11" ht="17.25" customHeight="1">
      <c r="B121" s="341"/>
      <c r="C121" s="316" t="s">
        <v>857</v>
      </c>
      <c r="D121" s="316"/>
      <c r="E121" s="316"/>
      <c r="F121" s="316" t="s">
        <v>858</v>
      </c>
      <c r="G121" s="317"/>
      <c r="H121" s="316" t="s">
        <v>128</v>
      </c>
      <c r="I121" s="316" t="s">
        <v>65</v>
      </c>
      <c r="J121" s="316" t="s">
        <v>859</v>
      </c>
      <c r="K121" s="342"/>
    </row>
    <row r="122" spans="2:11" ht="17.25" customHeight="1">
      <c r="B122" s="341"/>
      <c r="C122" s="318" t="s">
        <v>860</v>
      </c>
      <c r="D122" s="318"/>
      <c r="E122" s="318"/>
      <c r="F122" s="319" t="s">
        <v>861</v>
      </c>
      <c r="G122" s="320"/>
      <c r="H122" s="318"/>
      <c r="I122" s="318"/>
      <c r="J122" s="318" t="s">
        <v>862</v>
      </c>
      <c r="K122" s="342"/>
    </row>
    <row r="123" spans="2:11" ht="5.25" customHeight="1">
      <c r="B123" s="343"/>
      <c r="C123" s="321"/>
      <c r="D123" s="321"/>
      <c r="E123" s="321"/>
      <c r="F123" s="321"/>
      <c r="G123" s="304"/>
      <c r="H123" s="321"/>
      <c r="I123" s="321"/>
      <c r="J123" s="321"/>
      <c r="K123" s="344"/>
    </row>
    <row r="124" spans="2:11" ht="15" customHeight="1">
      <c r="B124" s="343"/>
      <c r="C124" s="304" t="s">
        <v>866</v>
      </c>
      <c r="D124" s="321"/>
      <c r="E124" s="321"/>
      <c r="F124" s="323" t="s">
        <v>863</v>
      </c>
      <c r="G124" s="304"/>
      <c r="H124" s="304" t="s">
        <v>902</v>
      </c>
      <c r="I124" s="304" t="s">
        <v>865</v>
      </c>
      <c r="J124" s="304">
        <v>120</v>
      </c>
      <c r="K124" s="345"/>
    </row>
    <row r="125" spans="2:11" ht="15" customHeight="1">
      <c r="B125" s="343"/>
      <c r="C125" s="304" t="s">
        <v>911</v>
      </c>
      <c r="D125" s="304"/>
      <c r="E125" s="304"/>
      <c r="F125" s="323" t="s">
        <v>863</v>
      </c>
      <c r="G125" s="304"/>
      <c r="H125" s="304" t="s">
        <v>912</v>
      </c>
      <c r="I125" s="304" t="s">
        <v>865</v>
      </c>
      <c r="J125" s="304" t="s">
        <v>913</v>
      </c>
      <c r="K125" s="345"/>
    </row>
    <row r="126" spans="2:11" ht="15" customHeight="1">
      <c r="B126" s="343"/>
      <c r="C126" s="304" t="s">
        <v>91</v>
      </c>
      <c r="D126" s="304"/>
      <c r="E126" s="304"/>
      <c r="F126" s="323" t="s">
        <v>863</v>
      </c>
      <c r="G126" s="304"/>
      <c r="H126" s="304" t="s">
        <v>914</v>
      </c>
      <c r="I126" s="304" t="s">
        <v>865</v>
      </c>
      <c r="J126" s="304" t="s">
        <v>913</v>
      </c>
      <c r="K126" s="345"/>
    </row>
    <row r="127" spans="2:11" ht="15" customHeight="1">
      <c r="B127" s="343"/>
      <c r="C127" s="304" t="s">
        <v>874</v>
      </c>
      <c r="D127" s="304"/>
      <c r="E127" s="304"/>
      <c r="F127" s="323" t="s">
        <v>869</v>
      </c>
      <c r="G127" s="304"/>
      <c r="H127" s="304" t="s">
        <v>875</v>
      </c>
      <c r="I127" s="304" t="s">
        <v>865</v>
      </c>
      <c r="J127" s="304">
        <v>15</v>
      </c>
      <c r="K127" s="345"/>
    </row>
    <row r="128" spans="2:11" ht="15" customHeight="1">
      <c r="B128" s="343"/>
      <c r="C128" s="325" t="s">
        <v>876</v>
      </c>
      <c r="D128" s="325"/>
      <c r="E128" s="325"/>
      <c r="F128" s="326" t="s">
        <v>869</v>
      </c>
      <c r="G128" s="325"/>
      <c r="H128" s="325" t="s">
        <v>877</v>
      </c>
      <c r="I128" s="325" t="s">
        <v>865</v>
      </c>
      <c r="J128" s="325">
        <v>15</v>
      </c>
      <c r="K128" s="345"/>
    </row>
    <row r="129" spans="2:11" ht="15" customHeight="1">
      <c r="B129" s="343"/>
      <c r="C129" s="325" t="s">
        <v>878</v>
      </c>
      <c r="D129" s="325"/>
      <c r="E129" s="325"/>
      <c r="F129" s="326" t="s">
        <v>869</v>
      </c>
      <c r="G129" s="325"/>
      <c r="H129" s="325" t="s">
        <v>879</v>
      </c>
      <c r="I129" s="325" t="s">
        <v>865</v>
      </c>
      <c r="J129" s="325">
        <v>20</v>
      </c>
      <c r="K129" s="345"/>
    </row>
    <row r="130" spans="2:11" ht="15" customHeight="1">
      <c r="B130" s="343"/>
      <c r="C130" s="325" t="s">
        <v>880</v>
      </c>
      <c r="D130" s="325"/>
      <c r="E130" s="325"/>
      <c r="F130" s="326" t="s">
        <v>869</v>
      </c>
      <c r="G130" s="325"/>
      <c r="H130" s="325" t="s">
        <v>881</v>
      </c>
      <c r="I130" s="325" t="s">
        <v>865</v>
      </c>
      <c r="J130" s="325">
        <v>20</v>
      </c>
      <c r="K130" s="345"/>
    </row>
    <row r="131" spans="2:11" ht="15" customHeight="1">
      <c r="B131" s="343"/>
      <c r="C131" s="304" t="s">
        <v>868</v>
      </c>
      <c r="D131" s="304"/>
      <c r="E131" s="304"/>
      <c r="F131" s="323" t="s">
        <v>869</v>
      </c>
      <c r="G131" s="304"/>
      <c r="H131" s="304" t="s">
        <v>902</v>
      </c>
      <c r="I131" s="304" t="s">
        <v>865</v>
      </c>
      <c r="J131" s="304">
        <v>50</v>
      </c>
      <c r="K131" s="345"/>
    </row>
    <row r="132" spans="2:11" ht="15" customHeight="1">
      <c r="B132" s="343"/>
      <c r="C132" s="304" t="s">
        <v>882</v>
      </c>
      <c r="D132" s="304"/>
      <c r="E132" s="304"/>
      <c r="F132" s="323" t="s">
        <v>869</v>
      </c>
      <c r="G132" s="304"/>
      <c r="H132" s="304" t="s">
        <v>902</v>
      </c>
      <c r="I132" s="304" t="s">
        <v>865</v>
      </c>
      <c r="J132" s="304">
        <v>50</v>
      </c>
      <c r="K132" s="345"/>
    </row>
    <row r="133" spans="2:11" ht="15" customHeight="1">
      <c r="B133" s="343"/>
      <c r="C133" s="304" t="s">
        <v>888</v>
      </c>
      <c r="D133" s="304"/>
      <c r="E133" s="304"/>
      <c r="F133" s="323" t="s">
        <v>869</v>
      </c>
      <c r="G133" s="304"/>
      <c r="H133" s="304" t="s">
        <v>902</v>
      </c>
      <c r="I133" s="304" t="s">
        <v>865</v>
      </c>
      <c r="J133" s="304">
        <v>50</v>
      </c>
      <c r="K133" s="345"/>
    </row>
    <row r="134" spans="2:11" ht="15" customHeight="1">
      <c r="B134" s="343"/>
      <c r="C134" s="304" t="s">
        <v>890</v>
      </c>
      <c r="D134" s="304"/>
      <c r="E134" s="304"/>
      <c r="F134" s="323" t="s">
        <v>869</v>
      </c>
      <c r="G134" s="304"/>
      <c r="H134" s="304" t="s">
        <v>902</v>
      </c>
      <c r="I134" s="304" t="s">
        <v>865</v>
      </c>
      <c r="J134" s="304">
        <v>50</v>
      </c>
      <c r="K134" s="345"/>
    </row>
    <row r="135" spans="2:11" ht="15" customHeight="1">
      <c r="B135" s="343"/>
      <c r="C135" s="304" t="s">
        <v>133</v>
      </c>
      <c r="D135" s="304"/>
      <c r="E135" s="304"/>
      <c r="F135" s="323" t="s">
        <v>869</v>
      </c>
      <c r="G135" s="304"/>
      <c r="H135" s="304" t="s">
        <v>915</v>
      </c>
      <c r="I135" s="304" t="s">
        <v>865</v>
      </c>
      <c r="J135" s="304">
        <v>255</v>
      </c>
      <c r="K135" s="345"/>
    </row>
    <row r="136" spans="2:11" ht="15" customHeight="1">
      <c r="B136" s="343"/>
      <c r="C136" s="304" t="s">
        <v>892</v>
      </c>
      <c r="D136" s="304"/>
      <c r="E136" s="304"/>
      <c r="F136" s="323" t="s">
        <v>863</v>
      </c>
      <c r="G136" s="304"/>
      <c r="H136" s="304" t="s">
        <v>916</v>
      </c>
      <c r="I136" s="304" t="s">
        <v>894</v>
      </c>
      <c r="J136" s="304"/>
      <c r="K136" s="345"/>
    </row>
    <row r="137" spans="2:11" ht="15" customHeight="1">
      <c r="B137" s="343"/>
      <c r="C137" s="304" t="s">
        <v>895</v>
      </c>
      <c r="D137" s="304"/>
      <c r="E137" s="304"/>
      <c r="F137" s="323" t="s">
        <v>863</v>
      </c>
      <c r="G137" s="304"/>
      <c r="H137" s="304" t="s">
        <v>917</v>
      </c>
      <c r="I137" s="304" t="s">
        <v>897</v>
      </c>
      <c r="J137" s="304"/>
      <c r="K137" s="345"/>
    </row>
    <row r="138" spans="2:11" ht="15" customHeight="1">
      <c r="B138" s="343"/>
      <c r="C138" s="304" t="s">
        <v>898</v>
      </c>
      <c r="D138" s="304"/>
      <c r="E138" s="304"/>
      <c r="F138" s="323" t="s">
        <v>863</v>
      </c>
      <c r="G138" s="304"/>
      <c r="H138" s="304" t="s">
        <v>898</v>
      </c>
      <c r="I138" s="304" t="s">
        <v>897</v>
      </c>
      <c r="J138" s="304"/>
      <c r="K138" s="345"/>
    </row>
    <row r="139" spans="2:11" ht="15" customHeight="1">
      <c r="B139" s="343"/>
      <c r="C139" s="304" t="s">
        <v>46</v>
      </c>
      <c r="D139" s="304"/>
      <c r="E139" s="304"/>
      <c r="F139" s="323" t="s">
        <v>863</v>
      </c>
      <c r="G139" s="304"/>
      <c r="H139" s="304" t="s">
        <v>918</v>
      </c>
      <c r="I139" s="304" t="s">
        <v>897</v>
      </c>
      <c r="J139" s="304"/>
      <c r="K139" s="345"/>
    </row>
    <row r="140" spans="2:11" ht="15" customHeight="1">
      <c r="B140" s="343"/>
      <c r="C140" s="304" t="s">
        <v>919</v>
      </c>
      <c r="D140" s="304"/>
      <c r="E140" s="304"/>
      <c r="F140" s="323" t="s">
        <v>863</v>
      </c>
      <c r="G140" s="304"/>
      <c r="H140" s="304" t="s">
        <v>920</v>
      </c>
      <c r="I140" s="304" t="s">
        <v>897</v>
      </c>
      <c r="J140" s="304"/>
      <c r="K140" s="345"/>
    </row>
    <row r="141" spans="2:11" ht="15" customHeight="1">
      <c r="B141" s="346"/>
      <c r="C141" s="347"/>
      <c r="D141" s="347"/>
      <c r="E141" s="347"/>
      <c r="F141" s="347"/>
      <c r="G141" s="347"/>
      <c r="H141" s="347"/>
      <c r="I141" s="347"/>
      <c r="J141" s="347"/>
      <c r="K141" s="348"/>
    </row>
    <row r="142" spans="2:11" ht="18.75" customHeight="1">
      <c r="B142" s="300"/>
      <c r="C142" s="300"/>
      <c r="D142" s="300"/>
      <c r="E142" s="300"/>
      <c r="F142" s="335"/>
      <c r="G142" s="300"/>
      <c r="H142" s="300"/>
      <c r="I142" s="300"/>
      <c r="J142" s="300"/>
      <c r="K142" s="300"/>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423" t="s">
        <v>921</v>
      </c>
      <c r="D145" s="423"/>
      <c r="E145" s="423"/>
      <c r="F145" s="423"/>
      <c r="G145" s="423"/>
      <c r="H145" s="423"/>
      <c r="I145" s="423"/>
      <c r="J145" s="423"/>
      <c r="K145" s="315"/>
    </row>
    <row r="146" spans="2:11" ht="17.25" customHeight="1">
      <c r="B146" s="314"/>
      <c r="C146" s="316" t="s">
        <v>857</v>
      </c>
      <c r="D146" s="316"/>
      <c r="E146" s="316"/>
      <c r="F146" s="316" t="s">
        <v>858</v>
      </c>
      <c r="G146" s="317"/>
      <c r="H146" s="316" t="s">
        <v>128</v>
      </c>
      <c r="I146" s="316" t="s">
        <v>65</v>
      </c>
      <c r="J146" s="316" t="s">
        <v>859</v>
      </c>
      <c r="K146" s="315"/>
    </row>
    <row r="147" spans="2:11" ht="17.25" customHeight="1">
      <c r="B147" s="314"/>
      <c r="C147" s="318" t="s">
        <v>860</v>
      </c>
      <c r="D147" s="318"/>
      <c r="E147" s="318"/>
      <c r="F147" s="319" t="s">
        <v>861</v>
      </c>
      <c r="G147" s="320"/>
      <c r="H147" s="318"/>
      <c r="I147" s="318"/>
      <c r="J147" s="318" t="s">
        <v>862</v>
      </c>
      <c r="K147" s="315"/>
    </row>
    <row r="148" spans="2:11" ht="5.25" customHeight="1">
      <c r="B148" s="324"/>
      <c r="C148" s="321"/>
      <c r="D148" s="321"/>
      <c r="E148" s="321"/>
      <c r="F148" s="321"/>
      <c r="G148" s="322"/>
      <c r="H148" s="321"/>
      <c r="I148" s="321"/>
      <c r="J148" s="321"/>
      <c r="K148" s="345"/>
    </row>
    <row r="149" spans="2:11" ht="15" customHeight="1">
      <c r="B149" s="324"/>
      <c r="C149" s="349" t="s">
        <v>866</v>
      </c>
      <c r="D149" s="304"/>
      <c r="E149" s="304"/>
      <c r="F149" s="350" t="s">
        <v>863</v>
      </c>
      <c r="G149" s="304"/>
      <c r="H149" s="349" t="s">
        <v>902</v>
      </c>
      <c r="I149" s="349" t="s">
        <v>865</v>
      </c>
      <c r="J149" s="349">
        <v>120</v>
      </c>
      <c r="K149" s="345"/>
    </row>
    <row r="150" spans="2:11" ht="15" customHeight="1">
      <c r="B150" s="324"/>
      <c r="C150" s="349" t="s">
        <v>911</v>
      </c>
      <c r="D150" s="304"/>
      <c r="E150" s="304"/>
      <c r="F150" s="350" t="s">
        <v>863</v>
      </c>
      <c r="G150" s="304"/>
      <c r="H150" s="349" t="s">
        <v>922</v>
      </c>
      <c r="I150" s="349" t="s">
        <v>865</v>
      </c>
      <c r="J150" s="349" t="s">
        <v>913</v>
      </c>
      <c r="K150" s="345"/>
    </row>
    <row r="151" spans="2:11" ht="15" customHeight="1">
      <c r="B151" s="324"/>
      <c r="C151" s="349" t="s">
        <v>91</v>
      </c>
      <c r="D151" s="304"/>
      <c r="E151" s="304"/>
      <c r="F151" s="350" t="s">
        <v>863</v>
      </c>
      <c r="G151" s="304"/>
      <c r="H151" s="349" t="s">
        <v>923</v>
      </c>
      <c r="I151" s="349" t="s">
        <v>865</v>
      </c>
      <c r="J151" s="349" t="s">
        <v>913</v>
      </c>
      <c r="K151" s="345"/>
    </row>
    <row r="152" spans="2:11" ht="15" customHeight="1">
      <c r="B152" s="324"/>
      <c r="C152" s="349" t="s">
        <v>868</v>
      </c>
      <c r="D152" s="304"/>
      <c r="E152" s="304"/>
      <c r="F152" s="350" t="s">
        <v>869</v>
      </c>
      <c r="G152" s="304"/>
      <c r="H152" s="349" t="s">
        <v>902</v>
      </c>
      <c r="I152" s="349" t="s">
        <v>865</v>
      </c>
      <c r="J152" s="349">
        <v>50</v>
      </c>
      <c r="K152" s="345"/>
    </row>
    <row r="153" spans="2:11" ht="15" customHeight="1">
      <c r="B153" s="324"/>
      <c r="C153" s="349" t="s">
        <v>871</v>
      </c>
      <c r="D153" s="304"/>
      <c r="E153" s="304"/>
      <c r="F153" s="350" t="s">
        <v>863</v>
      </c>
      <c r="G153" s="304"/>
      <c r="H153" s="349" t="s">
        <v>902</v>
      </c>
      <c r="I153" s="349" t="s">
        <v>873</v>
      </c>
      <c r="J153" s="349"/>
      <c r="K153" s="345"/>
    </row>
    <row r="154" spans="2:11" ht="15" customHeight="1">
      <c r="B154" s="324"/>
      <c r="C154" s="349" t="s">
        <v>882</v>
      </c>
      <c r="D154" s="304"/>
      <c r="E154" s="304"/>
      <c r="F154" s="350" t="s">
        <v>869</v>
      </c>
      <c r="G154" s="304"/>
      <c r="H154" s="349" t="s">
        <v>902</v>
      </c>
      <c r="I154" s="349" t="s">
        <v>865</v>
      </c>
      <c r="J154" s="349">
        <v>50</v>
      </c>
      <c r="K154" s="345"/>
    </row>
    <row r="155" spans="2:11" ht="15" customHeight="1">
      <c r="B155" s="324"/>
      <c r="C155" s="349" t="s">
        <v>890</v>
      </c>
      <c r="D155" s="304"/>
      <c r="E155" s="304"/>
      <c r="F155" s="350" t="s">
        <v>869</v>
      </c>
      <c r="G155" s="304"/>
      <c r="H155" s="349" t="s">
        <v>902</v>
      </c>
      <c r="I155" s="349" t="s">
        <v>865</v>
      </c>
      <c r="J155" s="349">
        <v>50</v>
      </c>
      <c r="K155" s="345"/>
    </row>
    <row r="156" spans="2:11" ht="15" customHeight="1">
      <c r="B156" s="324"/>
      <c r="C156" s="349" t="s">
        <v>888</v>
      </c>
      <c r="D156" s="304"/>
      <c r="E156" s="304"/>
      <c r="F156" s="350" t="s">
        <v>869</v>
      </c>
      <c r="G156" s="304"/>
      <c r="H156" s="349" t="s">
        <v>902</v>
      </c>
      <c r="I156" s="349" t="s">
        <v>865</v>
      </c>
      <c r="J156" s="349">
        <v>50</v>
      </c>
      <c r="K156" s="345"/>
    </row>
    <row r="157" spans="2:11" ht="15" customHeight="1">
      <c r="B157" s="324"/>
      <c r="C157" s="349" t="s">
        <v>113</v>
      </c>
      <c r="D157" s="304"/>
      <c r="E157" s="304"/>
      <c r="F157" s="350" t="s">
        <v>863</v>
      </c>
      <c r="G157" s="304"/>
      <c r="H157" s="349" t="s">
        <v>924</v>
      </c>
      <c r="I157" s="349" t="s">
        <v>865</v>
      </c>
      <c r="J157" s="349" t="s">
        <v>925</v>
      </c>
      <c r="K157" s="345"/>
    </row>
    <row r="158" spans="2:11" ht="15" customHeight="1">
      <c r="B158" s="324"/>
      <c r="C158" s="349" t="s">
        <v>926</v>
      </c>
      <c r="D158" s="304"/>
      <c r="E158" s="304"/>
      <c r="F158" s="350" t="s">
        <v>863</v>
      </c>
      <c r="G158" s="304"/>
      <c r="H158" s="349" t="s">
        <v>927</v>
      </c>
      <c r="I158" s="349" t="s">
        <v>897</v>
      </c>
      <c r="J158" s="349"/>
      <c r="K158" s="345"/>
    </row>
    <row r="159" spans="2:11" ht="15" customHeight="1">
      <c r="B159" s="351"/>
      <c r="C159" s="333"/>
      <c r="D159" s="333"/>
      <c r="E159" s="333"/>
      <c r="F159" s="333"/>
      <c r="G159" s="333"/>
      <c r="H159" s="333"/>
      <c r="I159" s="333"/>
      <c r="J159" s="333"/>
      <c r="K159" s="352"/>
    </row>
    <row r="160" spans="2:11" ht="18.75" customHeight="1">
      <c r="B160" s="300"/>
      <c r="C160" s="304"/>
      <c r="D160" s="304"/>
      <c r="E160" s="304"/>
      <c r="F160" s="323"/>
      <c r="G160" s="304"/>
      <c r="H160" s="304"/>
      <c r="I160" s="304"/>
      <c r="J160" s="304"/>
      <c r="K160" s="300"/>
    </row>
    <row r="161" spans="2:11" ht="18.75" customHeight="1">
      <c r="B161" s="310"/>
      <c r="C161" s="310"/>
      <c r="D161" s="310"/>
      <c r="E161" s="310"/>
      <c r="F161" s="310"/>
      <c r="G161" s="310"/>
      <c r="H161" s="310"/>
      <c r="I161" s="310"/>
      <c r="J161" s="310"/>
      <c r="K161" s="310"/>
    </row>
    <row r="162" spans="2:11" ht="7.5" customHeight="1">
      <c r="B162" s="292"/>
      <c r="C162" s="293"/>
      <c r="D162" s="293"/>
      <c r="E162" s="293"/>
      <c r="F162" s="293"/>
      <c r="G162" s="293"/>
      <c r="H162" s="293"/>
      <c r="I162" s="293"/>
      <c r="J162" s="293"/>
      <c r="K162" s="294"/>
    </row>
    <row r="163" spans="2:11" ht="45" customHeight="1">
      <c r="B163" s="295"/>
      <c r="C163" s="422" t="s">
        <v>928</v>
      </c>
      <c r="D163" s="422"/>
      <c r="E163" s="422"/>
      <c r="F163" s="422"/>
      <c r="G163" s="422"/>
      <c r="H163" s="422"/>
      <c r="I163" s="422"/>
      <c r="J163" s="422"/>
      <c r="K163" s="296"/>
    </row>
    <row r="164" spans="2:11" ht="17.25" customHeight="1">
      <c r="B164" s="295"/>
      <c r="C164" s="316" t="s">
        <v>857</v>
      </c>
      <c r="D164" s="316"/>
      <c r="E164" s="316"/>
      <c r="F164" s="316" t="s">
        <v>858</v>
      </c>
      <c r="G164" s="353"/>
      <c r="H164" s="354" t="s">
        <v>128</v>
      </c>
      <c r="I164" s="354" t="s">
        <v>65</v>
      </c>
      <c r="J164" s="316" t="s">
        <v>859</v>
      </c>
      <c r="K164" s="296"/>
    </row>
    <row r="165" spans="2:11" ht="17.25" customHeight="1">
      <c r="B165" s="297"/>
      <c r="C165" s="318" t="s">
        <v>860</v>
      </c>
      <c r="D165" s="318"/>
      <c r="E165" s="318"/>
      <c r="F165" s="319" t="s">
        <v>861</v>
      </c>
      <c r="G165" s="355"/>
      <c r="H165" s="356"/>
      <c r="I165" s="356"/>
      <c r="J165" s="318" t="s">
        <v>862</v>
      </c>
      <c r="K165" s="298"/>
    </row>
    <row r="166" spans="2:11" ht="5.25" customHeight="1">
      <c r="B166" s="324"/>
      <c r="C166" s="321"/>
      <c r="D166" s="321"/>
      <c r="E166" s="321"/>
      <c r="F166" s="321"/>
      <c r="G166" s="322"/>
      <c r="H166" s="321"/>
      <c r="I166" s="321"/>
      <c r="J166" s="321"/>
      <c r="K166" s="345"/>
    </row>
    <row r="167" spans="2:11" ht="15" customHeight="1">
      <c r="B167" s="324"/>
      <c r="C167" s="304" t="s">
        <v>866</v>
      </c>
      <c r="D167" s="304"/>
      <c r="E167" s="304"/>
      <c r="F167" s="323" t="s">
        <v>863</v>
      </c>
      <c r="G167" s="304"/>
      <c r="H167" s="304" t="s">
        <v>902</v>
      </c>
      <c r="I167" s="304" t="s">
        <v>865</v>
      </c>
      <c r="J167" s="304">
        <v>120</v>
      </c>
      <c r="K167" s="345"/>
    </row>
    <row r="168" spans="2:11" ht="15" customHeight="1">
      <c r="B168" s="324"/>
      <c r="C168" s="304" t="s">
        <v>911</v>
      </c>
      <c r="D168" s="304"/>
      <c r="E168" s="304"/>
      <c r="F168" s="323" t="s">
        <v>863</v>
      </c>
      <c r="G168" s="304"/>
      <c r="H168" s="304" t="s">
        <v>912</v>
      </c>
      <c r="I168" s="304" t="s">
        <v>865</v>
      </c>
      <c r="J168" s="304" t="s">
        <v>913</v>
      </c>
      <c r="K168" s="345"/>
    </row>
    <row r="169" spans="2:11" ht="15" customHeight="1">
      <c r="B169" s="324"/>
      <c r="C169" s="304" t="s">
        <v>91</v>
      </c>
      <c r="D169" s="304"/>
      <c r="E169" s="304"/>
      <c r="F169" s="323" t="s">
        <v>863</v>
      </c>
      <c r="G169" s="304"/>
      <c r="H169" s="304" t="s">
        <v>929</v>
      </c>
      <c r="I169" s="304" t="s">
        <v>865</v>
      </c>
      <c r="J169" s="304" t="s">
        <v>913</v>
      </c>
      <c r="K169" s="345"/>
    </row>
    <row r="170" spans="2:11" ht="15" customHeight="1">
      <c r="B170" s="324"/>
      <c r="C170" s="304" t="s">
        <v>868</v>
      </c>
      <c r="D170" s="304"/>
      <c r="E170" s="304"/>
      <c r="F170" s="323" t="s">
        <v>869</v>
      </c>
      <c r="G170" s="304"/>
      <c r="H170" s="304" t="s">
        <v>929</v>
      </c>
      <c r="I170" s="304" t="s">
        <v>865</v>
      </c>
      <c r="J170" s="304">
        <v>50</v>
      </c>
      <c r="K170" s="345"/>
    </row>
    <row r="171" spans="2:11" ht="15" customHeight="1">
      <c r="B171" s="324"/>
      <c r="C171" s="304" t="s">
        <v>871</v>
      </c>
      <c r="D171" s="304"/>
      <c r="E171" s="304"/>
      <c r="F171" s="323" t="s">
        <v>863</v>
      </c>
      <c r="G171" s="304"/>
      <c r="H171" s="304" t="s">
        <v>929</v>
      </c>
      <c r="I171" s="304" t="s">
        <v>873</v>
      </c>
      <c r="J171" s="304"/>
      <c r="K171" s="345"/>
    </row>
    <row r="172" spans="2:11" ht="15" customHeight="1">
      <c r="B172" s="324"/>
      <c r="C172" s="304" t="s">
        <v>882</v>
      </c>
      <c r="D172" s="304"/>
      <c r="E172" s="304"/>
      <c r="F172" s="323" t="s">
        <v>869</v>
      </c>
      <c r="G172" s="304"/>
      <c r="H172" s="304" t="s">
        <v>929</v>
      </c>
      <c r="I172" s="304" t="s">
        <v>865</v>
      </c>
      <c r="J172" s="304">
        <v>50</v>
      </c>
      <c r="K172" s="345"/>
    </row>
    <row r="173" spans="2:11" ht="15" customHeight="1">
      <c r="B173" s="324"/>
      <c r="C173" s="304" t="s">
        <v>890</v>
      </c>
      <c r="D173" s="304"/>
      <c r="E173" s="304"/>
      <c r="F173" s="323" t="s">
        <v>869</v>
      </c>
      <c r="G173" s="304"/>
      <c r="H173" s="304" t="s">
        <v>929</v>
      </c>
      <c r="I173" s="304" t="s">
        <v>865</v>
      </c>
      <c r="J173" s="304">
        <v>50</v>
      </c>
      <c r="K173" s="345"/>
    </row>
    <row r="174" spans="2:11" ht="15" customHeight="1">
      <c r="B174" s="324"/>
      <c r="C174" s="304" t="s">
        <v>888</v>
      </c>
      <c r="D174" s="304"/>
      <c r="E174" s="304"/>
      <c r="F174" s="323" t="s">
        <v>869</v>
      </c>
      <c r="G174" s="304"/>
      <c r="H174" s="304" t="s">
        <v>929</v>
      </c>
      <c r="I174" s="304" t="s">
        <v>865</v>
      </c>
      <c r="J174" s="304">
        <v>50</v>
      </c>
      <c r="K174" s="345"/>
    </row>
    <row r="175" spans="2:11" ht="15" customHeight="1">
      <c r="B175" s="324"/>
      <c r="C175" s="304" t="s">
        <v>127</v>
      </c>
      <c r="D175" s="304"/>
      <c r="E175" s="304"/>
      <c r="F175" s="323" t="s">
        <v>863</v>
      </c>
      <c r="G175" s="304"/>
      <c r="H175" s="304" t="s">
        <v>930</v>
      </c>
      <c r="I175" s="304" t="s">
        <v>931</v>
      </c>
      <c r="J175" s="304"/>
      <c r="K175" s="345"/>
    </row>
    <row r="176" spans="2:11" ht="15" customHeight="1">
      <c r="B176" s="324"/>
      <c r="C176" s="304" t="s">
        <v>65</v>
      </c>
      <c r="D176" s="304"/>
      <c r="E176" s="304"/>
      <c r="F176" s="323" t="s">
        <v>863</v>
      </c>
      <c r="G176" s="304"/>
      <c r="H176" s="304" t="s">
        <v>932</v>
      </c>
      <c r="I176" s="304" t="s">
        <v>933</v>
      </c>
      <c r="J176" s="304">
        <v>1</v>
      </c>
      <c r="K176" s="345"/>
    </row>
    <row r="177" spans="2:11" ht="15" customHeight="1">
      <c r="B177" s="324"/>
      <c r="C177" s="304" t="s">
        <v>61</v>
      </c>
      <c r="D177" s="304"/>
      <c r="E177" s="304"/>
      <c r="F177" s="323" t="s">
        <v>863</v>
      </c>
      <c r="G177" s="304"/>
      <c r="H177" s="304" t="s">
        <v>934</v>
      </c>
      <c r="I177" s="304" t="s">
        <v>865</v>
      </c>
      <c r="J177" s="304">
        <v>20</v>
      </c>
      <c r="K177" s="345"/>
    </row>
    <row r="178" spans="2:11" ht="15" customHeight="1">
      <c r="B178" s="324"/>
      <c r="C178" s="304" t="s">
        <v>128</v>
      </c>
      <c r="D178" s="304"/>
      <c r="E178" s="304"/>
      <c r="F178" s="323" t="s">
        <v>863</v>
      </c>
      <c r="G178" s="304"/>
      <c r="H178" s="304" t="s">
        <v>935</v>
      </c>
      <c r="I178" s="304" t="s">
        <v>865</v>
      </c>
      <c r="J178" s="304">
        <v>255</v>
      </c>
      <c r="K178" s="345"/>
    </row>
    <row r="179" spans="2:11" ht="15" customHeight="1">
      <c r="B179" s="324"/>
      <c r="C179" s="304" t="s">
        <v>129</v>
      </c>
      <c r="D179" s="304"/>
      <c r="E179" s="304"/>
      <c r="F179" s="323" t="s">
        <v>863</v>
      </c>
      <c r="G179" s="304"/>
      <c r="H179" s="304" t="s">
        <v>828</v>
      </c>
      <c r="I179" s="304" t="s">
        <v>865</v>
      </c>
      <c r="J179" s="304">
        <v>10</v>
      </c>
      <c r="K179" s="345"/>
    </row>
    <row r="180" spans="2:11" ht="15" customHeight="1">
      <c r="B180" s="324"/>
      <c r="C180" s="304" t="s">
        <v>130</v>
      </c>
      <c r="D180" s="304"/>
      <c r="E180" s="304"/>
      <c r="F180" s="323" t="s">
        <v>863</v>
      </c>
      <c r="G180" s="304"/>
      <c r="H180" s="304" t="s">
        <v>936</v>
      </c>
      <c r="I180" s="304" t="s">
        <v>897</v>
      </c>
      <c r="J180" s="304"/>
      <c r="K180" s="345"/>
    </row>
    <row r="181" spans="2:11" ht="15" customHeight="1">
      <c r="B181" s="324"/>
      <c r="C181" s="304" t="s">
        <v>937</v>
      </c>
      <c r="D181" s="304"/>
      <c r="E181" s="304"/>
      <c r="F181" s="323" t="s">
        <v>863</v>
      </c>
      <c r="G181" s="304"/>
      <c r="H181" s="304" t="s">
        <v>938</v>
      </c>
      <c r="I181" s="304" t="s">
        <v>897</v>
      </c>
      <c r="J181" s="304"/>
      <c r="K181" s="345"/>
    </row>
    <row r="182" spans="2:11" ht="15" customHeight="1">
      <c r="B182" s="324"/>
      <c r="C182" s="304" t="s">
        <v>926</v>
      </c>
      <c r="D182" s="304"/>
      <c r="E182" s="304"/>
      <c r="F182" s="323" t="s">
        <v>863</v>
      </c>
      <c r="G182" s="304"/>
      <c r="H182" s="304" t="s">
        <v>939</v>
      </c>
      <c r="I182" s="304" t="s">
        <v>897</v>
      </c>
      <c r="J182" s="304"/>
      <c r="K182" s="345"/>
    </row>
    <row r="183" spans="2:11" ht="15" customHeight="1">
      <c r="B183" s="324"/>
      <c r="C183" s="304" t="s">
        <v>132</v>
      </c>
      <c r="D183" s="304"/>
      <c r="E183" s="304"/>
      <c r="F183" s="323" t="s">
        <v>869</v>
      </c>
      <c r="G183" s="304"/>
      <c r="H183" s="304" t="s">
        <v>940</v>
      </c>
      <c r="I183" s="304" t="s">
        <v>865</v>
      </c>
      <c r="J183" s="304">
        <v>50</v>
      </c>
      <c r="K183" s="345"/>
    </row>
    <row r="184" spans="2:11" ht="15" customHeight="1">
      <c r="B184" s="324"/>
      <c r="C184" s="304" t="s">
        <v>941</v>
      </c>
      <c r="D184" s="304"/>
      <c r="E184" s="304"/>
      <c r="F184" s="323" t="s">
        <v>869</v>
      </c>
      <c r="G184" s="304"/>
      <c r="H184" s="304" t="s">
        <v>942</v>
      </c>
      <c r="I184" s="304" t="s">
        <v>943</v>
      </c>
      <c r="J184" s="304"/>
      <c r="K184" s="345"/>
    </row>
    <row r="185" spans="2:11" ht="15" customHeight="1">
      <c r="B185" s="324"/>
      <c r="C185" s="304" t="s">
        <v>944</v>
      </c>
      <c r="D185" s="304"/>
      <c r="E185" s="304"/>
      <c r="F185" s="323" t="s">
        <v>869</v>
      </c>
      <c r="G185" s="304"/>
      <c r="H185" s="304" t="s">
        <v>945</v>
      </c>
      <c r="I185" s="304" t="s">
        <v>943</v>
      </c>
      <c r="J185" s="304"/>
      <c r="K185" s="345"/>
    </row>
    <row r="186" spans="2:11" ht="15" customHeight="1">
      <c r="B186" s="324"/>
      <c r="C186" s="304" t="s">
        <v>946</v>
      </c>
      <c r="D186" s="304"/>
      <c r="E186" s="304"/>
      <c r="F186" s="323" t="s">
        <v>869</v>
      </c>
      <c r="G186" s="304"/>
      <c r="H186" s="304" t="s">
        <v>947</v>
      </c>
      <c r="I186" s="304" t="s">
        <v>943</v>
      </c>
      <c r="J186" s="304"/>
      <c r="K186" s="345"/>
    </row>
    <row r="187" spans="2:11" ht="15" customHeight="1">
      <c r="B187" s="324"/>
      <c r="C187" s="357" t="s">
        <v>948</v>
      </c>
      <c r="D187" s="304"/>
      <c r="E187" s="304"/>
      <c r="F187" s="323" t="s">
        <v>869</v>
      </c>
      <c r="G187" s="304"/>
      <c r="H187" s="304" t="s">
        <v>949</v>
      </c>
      <c r="I187" s="304" t="s">
        <v>950</v>
      </c>
      <c r="J187" s="358" t="s">
        <v>951</v>
      </c>
      <c r="K187" s="345"/>
    </row>
    <row r="188" spans="2:11" ht="15" customHeight="1">
      <c r="B188" s="324"/>
      <c r="C188" s="309" t="s">
        <v>50</v>
      </c>
      <c r="D188" s="304"/>
      <c r="E188" s="304"/>
      <c r="F188" s="323" t="s">
        <v>863</v>
      </c>
      <c r="G188" s="304"/>
      <c r="H188" s="300" t="s">
        <v>952</v>
      </c>
      <c r="I188" s="304" t="s">
        <v>953</v>
      </c>
      <c r="J188" s="304"/>
      <c r="K188" s="345"/>
    </row>
    <row r="189" spans="2:11" ht="15" customHeight="1">
      <c r="B189" s="324"/>
      <c r="C189" s="309" t="s">
        <v>954</v>
      </c>
      <c r="D189" s="304"/>
      <c r="E189" s="304"/>
      <c r="F189" s="323" t="s">
        <v>863</v>
      </c>
      <c r="G189" s="304"/>
      <c r="H189" s="304" t="s">
        <v>955</v>
      </c>
      <c r="I189" s="304" t="s">
        <v>897</v>
      </c>
      <c r="J189" s="304"/>
      <c r="K189" s="345"/>
    </row>
    <row r="190" spans="2:11" ht="15" customHeight="1">
      <c r="B190" s="324"/>
      <c r="C190" s="309" t="s">
        <v>956</v>
      </c>
      <c r="D190" s="304"/>
      <c r="E190" s="304"/>
      <c r="F190" s="323" t="s">
        <v>863</v>
      </c>
      <c r="G190" s="304"/>
      <c r="H190" s="304" t="s">
        <v>957</v>
      </c>
      <c r="I190" s="304" t="s">
        <v>897</v>
      </c>
      <c r="J190" s="304"/>
      <c r="K190" s="345"/>
    </row>
    <row r="191" spans="2:11" ht="15" customHeight="1">
      <c r="B191" s="324"/>
      <c r="C191" s="309" t="s">
        <v>958</v>
      </c>
      <c r="D191" s="304"/>
      <c r="E191" s="304"/>
      <c r="F191" s="323" t="s">
        <v>869</v>
      </c>
      <c r="G191" s="304"/>
      <c r="H191" s="304" t="s">
        <v>959</v>
      </c>
      <c r="I191" s="304" t="s">
        <v>897</v>
      </c>
      <c r="J191" s="304"/>
      <c r="K191" s="345"/>
    </row>
    <row r="192" spans="2:11" ht="15" customHeight="1">
      <c r="B192" s="351"/>
      <c r="C192" s="359"/>
      <c r="D192" s="333"/>
      <c r="E192" s="333"/>
      <c r="F192" s="333"/>
      <c r="G192" s="333"/>
      <c r="H192" s="333"/>
      <c r="I192" s="333"/>
      <c r="J192" s="333"/>
      <c r="K192" s="352"/>
    </row>
    <row r="193" spans="2:11" ht="18.75" customHeight="1">
      <c r="B193" s="300"/>
      <c r="C193" s="304"/>
      <c r="D193" s="304"/>
      <c r="E193" s="304"/>
      <c r="F193" s="323"/>
      <c r="G193" s="304"/>
      <c r="H193" s="304"/>
      <c r="I193" s="304"/>
      <c r="J193" s="304"/>
      <c r="K193" s="300"/>
    </row>
    <row r="194" spans="2:11" ht="18.75" customHeight="1">
      <c r="B194" s="300"/>
      <c r="C194" s="304"/>
      <c r="D194" s="304"/>
      <c r="E194" s="304"/>
      <c r="F194" s="323"/>
      <c r="G194" s="304"/>
      <c r="H194" s="304"/>
      <c r="I194" s="304"/>
      <c r="J194" s="304"/>
      <c r="K194" s="300"/>
    </row>
    <row r="195" spans="2:11" ht="18.75" customHeight="1">
      <c r="B195" s="310"/>
      <c r="C195" s="310"/>
      <c r="D195" s="310"/>
      <c r="E195" s="310"/>
      <c r="F195" s="310"/>
      <c r="G195" s="310"/>
      <c r="H195" s="310"/>
      <c r="I195" s="310"/>
      <c r="J195" s="310"/>
      <c r="K195" s="310"/>
    </row>
    <row r="196" spans="2:11" ht="13.5">
      <c r="B196" s="292"/>
      <c r="C196" s="293"/>
      <c r="D196" s="293"/>
      <c r="E196" s="293"/>
      <c r="F196" s="293"/>
      <c r="G196" s="293"/>
      <c r="H196" s="293"/>
      <c r="I196" s="293"/>
      <c r="J196" s="293"/>
      <c r="K196" s="294"/>
    </row>
    <row r="197" spans="2:11" ht="21">
      <c r="B197" s="295"/>
      <c r="C197" s="422" t="s">
        <v>960</v>
      </c>
      <c r="D197" s="422"/>
      <c r="E197" s="422"/>
      <c r="F197" s="422"/>
      <c r="G197" s="422"/>
      <c r="H197" s="422"/>
      <c r="I197" s="422"/>
      <c r="J197" s="422"/>
      <c r="K197" s="296"/>
    </row>
    <row r="198" spans="2:11" ht="25.5" customHeight="1">
      <c r="B198" s="295"/>
      <c r="C198" s="360" t="s">
        <v>961</v>
      </c>
      <c r="D198" s="360"/>
      <c r="E198" s="360"/>
      <c r="F198" s="360" t="s">
        <v>962</v>
      </c>
      <c r="G198" s="361"/>
      <c r="H198" s="421" t="s">
        <v>963</v>
      </c>
      <c r="I198" s="421"/>
      <c r="J198" s="421"/>
      <c r="K198" s="296"/>
    </row>
    <row r="199" spans="2:11" ht="5.25" customHeight="1">
      <c r="B199" s="324"/>
      <c r="C199" s="321"/>
      <c r="D199" s="321"/>
      <c r="E199" s="321"/>
      <c r="F199" s="321"/>
      <c r="G199" s="304"/>
      <c r="H199" s="321"/>
      <c r="I199" s="321"/>
      <c r="J199" s="321"/>
      <c r="K199" s="345"/>
    </row>
    <row r="200" spans="2:11" ht="15" customHeight="1">
      <c r="B200" s="324"/>
      <c r="C200" s="304" t="s">
        <v>953</v>
      </c>
      <c r="D200" s="304"/>
      <c r="E200" s="304"/>
      <c r="F200" s="323" t="s">
        <v>51</v>
      </c>
      <c r="G200" s="304"/>
      <c r="H200" s="419" t="s">
        <v>964</v>
      </c>
      <c r="I200" s="419"/>
      <c r="J200" s="419"/>
      <c r="K200" s="345"/>
    </row>
    <row r="201" spans="2:11" ht="15" customHeight="1">
      <c r="B201" s="324"/>
      <c r="C201" s="330"/>
      <c r="D201" s="304"/>
      <c r="E201" s="304"/>
      <c r="F201" s="323" t="s">
        <v>52</v>
      </c>
      <c r="G201" s="304"/>
      <c r="H201" s="419" t="s">
        <v>965</v>
      </c>
      <c r="I201" s="419"/>
      <c r="J201" s="419"/>
      <c r="K201" s="345"/>
    </row>
    <row r="202" spans="2:11" ht="15" customHeight="1">
      <c r="B202" s="324"/>
      <c r="C202" s="330"/>
      <c r="D202" s="304"/>
      <c r="E202" s="304"/>
      <c r="F202" s="323" t="s">
        <v>55</v>
      </c>
      <c r="G202" s="304"/>
      <c r="H202" s="419" t="s">
        <v>966</v>
      </c>
      <c r="I202" s="419"/>
      <c r="J202" s="419"/>
      <c r="K202" s="345"/>
    </row>
    <row r="203" spans="2:11" ht="15" customHeight="1">
      <c r="B203" s="324"/>
      <c r="C203" s="304"/>
      <c r="D203" s="304"/>
      <c r="E203" s="304"/>
      <c r="F203" s="323" t="s">
        <v>53</v>
      </c>
      <c r="G203" s="304"/>
      <c r="H203" s="419" t="s">
        <v>967</v>
      </c>
      <c r="I203" s="419"/>
      <c r="J203" s="419"/>
      <c r="K203" s="345"/>
    </row>
    <row r="204" spans="2:11" ht="15" customHeight="1">
      <c r="B204" s="324"/>
      <c r="C204" s="304"/>
      <c r="D204" s="304"/>
      <c r="E204" s="304"/>
      <c r="F204" s="323" t="s">
        <v>54</v>
      </c>
      <c r="G204" s="304"/>
      <c r="H204" s="419" t="s">
        <v>968</v>
      </c>
      <c r="I204" s="419"/>
      <c r="J204" s="419"/>
      <c r="K204" s="345"/>
    </row>
    <row r="205" spans="2:11" ht="15" customHeight="1">
      <c r="B205" s="324"/>
      <c r="C205" s="304"/>
      <c r="D205" s="304"/>
      <c r="E205" s="304"/>
      <c r="F205" s="323"/>
      <c r="G205" s="304"/>
      <c r="H205" s="304"/>
      <c r="I205" s="304"/>
      <c r="J205" s="304"/>
      <c r="K205" s="345"/>
    </row>
    <row r="206" spans="2:11" ht="15" customHeight="1">
      <c r="B206" s="324"/>
      <c r="C206" s="304" t="s">
        <v>909</v>
      </c>
      <c r="D206" s="304"/>
      <c r="E206" s="304"/>
      <c r="F206" s="323" t="s">
        <v>85</v>
      </c>
      <c r="G206" s="304"/>
      <c r="H206" s="419" t="s">
        <v>969</v>
      </c>
      <c r="I206" s="419"/>
      <c r="J206" s="419"/>
      <c r="K206" s="345"/>
    </row>
    <row r="207" spans="2:11" ht="15" customHeight="1">
      <c r="B207" s="324"/>
      <c r="C207" s="330"/>
      <c r="D207" s="304"/>
      <c r="E207" s="304"/>
      <c r="F207" s="323" t="s">
        <v>808</v>
      </c>
      <c r="G207" s="304"/>
      <c r="H207" s="419" t="s">
        <v>809</v>
      </c>
      <c r="I207" s="419"/>
      <c r="J207" s="419"/>
      <c r="K207" s="345"/>
    </row>
    <row r="208" spans="2:11" ht="15" customHeight="1">
      <c r="B208" s="324"/>
      <c r="C208" s="304"/>
      <c r="D208" s="304"/>
      <c r="E208" s="304"/>
      <c r="F208" s="323" t="s">
        <v>806</v>
      </c>
      <c r="G208" s="304"/>
      <c r="H208" s="419" t="s">
        <v>970</v>
      </c>
      <c r="I208" s="419"/>
      <c r="J208" s="419"/>
      <c r="K208" s="345"/>
    </row>
    <row r="209" spans="2:11" ht="15" customHeight="1">
      <c r="B209" s="362"/>
      <c r="C209" s="330"/>
      <c r="D209" s="330"/>
      <c r="E209" s="330"/>
      <c r="F209" s="323" t="s">
        <v>100</v>
      </c>
      <c r="G209" s="309"/>
      <c r="H209" s="420" t="s">
        <v>810</v>
      </c>
      <c r="I209" s="420"/>
      <c r="J209" s="420"/>
      <c r="K209" s="363"/>
    </row>
    <row r="210" spans="2:11" ht="15" customHeight="1">
      <c r="B210" s="362"/>
      <c r="C210" s="330"/>
      <c r="D210" s="330"/>
      <c r="E210" s="330"/>
      <c r="F210" s="323" t="s">
        <v>811</v>
      </c>
      <c r="G210" s="309"/>
      <c r="H210" s="420" t="s">
        <v>971</v>
      </c>
      <c r="I210" s="420"/>
      <c r="J210" s="420"/>
      <c r="K210" s="363"/>
    </row>
    <row r="211" spans="2:11" ht="15" customHeight="1">
      <c r="B211" s="362"/>
      <c r="C211" s="330"/>
      <c r="D211" s="330"/>
      <c r="E211" s="330"/>
      <c r="F211" s="364"/>
      <c r="G211" s="309"/>
      <c r="H211" s="365"/>
      <c r="I211" s="365"/>
      <c r="J211" s="365"/>
      <c r="K211" s="363"/>
    </row>
    <row r="212" spans="2:11" ht="15" customHeight="1">
      <c r="B212" s="362"/>
      <c r="C212" s="304" t="s">
        <v>933</v>
      </c>
      <c r="D212" s="330"/>
      <c r="E212" s="330"/>
      <c r="F212" s="323">
        <v>1</v>
      </c>
      <c r="G212" s="309"/>
      <c r="H212" s="420" t="s">
        <v>972</v>
      </c>
      <c r="I212" s="420"/>
      <c r="J212" s="420"/>
      <c r="K212" s="363"/>
    </row>
    <row r="213" spans="2:11" ht="15" customHeight="1">
      <c r="B213" s="362"/>
      <c r="C213" s="330"/>
      <c r="D213" s="330"/>
      <c r="E213" s="330"/>
      <c r="F213" s="323">
        <v>2</v>
      </c>
      <c r="G213" s="309"/>
      <c r="H213" s="420" t="s">
        <v>973</v>
      </c>
      <c r="I213" s="420"/>
      <c r="J213" s="420"/>
      <c r="K213" s="363"/>
    </row>
    <row r="214" spans="2:11" ht="15" customHeight="1">
      <c r="B214" s="362"/>
      <c r="C214" s="330"/>
      <c r="D214" s="330"/>
      <c r="E214" s="330"/>
      <c r="F214" s="323">
        <v>3</v>
      </c>
      <c r="G214" s="309"/>
      <c r="H214" s="420" t="s">
        <v>974</v>
      </c>
      <c r="I214" s="420"/>
      <c r="J214" s="420"/>
      <c r="K214" s="363"/>
    </row>
    <row r="215" spans="2:11" ht="15" customHeight="1">
      <c r="B215" s="362"/>
      <c r="C215" s="330"/>
      <c r="D215" s="330"/>
      <c r="E215" s="330"/>
      <c r="F215" s="323">
        <v>4</v>
      </c>
      <c r="G215" s="309"/>
      <c r="H215" s="420" t="s">
        <v>975</v>
      </c>
      <c r="I215" s="420"/>
      <c r="J215" s="420"/>
      <c r="K215" s="363"/>
    </row>
    <row r="216" spans="2:11" ht="12.75" customHeight="1">
      <c r="B216" s="366"/>
      <c r="C216" s="367"/>
      <c r="D216" s="367"/>
      <c r="E216" s="367"/>
      <c r="F216" s="367"/>
      <c r="G216" s="367"/>
      <c r="H216" s="367"/>
      <c r="I216" s="367"/>
      <c r="J216" s="367"/>
      <c r="K216" s="368"/>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DESKTOP-L6BP6J7\Luděk Štuller</dc:creator>
  <cp:keywords/>
  <dc:description/>
  <cp:lastModifiedBy>Luděk Štuller</cp:lastModifiedBy>
  <dcterms:created xsi:type="dcterms:W3CDTF">2017-05-26T09:28:52Z</dcterms:created>
  <dcterms:modified xsi:type="dcterms:W3CDTF">2017-05-26T09:29:11Z</dcterms:modified>
  <cp:category/>
  <cp:version/>
  <cp:contentType/>
  <cp:contentStatus/>
</cp:coreProperties>
</file>