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Stavební část" sheetId="2" r:id="rId2"/>
    <sheet name="2 - Hromosvod" sheetId="3" r:id="rId3"/>
    <sheet name="VRN - Vedlejší rozpočtové..." sheetId="4" r:id="rId4"/>
    <sheet name="Pokyny pro vyplnění" sheetId="5" r:id="rId5"/>
  </sheets>
  <definedNames>
    <definedName name="_xlnm.Print_Titles" localSheetId="1">'1 - Stavební část'!$96:$96</definedName>
    <definedName name="_xlnm.Print_Titles" localSheetId="2">'2 - Hromosvod'!$71:$71</definedName>
    <definedName name="_xlnm.Print_Titles" localSheetId="0">'Rekapitulace stavby'!$48:$48</definedName>
    <definedName name="_xlnm.Print_Titles" localSheetId="3">'VRN - Vedlejší rozpočtové...'!$73:$73</definedName>
    <definedName name="_xlnm.Print_Area" localSheetId="1">'1 - Stavební část'!$C$4:$P$33,'1 - Stavební část'!$C$39:$Q$80,'1 - Stavební část'!$C$86:$R$1107</definedName>
    <definedName name="_xlnm.Print_Area" localSheetId="2">'2 - Hromosvod'!$C$4:$P$33,'2 - Hromosvod'!$C$39:$Q$55,'2 - Hromosvod'!$C$61:$R$129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stavby'!$C$38:$AQ$54</definedName>
    <definedName name="_xlnm.Print_Area" localSheetId="3">'VRN - Vedlejší rozpočtové...'!$C$4:$P$33,'VRN - Vedlejší rozpočtové...'!$C$39:$Q$57,'VRN - Vedlejší rozpočtové...'!$C$63:$R$101</definedName>
  </definedNames>
  <calcPr fullCalcOnLoad="1"/>
</workbook>
</file>

<file path=xl/sharedStrings.xml><?xml version="1.0" encoding="utf-8"?>
<sst xmlns="http://schemas.openxmlformats.org/spreadsheetml/2006/main" count="9331" uniqueCount="1900">
  <si>
    <t>Export VZ</t>
  </si>
  <si>
    <t>List obsahuje:</t>
  </si>
  <si>
    <t>2.0</t>
  </si>
  <si>
    <t>False</t>
  </si>
  <si>
    <t>{F23155DC-10C2-4801-BD80-59A0F428B97E}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</si>
  <si>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</si>
  <si>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</si>
  <si>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</si>
  <si>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</si>
  <si>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</si>
  <si>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</si>
  <si>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</si>
  <si>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</si>
  <si>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</si>
  <si>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</si>
  <si>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201379B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</si>
  <si>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</si>
  <si>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</si>
  <si>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Fáze 2_Sportovní hala v Litvínově</t>
  </si>
  <si>
    <t>0,1</t>
  </si>
  <si>
    <t>KSO:</t>
  </si>
  <si>
    <t>802 23</t>
  </si>
  <si>
    <t>CC-CZ:</t>
  </si>
  <si>
    <t>1</t>
  </si>
  <si>
    <t>Místo:</t>
  </si>
  <si>
    <t>U Koldomu č.p. 2049, Litvínov</t>
  </si>
  <si>
    <t>Datum:</t>
  </si>
  <si>
    <t>10.09.2013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</si>
  <si>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</si>
  <si>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</si>
  <si>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</si>
  <si>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</si>
  <si>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</si>
  <si>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</si>
  <si>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</si>
  <si>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</si>
  <si>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</si>
  <si>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arch. Tomáš Adámek</t>
  </si>
  <si>
    <t>True</t>
  </si>
  <si>
    <t>Poznámka:</t>
  </si>
  <si>
    <t>Soupis prací je sestaven za využití položek Cenové soustavy ÚRS. Cenové a technické podmínky ÚRS, které nejsou uvedeny v soupisu prací (tzv. úvodní části katalogů) jsou neomezeně dálkově k dispozici na www.cs-urs.cz. Položky soupisu prací, které nemají ve sloupci "Cenová soustava" uveden žádný údaj, nepochází z Cenové soustavy ÚRS.
Pokud jsou v soupisu prací označeny výrobky a materiály obchodním názvem, lze je zaměnit za jiné, kvalitativně a technicky obdobné.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</si>
  <si>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</si>
  <si>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</si>
  <si>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</si>
  <si>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</si>
  <si>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</si>
  <si>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</si>
  <si>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</si>
  <si>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</si>
  <si>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</si>
  <si>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</si>
  <si>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</si>
  <si>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</si>
  <si>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</si>
  <si>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</si>
  <si>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</si>
  <si>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</si>
  <si>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</si>
  <si>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</si>
  <si>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</si>
  <si>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</si>
  <si>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</si>
  <si>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</si>
  <si>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</si>
  <si>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</si>
  <si>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</si>
  <si>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</si>
  <si>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</si>
  <si>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</si>
  <si>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</si>
  <si>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</si>
  <si>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</si>
  <si>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</si>
  <si>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</si>
  <si>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</si>
  <si>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</si>
  <si>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</si>
  <si>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část</t>
  </si>
  <si>
    <t>STA</t>
  </si>
  <si>
    <t>{4059883A-779A-4E68-91C1-2142C4E4E26B}</t>
  </si>
  <si>
    <t>2</t>
  </si>
  <si>
    <t>Hromosvod</t>
  </si>
  <si>
    <t>{2F147D23-3CED-4210-9C07-6EBD7E523D84}</t>
  </si>
  <si>
    <t>VRN</t>
  </si>
  <si>
    <t>Vedlejší rozpočtové náklady</t>
  </si>
  <si>
    <t>VON</t>
  </si>
  <si>
    <t>{8C98CD25-84C6-43DC-B2E8-4887600ABA5B}</t>
  </si>
  <si>
    <t>Zpět na list:</t>
  </si>
  <si>
    <t>apu</t>
  </si>
  <si>
    <t>m</t>
  </si>
  <si>
    <t>1466,074</t>
  </si>
  <si>
    <t>kzs_celkem</t>
  </si>
  <si>
    <t>m2</t>
  </si>
  <si>
    <t>2917,86</t>
  </si>
  <si>
    <t>KRYCÍ LIST SOUPISU</t>
  </si>
  <si>
    <t>kzs160min</t>
  </si>
  <si>
    <t>1571,145</t>
  </si>
  <si>
    <t>kzs200min</t>
  </si>
  <si>
    <t>892,587</t>
  </si>
  <si>
    <t>kzs50p</t>
  </si>
  <si>
    <t>21,083</t>
  </si>
  <si>
    <t>Objekt:</t>
  </si>
  <si>
    <t>1 - Stavební část</t>
  </si>
  <si>
    <t>lešení</t>
  </si>
  <si>
    <t>538,094</t>
  </si>
  <si>
    <t>lešení_hala</t>
  </si>
  <si>
    <t>3138,482</t>
  </si>
  <si>
    <t>lišta_al_roh</t>
  </si>
  <si>
    <t>85,3</t>
  </si>
  <si>
    <t>lišta_parapet</t>
  </si>
  <si>
    <t>165,89</t>
  </si>
  <si>
    <t>malby</t>
  </si>
  <si>
    <t>328,761</t>
  </si>
  <si>
    <t>napraží</t>
  </si>
  <si>
    <t>okap_ch</t>
  </si>
  <si>
    <t>136,2</t>
  </si>
  <si>
    <t>povrch_beton</t>
  </si>
  <si>
    <t>180,823</t>
  </si>
  <si>
    <t>roh_pvc</t>
  </si>
  <si>
    <t>2882,106</t>
  </si>
  <si>
    <t>roh_pvc_t</t>
  </si>
  <si>
    <t>1300,184</t>
  </si>
  <si>
    <t>s1</t>
  </si>
  <si>
    <t>3041,861</t>
  </si>
  <si>
    <t>s2</t>
  </si>
  <si>
    <t>128</t>
  </si>
  <si>
    <t>s3</t>
  </si>
  <si>
    <t>520,818</t>
  </si>
  <si>
    <t>skládka</t>
  </si>
  <si>
    <t>m3</t>
  </si>
  <si>
    <t>23,1</t>
  </si>
  <si>
    <t>spalety_kzs40</t>
  </si>
  <si>
    <t>440,078</t>
  </si>
  <si>
    <t>výkop</t>
  </si>
  <si>
    <t>30,8</t>
  </si>
  <si>
    <t>výplně</t>
  </si>
  <si>
    <t>510,712</t>
  </si>
  <si>
    <t>xps160</t>
  </si>
  <si>
    <t>193</t>
  </si>
  <si>
    <t>zakl_lista160</t>
  </si>
  <si>
    <t>385,232</t>
  </si>
  <si>
    <t>zásyp</t>
  </si>
  <si>
    <t>7,7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</si>
  <si>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</si>
  <si>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</si>
  <si>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</si>
  <si>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</si>
  <si>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</si>
  <si>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</si>
  <si>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</si>
  <si>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</si>
  <si>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</si>
  <si>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</si>
  <si>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</si>
  <si>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</si>
  <si>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</si>
  <si>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985 - Sanace</t>
  </si>
  <si>
    <t xml:space="preserve">      91 - Doplňující konstrukce a práce pozemních komunikací, letišť a ploch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</si>
  <si>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</si>
  <si>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</si>
  <si>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</si>
  <si>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</si>
  <si>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</si>
  <si>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</si>
  <si>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</si>
  <si>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</si>
  <si>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</si>
  <si>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</si>
  <si>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</si>
  <si>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</si>
  <si>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</si>
  <si>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</si>
  <si>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</si>
  <si>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</si>
  <si>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</si>
  <si>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</si>
  <si>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</si>
  <si>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</si>
  <si>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</si>
  <si>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</si>
  <si>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</si>
  <si>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</si>
  <si>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</si>
  <si>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</si>
  <si>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</si>
  <si>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</si>
  <si>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</si>
  <si>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</si>
  <si>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</si>
  <si>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</si>
  <si>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</si>
  <si>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</si>
  <si>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</si>
  <si>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</si>
  <si>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</si>
  <si>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CS ÚRS 2013 02</t>
  </si>
  <si>
    <t>4</t>
  </si>
  <si>
    <t>1725225123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</si>
  <si>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</si>
  <si>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PP</t>
  </si>
  <si>
    <t xml:space="preserve">stávající okapový chodník </t>
  </si>
  <si>
    <t>VV</t>
  </si>
  <si>
    <t>385*0,4</t>
  </si>
  <si>
    <t>132202101</t>
  </si>
  <si>
    <t>Hloubení rýh š do 600 mm ručním nebo pneum nářadím v soudržných horninách tř. 3</t>
  </si>
  <si>
    <t>190718426</t>
  </si>
  <si>
    <t>Hloubení zapažených i nezapažených rýh šířky do 600 mm ručním nebo pneumatickým nářadím s urovnáním dna do předepsaného profilu a spádu v horninách tř. 3 soudržných</t>
  </si>
  <si>
    <t>výkop podél soklu všech budou pro provedení izolace pod terénem</t>
  </si>
  <si>
    <t>0,2*0,4*385</t>
  </si>
  <si>
    <t>3</t>
  </si>
  <si>
    <t>167101101</t>
  </si>
  <si>
    <t>Nakládání výkopku z hornin tř. 1 až 4 do 100 m3</t>
  </si>
  <si>
    <t>-1644521437</t>
  </si>
  <si>
    <t>Nakládání, skládání a překládání neulehlého výkopku nebo sypaniny nakládání, množství do 100 m3, z hornin tř. 1 až 4</t>
  </si>
  <si>
    <t>162701105</t>
  </si>
  <si>
    <t>Vodorovné přemístění do 10000 m výkopku/sypaniny z horniny tř. 1 až 4</t>
  </si>
  <si>
    <t>-1991658301</t>
  </si>
  <si>
    <t>Vodorovné přemístění výkopku nebo sypaniny po suchu na obvyklém dopravním prostředku, bez naložení výkopku, avšak se složením bez rozhrnutí z horniny tř. 1 až 4 na vzdálenost přes 9 000 do 10 000 m</t>
  </si>
  <si>
    <t>výkop-zásyp</t>
  </si>
  <si>
    <t>5</t>
  </si>
  <si>
    <t>162701109</t>
  </si>
  <si>
    <t>Příplatek k vodorovnému přemístění výkopku/sypaniny z horniny tř. 1 až 4 ZKD 1000 m přes 10000 m</t>
  </si>
  <si>
    <t>-144838149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</si>
  <si>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</si>
  <si>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skládka*10</t>
  </si>
  <si>
    <t>6</t>
  </si>
  <si>
    <t>171201211</t>
  </si>
  <si>
    <t>Poplatek za uložení odpadu ze sypaniny na skládce (skládkovné)</t>
  </si>
  <si>
    <t>t</t>
  </si>
  <si>
    <t>-1982931845</t>
  </si>
  <si>
    <t>Uložení sypaniny poplatek za uložení sypaniny na skládce ( skládkovné )</t>
  </si>
  <si>
    <t>skládka*1,75</t>
  </si>
  <si>
    <t>7</t>
  </si>
  <si>
    <t>174201101</t>
  </si>
  <si>
    <t>Zásyp jam, šachet rýh nebo kolem objektů sypaninou bez zhutnění</t>
  </si>
  <si>
    <t>1729548242</t>
  </si>
  <si>
    <t>Zásyp sypaninou z jakékoliv horniny s uložením výkopku ve vrstvách bez zhutnění jam, šachet, rýh nebo kolem objektů v těchto vykopávkách</t>
  </si>
  <si>
    <t>0,05*0,4*385</t>
  </si>
  <si>
    <t>8</t>
  </si>
  <si>
    <t>311238115</t>
  </si>
  <si>
    <t>Zdivo nosné z cihel děrovaných tl 300 mm pevnosti P 10 na MVC</t>
  </si>
  <si>
    <t>-270676555</t>
  </si>
  <si>
    <t>dozdění parapetů fasáda jih</t>
  </si>
  <si>
    <t>2,3*9,43*2</t>
  </si>
  <si>
    <t>9</t>
  </si>
  <si>
    <t>311361821</t>
  </si>
  <si>
    <t>Výztuž nosných zdí betonářskou ocelí 10 505</t>
  </si>
  <si>
    <t>-1471851008</t>
  </si>
  <si>
    <t>Výztuž nadzákladových zdí nosných svislých nebo odkloněných od svislice, rovných nebo oblých z betonářské oceli 10 505 (R) nebo BSt 500</t>
  </si>
  <si>
    <t xml:space="preserve">rozsáhle napadená výztuž železobetonu </t>
  </si>
  <si>
    <t xml:space="preserve">hmotnost odhadem </t>
  </si>
  <si>
    <t>160/1000</t>
  </si>
  <si>
    <t>33123831R</t>
  </si>
  <si>
    <t>Zdivo pilířů z cihel děrovaných pevnosti na MC</t>
  </si>
  <si>
    <t>1610377803</t>
  </si>
  <si>
    <t>Poznámka k položce:
obezdívka svislých sloupů bude provedena ze systémových tvarovek</t>
  </si>
  <si>
    <t>P</t>
  </si>
  <si>
    <t>svislé sloupy 8 ks</t>
  </si>
  <si>
    <t>8*(0,3*0,5*7,88)</t>
  </si>
  <si>
    <t>šikmé sloupy 8 ks</t>
  </si>
  <si>
    <t>8*(0,3*0,5*7,88-0,1*0,24*7,88)</t>
  </si>
  <si>
    <t>Součet</t>
  </si>
  <si>
    <t>11</t>
  </si>
  <si>
    <t>619995001</t>
  </si>
  <si>
    <t>Začištění omítek kolem oken, dveří, podlah nebo obkladů</t>
  </si>
  <si>
    <t>-139627194</t>
  </si>
  <si>
    <t>Začištění omítek (s dodáním hmot) kolem oken, dveří, podlah, obkladů apod.</t>
  </si>
  <si>
    <t>12</t>
  </si>
  <si>
    <t>612321141</t>
  </si>
  <si>
    <t>Vápenocementová omítka štuková dvouvrstvá vnitřních stěn nanášená ručně</t>
  </si>
  <si>
    <t>-89849792</t>
  </si>
  <si>
    <t>Omítka vápenocementová vnitřních ploch nanášená ručně dvouvrstvá, tloušťky jádrové omítky do 10 mm štuková svislých konstrukcí stěn</t>
  </si>
  <si>
    <t xml:space="preserve">omítka na novém obvodovém zdivu </t>
  </si>
  <si>
    <t>13</t>
  </si>
  <si>
    <t>613142012</t>
  </si>
  <si>
    <t>Potažení vnitřních pilířů nebo sloupů rabicovým pletivem</t>
  </si>
  <si>
    <t>1689230813</t>
  </si>
  <si>
    <t>Potažení vnitřních ploch pletivem v ploše nebo pruzích, na plném podkladu rabicovým provizorním přichycením pilířů nebo sloupů</t>
  </si>
  <si>
    <t>potažení pletivem bude provedeno současně z vnitřní i z vnější strany sloupů</t>
  </si>
  <si>
    <t>2*8*4,65*(0,56+0,35)*2</t>
  </si>
  <si>
    <t>14</t>
  </si>
  <si>
    <t>613311131</t>
  </si>
  <si>
    <t>Vápenná omítka štuková jednovrstvá vnitřních pilířů nebo sloupů nanášená ručně</t>
  </si>
  <si>
    <t>824843902</t>
  </si>
  <si>
    <t>Omítka vápenná vnitřních ploch nanášená ručně jednovrstvá štuková, tloušťky do 3 mm svislých konstrukcí pilířů nebo sloupů</t>
  </si>
  <si>
    <t>2*8*4,65*(0,16+0,56+0,16)</t>
  </si>
  <si>
    <t>613331121</t>
  </si>
  <si>
    <t>Cementová omítka hladká jednovrstvá vnitřních pilířů nebo sloupů nanášená ručně</t>
  </si>
  <si>
    <t>-343135378</t>
  </si>
  <si>
    <t>Omítka cementová vnitřních ploch nanášená ručně jednovrstvá, tloušťky do 10 mm hladká svislých konstrukcí pilířů nebo sloupů</t>
  </si>
  <si>
    <t>16</t>
  </si>
  <si>
    <t>619991011</t>
  </si>
  <si>
    <t>Obalení konstrukcí a prvků fólií přilepenou lepící páskou</t>
  </si>
  <si>
    <t>432699328</t>
  </si>
  <si>
    <t>Zakrytí vnitřních ploch před znečištěním včetně pozdějšího odkrytí konstrukcí a prvků obalením fólií a přelepením páskou</t>
  </si>
  <si>
    <t xml:space="preserve">zakrývání oken z vnitřní strany </t>
  </si>
  <si>
    <t>17</t>
  </si>
  <si>
    <t>629995101</t>
  </si>
  <si>
    <t>Očištění vnějších ploch tlakovou vodou</t>
  </si>
  <si>
    <t>454241448</t>
  </si>
  <si>
    <t>Očištění vnějších ploch tlakovou vodou omytím</t>
  </si>
  <si>
    <t>kzs_celkem+povrch_beton</t>
  </si>
  <si>
    <t>18</t>
  </si>
  <si>
    <t>62213112R</t>
  </si>
  <si>
    <t>Penetrace podkladu pod KZS vnějších stěn a podhledů nanášená ručně</t>
  </si>
  <si>
    <t>654770435</t>
  </si>
  <si>
    <t>Penetrace podkladu pod KZS vnějších stěn nanášená ručně</t>
  </si>
  <si>
    <t>19</t>
  </si>
  <si>
    <t>621221011</t>
  </si>
  <si>
    <t>Montáž zateplení vnějších podhledů z minerální vlny s podélnou orientací vláken tl do 80 mm</t>
  </si>
  <si>
    <t>-1381481903</t>
  </si>
  <si>
    <t>Montáž kontaktního zateplení z desek z minerální vlny s podélnou orientací vláken na vnější podhledy, tloušťky desek přes 40 do 80 mm</t>
  </si>
  <si>
    <t>20</t>
  </si>
  <si>
    <t>M</t>
  </si>
  <si>
    <t>631515190</t>
  </si>
  <si>
    <t>deska minerální izolační tl. 50 mm</t>
  </si>
  <si>
    <t>1103933911</t>
  </si>
  <si>
    <t>vlákno minerální a výrobky z něj (desky, skruže, pásy, rohože, vložkové pytle apod.) desky z orientovaných vláken - izolace stěn deska, s podélnou orientací vláken pro zateplovací systémy 500 x 1000 mm, la = 0,039 W/mK tl. 50 mm</t>
  </si>
  <si>
    <t>kzs50p*1,05</t>
  </si>
  <si>
    <t>22,137*1,02 'Přepočtené koeficientem množství</t>
  </si>
  <si>
    <t>622211031</t>
  </si>
  <si>
    <t>Montáž zateplení vnějších stěn z polystyrénových desek tl do 160 mm</t>
  </si>
  <si>
    <t>2013388800</t>
  </si>
  <si>
    <t>Montáž kontaktního zateplení z polystyrenových desek na vnější stěny, tloušťky desek přes 120 do 160 mm</t>
  </si>
  <si>
    <t>0,5*386</t>
  </si>
  <si>
    <t>22</t>
  </si>
  <si>
    <t>283764250</t>
  </si>
  <si>
    <t>deska z extrudovaného polystyrénu  XPS tl. 160 mm</t>
  </si>
  <si>
    <t>-1021010177</t>
  </si>
  <si>
    <t>xps160*1,05</t>
  </si>
  <si>
    <t>202,65*1,02 'Přepočtené koeficientem množství</t>
  </si>
  <si>
    <t>23</t>
  </si>
  <si>
    <t>622222001</t>
  </si>
  <si>
    <t>Montáž zateplení vnějšího ostění nebo nadpraží hl. špalety do 200 mm z minerální vlny tl do 40 mm</t>
  </si>
  <si>
    <t>-513065273</t>
  </si>
  <si>
    <t>Montáž kontaktního zateplení vnějšího ostění nebo nadpraží z desek z minerální vlny s podélnou nebo kolmou orientací vláken hloubky špalet do 200 mm, tloušťky desek do 40 mm</t>
  </si>
  <si>
    <t>24</t>
  </si>
  <si>
    <t>631515180</t>
  </si>
  <si>
    <t>deska minerální izolační tl. 40 mm</t>
  </si>
  <si>
    <t>-248277439</t>
  </si>
  <si>
    <t>vlákno minerální a výrobky z něj (desky, skruže, pásy, rohože, vložkové pytle apod.) desky z orientovaných vláken - izolace stěn deska, s podélnou orientací vláken pro zateplovací systémy 500 x 1000 mm, la = 0,039 W/mK tl. 40 mm</t>
  </si>
  <si>
    <t>spalety_kzs40*0,115*1,05</t>
  </si>
  <si>
    <t>25</t>
  </si>
  <si>
    <t>622221031</t>
  </si>
  <si>
    <t>Montáž zateplení vnějších stěn z minerální vlny s podélnou orientací vláken tl do 160 mm</t>
  </si>
  <si>
    <t>-1473053605</t>
  </si>
  <si>
    <t>Montáž kontaktního zateplení z desek z minerální vlny s podélnou orientací vláken na vnější stěny, tloušťky desek přes 120 do 160 mm</t>
  </si>
  <si>
    <t>šatny</t>
  </si>
  <si>
    <t>160,744+136,778+69,835+69,555</t>
  </si>
  <si>
    <t>šatny spojovací křídlo</t>
  </si>
  <si>
    <t>42,735+32,546</t>
  </si>
  <si>
    <t>vstupní část haly</t>
  </si>
  <si>
    <t>62,88+36,18+21,13+59,428</t>
  </si>
  <si>
    <t>hala</t>
  </si>
  <si>
    <t>514,192+443,315+813,202+511,924</t>
  </si>
  <si>
    <t>odpočet kzs tl. 200</t>
  </si>
  <si>
    <t>-kzs200min</t>
  </si>
  <si>
    <t>odpočet otvory</t>
  </si>
  <si>
    <t>-výplně</t>
  </si>
  <si>
    <t>26</t>
  </si>
  <si>
    <t>631515380</t>
  </si>
  <si>
    <t>deska minerální izolační tl. 160 mm</t>
  </si>
  <si>
    <t>-1984133757</t>
  </si>
  <si>
    <t>vlákno minerální a výrobky z něj (desky, skruže, pásy, rohože, vložkové pytle apod.) desky z orientovaných vláken - izolace stěn deska, s podélnou orientací vláken pro zateplovací systémy 500 x 1000 mm, la = 0,039 W/mK tl.160 mm</t>
  </si>
  <si>
    <t>kzs160min*1,05</t>
  </si>
  <si>
    <t>27</t>
  </si>
  <si>
    <t>622221041</t>
  </si>
  <si>
    <t>Montáž zateplení vnějších stěn z minerální vlny s podélnou orientací vláken tl přes 160 mm</t>
  </si>
  <si>
    <t>-2095316814</t>
  </si>
  <si>
    <t>Montáž kontaktního zateplení z desek z minerální vlny s podélnou orientací vláken na vnější stěny, tloušťky desek přes 160 mm</t>
  </si>
  <si>
    <t>7,2*4+24,629+24,501+6,9*4</t>
  </si>
  <si>
    <t>6,85+4,708*3+6,85+5,313*2+4,638*6+5,393*3+24,501+24,629+5,473*7+4,4*8</t>
  </si>
  <si>
    <t>4,453*3+7,25*50</t>
  </si>
  <si>
    <t>6,9*25+1,2*28</t>
  </si>
  <si>
    <t>28</t>
  </si>
  <si>
    <t>631515400</t>
  </si>
  <si>
    <t>deska minerální izolační tl. 200 mm</t>
  </si>
  <si>
    <t>1184179020</t>
  </si>
  <si>
    <t>vlákno minerální a výrobky z něj (desky, skruže, pásy, rohože, vložkové pytle apod.) desky z orientovaných vláken - izolace stěn deska, s podélnou orientací vláken pro zateplovací systémy 500 x 1000 mm, la = 0,039 W/mK tl.200 mm</t>
  </si>
  <si>
    <t>kzs200min*1,05</t>
  </si>
  <si>
    <t>937,216*1,02 'Přepočtené koeficientem množství</t>
  </si>
  <si>
    <t>29</t>
  </si>
  <si>
    <t>622251105</t>
  </si>
  <si>
    <t>Příplatek k cenám zateplení vnějších stěn za použití tepelněizolačních zátek z minerální vlny</t>
  </si>
  <si>
    <t>866987644</t>
  </si>
  <si>
    <t>Montáž kontaktního zateplení Příplatek k cenám za zápustnou montáž kotev s použitím tepelněizolačních zátek na vnější stěny z minerální vlny</t>
  </si>
  <si>
    <t>zateplení v ploše fasády</t>
  </si>
  <si>
    <t>zateplení římsy</t>
  </si>
  <si>
    <t>30</t>
  </si>
  <si>
    <t>622252001</t>
  </si>
  <si>
    <t>Montáž zakládacích soklových lišt zateplení</t>
  </si>
  <si>
    <t>55775074</t>
  </si>
  <si>
    <t>Montáž lišt kontaktního zateplení zakládacích soklových připevněných hmoždinkami</t>
  </si>
  <si>
    <t xml:space="preserve">lišta soklová 16cm </t>
  </si>
  <si>
    <t>36,94+15+15+36,94+9,037+10,727</t>
  </si>
  <si>
    <t>65,29+65,29+46,59+46,59</t>
  </si>
  <si>
    <t>7,848+12,85+13,28+3,85</t>
  </si>
  <si>
    <t>31</t>
  </si>
  <si>
    <t>590516380</t>
  </si>
  <si>
    <t>lišta zakládací LO 163 mm tl.1,0mm</t>
  </si>
  <si>
    <t>599943451</t>
  </si>
  <si>
    <t>kontaktní zateplovací systémy příslušenství kontaktních zateplovacích systémů lišty soklové  - zakládací lišty zakládací 163 mm  tl.1,0 mm</t>
  </si>
  <si>
    <t>prořez 5%</t>
  </si>
  <si>
    <t>385,232*0,05</t>
  </si>
  <si>
    <t>32</t>
  </si>
  <si>
    <t>622252002</t>
  </si>
  <si>
    <t>Montáž ostatních lišt zateplení</t>
  </si>
  <si>
    <t>1482297815</t>
  </si>
  <si>
    <t>Montáž lišt kontaktního zateplení ostatních stěnových, dilatačních apod. lepených do tmelu</t>
  </si>
  <si>
    <t>33</t>
  </si>
  <si>
    <t>590514800</t>
  </si>
  <si>
    <t>lišta rohová Al 10/10 cm s tkaninou bal. 2,5 m</t>
  </si>
  <si>
    <t>456362417</t>
  </si>
  <si>
    <t>kontaktní zateplovací systémy příslušenství kontaktních zateplovacích systémů lišta rohová s tkaninou - rohovník  2,5m Al 10/10 cm</t>
  </si>
  <si>
    <t>12*4+4,6*3+4,7*5</t>
  </si>
  <si>
    <t>Mezisoučet</t>
  </si>
  <si>
    <t>85,3*0,05</t>
  </si>
  <si>
    <t>34</t>
  </si>
  <si>
    <t>590514840</t>
  </si>
  <si>
    <t>lišta rohová PVC 10/10 cm s tkaninou bal. 2,5 m</t>
  </si>
  <si>
    <t>1667741312</t>
  </si>
  <si>
    <t>kontaktní zateplovací systémy příslušenství kontaktních zateplovacích systémů lišta rohová s tkaninou - rohovník  2,5m PVC 10/10 cm</t>
  </si>
  <si>
    <t>-napraží</t>
  </si>
  <si>
    <t>1300,184*0,05</t>
  </si>
  <si>
    <t>1300,184*1,02 'Přepočtené koeficientem množství</t>
  </si>
  <si>
    <t>35</t>
  </si>
  <si>
    <t>590514780</t>
  </si>
  <si>
    <t>lišta profil ochranný rohový PVC délka 2,5 m</t>
  </si>
  <si>
    <t>626583297</t>
  </si>
  <si>
    <t>kontaktní zateplovací systémy příslušenství kontaktních zateplovacích systémů profil ochranný rohový PVC délka 2,5 m</t>
  </si>
  <si>
    <t>přechody mezi KZS tl. 200 a KZS tl. 160</t>
  </si>
  <si>
    <t>25,26+25,248+25,185+25,163+24,210+24,13+24,124+24,054</t>
  </si>
  <si>
    <t>24,055+16,916+16,922+16,967+24,188+18,932+18,935+16,683+16,593+16,542+16,486+16,469+16,380+19,2+19,203+19,251+28,709+28,806+19,469+19,471+19,519+19,53</t>
  </si>
  <si>
    <t>19,603+19,605+19,670+15,803+15,846+15,87+15,931+15,937+15,98+16+16,065+16,048</t>
  </si>
  <si>
    <t>16,043+16,062+16,043+25,3*50</t>
  </si>
  <si>
    <t>24*25+5*28</t>
  </si>
  <si>
    <t>2882,106*0,05</t>
  </si>
  <si>
    <t>36</t>
  </si>
  <si>
    <t>590514760</t>
  </si>
  <si>
    <t>profil okenní s tkaninou APU lišta 9 mm</t>
  </si>
  <si>
    <t>2140452901</t>
  </si>
  <si>
    <t>kontaktní zateplovací systémy příslušenství kontaktních zateplovacích systémů APU lišta - profil okenní s tkaninou délka 2,4 m, přesah tkaniny 100 mm 9 mm</t>
  </si>
  <si>
    <t>Poznámka k položce:
délka 2,4 m, přesah tkaniny 100 mm</t>
  </si>
  <si>
    <t xml:space="preserve">běžná okna </t>
  </si>
  <si>
    <t>atypická okna</t>
  </si>
  <si>
    <t>13*(7,87+0,822+7,88+0,43)</t>
  </si>
  <si>
    <t>13*(0,93+7,88+7,87+0,538)</t>
  </si>
  <si>
    <t>12*(7,87+0,822+7,88+0,43)</t>
  </si>
  <si>
    <t>12*(0,93+7,88+7,87+0,538)</t>
  </si>
  <si>
    <t>2*(0,427+0,659+4,645+4,651)</t>
  </si>
  <si>
    <t>2*(0,933+0,701+4,651+4,645)</t>
  </si>
  <si>
    <t>6*(0,427+0,659+4,645+4,651)</t>
  </si>
  <si>
    <t>6*(0,933+0,701+4,651+4,645)</t>
  </si>
  <si>
    <t>1466,074*0,05</t>
  </si>
  <si>
    <t>37</t>
  </si>
  <si>
    <t>590514920</t>
  </si>
  <si>
    <t>profil zakončovací s okapničkou a tkaninou 100/150 mm, délka 2 m</t>
  </si>
  <si>
    <t>-446105055</t>
  </si>
  <si>
    <t>kontaktní zateplovací systémy příslušenství kontaktních zateplovacích systémů zakončovací profil s okapničkou a tkaninou 100/150 mm, délka 2 m</t>
  </si>
  <si>
    <t xml:space="preserve">napraží otvorů </t>
  </si>
  <si>
    <t>13*0,43</t>
  </si>
  <si>
    <t>13*0,93</t>
  </si>
  <si>
    <t>12*0,93</t>
  </si>
  <si>
    <t>12*0,43</t>
  </si>
  <si>
    <t>2*0,427</t>
  </si>
  <si>
    <t>2*0,933</t>
  </si>
  <si>
    <t>6*0,933</t>
  </si>
  <si>
    <t>6*0,427</t>
  </si>
  <si>
    <t>2*9,43</t>
  </si>
  <si>
    <t>1*3,6</t>
  </si>
  <si>
    <t>1*2,1</t>
  </si>
  <si>
    <t>3*3,1</t>
  </si>
  <si>
    <t>1*0,9</t>
  </si>
  <si>
    <t>22*0,6</t>
  </si>
  <si>
    <t>1*1,2</t>
  </si>
  <si>
    <t>5*0,6</t>
  </si>
  <si>
    <t>3*2,1</t>
  </si>
  <si>
    <t>2*1,2</t>
  </si>
  <si>
    <t>26*1,2</t>
  </si>
  <si>
    <t>2*2,4</t>
  </si>
  <si>
    <t>3*1,5</t>
  </si>
  <si>
    <t>1*1,45</t>
  </si>
  <si>
    <t>1*0,8</t>
  </si>
  <si>
    <t>2*1,3</t>
  </si>
  <si>
    <t>1*1,35</t>
  </si>
  <si>
    <t>165,890*0,05</t>
  </si>
  <si>
    <t>38</t>
  </si>
  <si>
    <t>590514940</t>
  </si>
  <si>
    <t>připojovací profil parapetní variabilní s tkaninou, výška pěnové pásky 4 mm, délka 2 m</t>
  </si>
  <si>
    <t>-1358449289</t>
  </si>
  <si>
    <t>kontaktní zateplovací systémy příslušenství kontaktních zateplovacích systémů připojovací profil parapetní variabilní s tkaninou výška pěnové pásky 4 mm, délka 2 m</t>
  </si>
  <si>
    <t>39</t>
  </si>
  <si>
    <t>622321121</t>
  </si>
  <si>
    <t>Vápenocementová omítka hladká jednovrstvá vnějších stěn nanášená ručně</t>
  </si>
  <si>
    <t>1170789652</t>
  </si>
  <si>
    <t>Omítka vápenocementová vnějších ploch nanášená ručně jednovrstvá, tloušťky do 15 mm hladká stěn</t>
  </si>
  <si>
    <t>40</t>
  </si>
  <si>
    <t>623331121</t>
  </si>
  <si>
    <t>Cementová omítka hladká jednovrstvá vnějších pilířů nebo sloupů nanášená ručně</t>
  </si>
  <si>
    <t>-40178098</t>
  </si>
  <si>
    <t>Omítka cementová vnějších ploch nanášená ručně jednovrstvá, tloušťky do 15 mm hladká pilířů nebo sloupů</t>
  </si>
  <si>
    <t>2*8*4,65*((0,35-0,16)*2+0,56)</t>
  </si>
  <si>
    <t>41</t>
  </si>
  <si>
    <t>629991011</t>
  </si>
  <si>
    <t>Zakrytí výplní otvorů a svislých ploch fólií přilepenou lepící páskou</t>
  </si>
  <si>
    <t>-611950030</t>
  </si>
  <si>
    <t>Zakrytí vnějších ploch před znečištěním včetně pozdějšího odkrytí výplní otvorů a svislých ploch fólií přilepenou lepící páskou</t>
  </si>
  <si>
    <t>13*(0,822+0,43)/2*7,87</t>
  </si>
  <si>
    <t>13*(0,538+0,93)/2*7,87</t>
  </si>
  <si>
    <t>12*(0,538+0,93)/2*7,87</t>
  </si>
  <si>
    <t>12*(0,822+0,43)/2*7,87</t>
  </si>
  <si>
    <t>2*(0,659+0,427)/2*4,645</t>
  </si>
  <si>
    <t>2*(0,701+0,933)/2*4,645</t>
  </si>
  <si>
    <t>6*(0,659+0,427)/2*4,645</t>
  </si>
  <si>
    <t>6*(0,701+0,933)/2*4,645</t>
  </si>
  <si>
    <t>2*9,43*2,332</t>
  </si>
  <si>
    <t>1*3,6*2,4</t>
  </si>
  <si>
    <t>1*2,1*1,1</t>
  </si>
  <si>
    <t>3*3,1*1,1</t>
  </si>
  <si>
    <t>1*0,9*0,6</t>
  </si>
  <si>
    <t>22*0,6*0,9</t>
  </si>
  <si>
    <t>1*1,2*0,6</t>
  </si>
  <si>
    <t>5*0,6*0,6</t>
  </si>
  <si>
    <t>3*2,1*1,1</t>
  </si>
  <si>
    <t>2*1,2*1,5</t>
  </si>
  <si>
    <t>26*1,2*0,9</t>
  </si>
  <si>
    <t>2*2,4*2,4</t>
  </si>
  <si>
    <t>2*1,2*2,4</t>
  </si>
  <si>
    <t>1*1,2*2,4</t>
  </si>
  <si>
    <t>3*1,5*2,8</t>
  </si>
  <si>
    <t>1*1,45*2,7</t>
  </si>
  <si>
    <t>1*1,45*1,97</t>
  </si>
  <si>
    <t>1*0,8*1,97</t>
  </si>
  <si>
    <t>2*1,3*2,1</t>
  </si>
  <si>
    <t>1*3,6*3,6</t>
  </si>
  <si>
    <t>1*1,35*2,1</t>
  </si>
  <si>
    <t>42</t>
  </si>
  <si>
    <t>622531001</t>
  </si>
  <si>
    <t>Tenkovrstvá silikonová zrnitá omítka tl. 1,0 mm včetně penetrace vnějších stěn</t>
  </si>
  <si>
    <t>1158506507</t>
  </si>
  <si>
    <t>Omítka tenkovrstvá silikonová vnějších ploch probarvená, včetně penetrace podkladu zrnitá, tloušťky 1,0 mm stěn</t>
  </si>
  <si>
    <t xml:space="preserve">špalety běžných oken </t>
  </si>
  <si>
    <t>spalety_kzs40*(0,16+0,115)</t>
  </si>
  <si>
    <t>špalety atypická okna</t>
  </si>
  <si>
    <t>13*(7,87+7,88+0,43)*0,2</t>
  </si>
  <si>
    <t>13*(0,93+7,88+7,87)*0,2</t>
  </si>
  <si>
    <t>12*(7,87+7,88+0,43)*0,2</t>
  </si>
  <si>
    <t>12*(0,93+7,88+7,87)*0,2</t>
  </si>
  <si>
    <t>2*(0,427+4,645+4,651)*0,2</t>
  </si>
  <si>
    <t>2*(0,933+4,651+4,645)*0,2</t>
  </si>
  <si>
    <t>6*(0,427+4,645+4,651)*0,2</t>
  </si>
  <si>
    <t>6*(0,933+4,651+4,645)*0,2</t>
  </si>
  <si>
    <t>viditelná část soklu  XPS</t>
  </si>
  <si>
    <t>xps160/0,5*0,3</t>
  </si>
  <si>
    <t>43</t>
  </si>
  <si>
    <t>622611133</t>
  </si>
  <si>
    <t>Nátěr silikonový dvojnásobný vnějších omítaných stěn včetně penetrace provedený ručně</t>
  </si>
  <si>
    <t>1364649193</t>
  </si>
  <si>
    <t>Ochranný nátěr vnějších omítaných ploch nanášený ručně dvojnásobný, včetně penetrace odolný vůči povětrnostním vlivům a UV záření, jakéhokoliv odstínu silikonový stěn</t>
  </si>
  <si>
    <t>Poznámka k položce:
světle zelený odstín</t>
  </si>
  <si>
    <t xml:space="preserve">světle zelená </t>
  </si>
  <si>
    <t>390,91</t>
  </si>
  <si>
    <t>44</t>
  </si>
  <si>
    <t>622611133.1</t>
  </si>
  <si>
    <t>290132398</t>
  </si>
  <si>
    <t>Poznámka k položce:
středně zelený odstín</t>
  </si>
  <si>
    <t xml:space="preserve">středně zelená </t>
  </si>
  <si>
    <t>393,50</t>
  </si>
  <si>
    <t>45</t>
  </si>
  <si>
    <t>622611133.2</t>
  </si>
  <si>
    <t>-1557540759</t>
  </si>
  <si>
    <t>Poznámka k položce:
tmavě zelený odstín</t>
  </si>
  <si>
    <t>tmavě zelená (betonový povrch a zateplené plochy)</t>
  </si>
  <si>
    <t>398,9+189</t>
  </si>
  <si>
    <t>46</t>
  </si>
  <si>
    <t>622611133.3</t>
  </si>
  <si>
    <t>-416935990</t>
  </si>
  <si>
    <t xml:space="preserve">Poznámka k položce:
oranžová </t>
  </si>
  <si>
    <t>oranžová</t>
  </si>
  <si>
    <t>138</t>
  </si>
  <si>
    <t>47</t>
  </si>
  <si>
    <t>622611133.4</t>
  </si>
  <si>
    <t>1531681207</t>
  </si>
  <si>
    <t>Poznámka k položce:
bílé pruhy</t>
  </si>
  <si>
    <t>bílé pruhy</t>
  </si>
  <si>
    <t>27,2</t>
  </si>
  <si>
    <t>48</t>
  </si>
  <si>
    <t>622611133.5</t>
  </si>
  <si>
    <t>-1208295665</t>
  </si>
  <si>
    <t>antracit</t>
  </si>
  <si>
    <t>-390,91</t>
  </si>
  <si>
    <t>-393,50</t>
  </si>
  <si>
    <t>-587,90</t>
  </si>
  <si>
    <t>-138</t>
  </si>
  <si>
    <t>-27,2</t>
  </si>
  <si>
    <t>49</t>
  </si>
  <si>
    <t>629999011</t>
  </si>
  <si>
    <t>Příplatek k úpravám povrchů za provádění styku dvou barev nebo struktur na fasádě</t>
  </si>
  <si>
    <t>-187651208</t>
  </si>
  <si>
    <t>Příplatky k cenám úprav vnějších povrchů za zvýšenou pracnost při provádění styku dvou barev nebo struktur na fasádě</t>
  </si>
  <si>
    <t>2bm styku barev na m2 fasády</t>
  </si>
  <si>
    <t>kzs_celkem*2</t>
  </si>
  <si>
    <t>50</t>
  </si>
  <si>
    <t>629999R</t>
  </si>
  <si>
    <t xml:space="preserve">Proškrábnutí drážek na fasádě ve staku dvou barevných odstínů </t>
  </si>
  <si>
    <t>-1727725884</t>
  </si>
  <si>
    <t>kzs160min*2</t>
  </si>
  <si>
    <t>51</t>
  </si>
  <si>
    <t>637111111</t>
  </si>
  <si>
    <t>Okapový chodník ze štěrkopísku tl 100 mm s udusáním</t>
  </si>
  <si>
    <t>-1908294903</t>
  </si>
  <si>
    <t>Okapový chodník z kameniva s udusáním a urovnáním povrchu ze štěrkopísku tl. 100 mm</t>
  </si>
  <si>
    <t>340,5*0,4</t>
  </si>
  <si>
    <t>52</t>
  </si>
  <si>
    <t>63712111R</t>
  </si>
  <si>
    <t>Okapový chodník z kačírku tl 50 mm s udusáním</t>
  </si>
  <si>
    <t>-510055176</t>
  </si>
  <si>
    <t>Okapový chodník z kameniva s udusáním a urovnáním povrchu z kačírku tl. 50 mm</t>
  </si>
  <si>
    <t>53</t>
  </si>
  <si>
    <t>985311112</t>
  </si>
  <si>
    <t>Reprofilace stěn cementovými sanačními maltami tl 20 mm</t>
  </si>
  <si>
    <t>-140404505</t>
  </si>
  <si>
    <t>Reprofilace betonu sanačními maltami na cementové bázi ručně stěn, tloušťky přes 10 do 20 mm</t>
  </si>
  <si>
    <t>Poznámka k položce:
pro reprofilaci použít modifikovanou maltu s výztužnými vlákny</t>
  </si>
  <si>
    <t>sanace ŽB ploch výměra odhadem</t>
  </si>
  <si>
    <t>105</t>
  </si>
  <si>
    <t>54</t>
  </si>
  <si>
    <t>985321111</t>
  </si>
  <si>
    <t>Ochranný nátěr výztuže na cementové bázi stěn, líce kleneb a podhledů 1 vrstva tl 1 mm</t>
  </si>
  <si>
    <t>1363147872</t>
  </si>
  <si>
    <t>Ochranný nátěr betonářské výztuže 1 vrstva tloušťky 1 mm na cementové bázi stěn, líce kleneb a podhledů</t>
  </si>
  <si>
    <t>55</t>
  </si>
  <si>
    <t>985323111</t>
  </si>
  <si>
    <t>Spojovací můstek reprofilovaného betonu na cementové bázi tl 1 mm</t>
  </si>
  <si>
    <t>-586915934</t>
  </si>
  <si>
    <t>Spojovací můstek reprofilovaného betonu na cementové bázi, tloušťky 1 mm</t>
  </si>
  <si>
    <t>56</t>
  </si>
  <si>
    <t>985312111</t>
  </si>
  <si>
    <t>Stěrka k vyrovnání betonových ploch stěn tl 2 mm</t>
  </si>
  <si>
    <t>2096830002</t>
  </si>
  <si>
    <t>Stěrka k vyrovnání ploch reprofilovaného betonu stěn, tloušťky do 2 mm</t>
  </si>
  <si>
    <t xml:space="preserve">finální úprava železobetonu pod fasádní nátěr </t>
  </si>
  <si>
    <t>(0,782+3,44+3,44)*11,8*2</t>
  </si>
  <si>
    <t>57</t>
  </si>
  <si>
    <t>916331111</t>
  </si>
  <si>
    <t>Osazení zahradního obrubníku betonového do lože z betonu bez boční opěry</t>
  </si>
  <si>
    <t>1618671661</t>
  </si>
  <si>
    <t>Osazení zahradního obrubníku betonového s ložem tl. od 50 do 100 mm z betonu prostého tř. C 12/15 bez boční opěry</t>
  </si>
  <si>
    <t>386-16,65-28,85</t>
  </si>
  <si>
    <t>58</t>
  </si>
  <si>
    <t>592173040</t>
  </si>
  <si>
    <t>obrubník betonový zahradní přírodní šedá 50x5x20 cm</t>
  </si>
  <si>
    <t>kus</t>
  </si>
  <si>
    <t>-1848702145</t>
  </si>
  <si>
    <t>obrubníky betonové a železobetonové obrubníky zahradní přír. šedá        50 x 5 x 20</t>
  </si>
  <si>
    <t>340,5*2*1,03</t>
  </si>
  <si>
    <t>702</t>
  </si>
  <si>
    <t>59</t>
  </si>
  <si>
    <t>941111131</t>
  </si>
  <si>
    <t>Montáž lešení řadového trubkového lehkého s podlahami zatížení do 200 kg/m2 š do 1,5 m v do 10 m</t>
  </si>
  <si>
    <t>470176571</t>
  </si>
  <si>
    <t>Montáž lešení řadového trubkového lehkého pracovního s podlahami s provozním zatížením tř. 3 do 200 kg/m2 šířky tř. W12 přes 1,2 do 1,5 m, výšky do 10 m</t>
  </si>
  <si>
    <t xml:space="preserve">vstupní část haly </t>
  </si>
  <si>
    <t>(4,61-1,6)*(3,85+13,28+12,85+7,848+1,08+1,08)</t>
  </si>
  <si>
    <t xml:space="preserve">šatny </t>
  </si>
  <si>
    <t>(4,665-1,6)*(36,94+36,94+15+15+5*2*1,5)</t>
  </si>
  <si>
    <t xml:space="preserve">krček </t>
  </si>
  <si>
    <t>(4,3-1,6)*(10,727+9,037)</t>
  </si>
  <si>
    <t>60</t>
  </si>
  <si>
    <t>941111231</t>
  </si>
  <si>
    <t>Příplatek k lešení řadovému trubkovému lehkému s podlahami š 1,5 m v 10 m za první a ZKD den použití</t>
  </si>
  <si>
    <t>-1760207594</t>
  </si>
  <si>
    <t>Montáž lešení řadového trubkového lehkého pracovního s podlahami s provozním zatížením tř. 3 do 200 kg/m2 Příplatek za první a každý další den použití lešení k ceně -1131</t>
  </si>
  <si>
    <t>lešení*60</t>
  </si>
  <si>
    <t>61</t>
  </si>
  <si>
    <t>941111831</t>
  </si>
  <si>
    <t>Demontáž lešení řadového trubkového lehkého s podlahami zatížení do 200 kg/m2 š do 1,5 m v do 10 m</t>
  </si>
  <si>
    <t>-1799195241</t>
  </si>
  <si>
    <t>Demontáž lešení řadového trubkového lehkého pracovního s podlahami s provozním zatížením tř. 3 do 200 kg/m2 šířky tř. W12 přes 1,2 do 1,5 m, výšky do 10 m</t>
  </si>
  <si>
    <t>62</t>
  </si>
  <si>
    <t>941111132</t>
  </si>
  <si>
    <t>Montáž lešení řadového trubkového lehkého s podlahami zatížení do 200 kg/m2 š do 1,5 m v do 25 m</t>
  </si>
  <si>
    <t>1454319999</t>
  </si>
  <si>
    <t>Montáž lešení řadového trubkového lehkého pracovního s podlahami s provozním zatížením tř. 3 do 200 kg/m2 šířky tř. W12 přes 1,2 do 1,5 m, výšky přes 10 do 25 m</t>
  </si>
  <si>
    <t>(15-1,6)*(65,29+65,29+46,59+46,59+2,53*4+8*2*1,5)</t>
  </si>
  <si>
    <t>-33,38*9,5</t>
  </si>
  <si>
    <t>63</t>
  </si>
  <si>
    <t>941111232</t>
  </si>
  <si>
    <t>Příplatek k lešení řadovému trubkovému lehkému s podlahami š 1,5 m v 25 m za první a ZKD den použití</t>
  </si>
  <si>
    <t>-268317438</t>
  </si>
  <si>
    <t>Montáž lešení řadového trubkového lehkého pracovního s podlahami s provozním zatížením tř. 3 do 200 kg/m2 Příplatek za první a každý další den použití lešení k ceně -1132</t>
  </si>
  <si>
    <t>lešení_hala*60</t>
  </si>
  <si>
    <t>64</t>
  </si>
  <si>
    <t>941111832</t>
  </si>
  <si>
    <t>Demontáž lešení řadového trubkového lehkého s podlahami zatížení do 200 kg/m2 š do 1,5 m v do 25 m</t>
  </si>
  <si>
    <t>591966246</t>
  </si>
  <si>
    <t>Demontáž lešení řadového trubkového lehkého pracovního s podlahami s provozním zatížením tř. 3 do 200 kg/m2 šířky tř. W12 přes 1,2 do 1,5 m, výšky přes 10 do 25 m</t>
  </si>
  <si>
    <t>65</t>
  </si>
  <si>
    <t>946112121</t>
  </si>
  <si>
    <t>Montáž pojízdných věží trubkových/dílcových š do 1,6 m dl do 3,2 m v do 10,6 m</t>
  </si>
  <si>
    <t>CS ÚRS 2013 01</t>
  </si>
  <si>
    <t>-427251456</t>
  </si>
  <si>
    <t>Montáž pojízdných věží trubkových nebo dílcových s maximálním zatížením podlahy do 200 kg/m2 šířky přes 0,9 do 1,6 m, délky do 3,2 m, výšky přes 9,6 m do 10,6 m</t>
  </si>
  <si>
    <t>66</t>
  </si>
  <si>
    <t>946112221</t>
  </si>
  <si>
    <t>Příplatek k pojízdným věžím š do 1,6 m dl do 3,2 m v do 10,6 m za první a ZKD den použití</t>
  </si>
  <si>
    <t>-1132188569</t>
  </si>
  <si>
    <t>Montáž pojízdných věží trubkových nebo dílcových s maximálním zatížením podlahy do 200 kg/m2 Příplatek za první a každý další den použití pojízdného lešení k ceně -2121</t>
  </si>
  <si>
    <t>67</t>
  </si>
  <si>
    <t>946112821</t>
  </si>
  <si>
    <t>Demontáž pojízdných věží trubkových/dílcových</t>
  </si>
  <si>
    <t>2092607295</t>
  </si>
  <si>
    <t>68</t>
  </si>
  <si>
    <t>953961213</t>
  </si>
  <si>
    <t>Kotvy chemickou patronou M 12 hl 110 mm do betonu, ŽB nebo kamene s vyvrtáním otvoru</t>
  </si>
  <si>
    <t>1539411863</t>
  </si>
  <si>
    <t>Kotvy chemické s vyvrtáním otvoru do betonu, železobetonu nebo tvrdého kamene chemická patrona, velikost M 12, hloubka 110 mm</t>
  </si>
  <si>
    <t xml:space="preserve">kotvení pomocného hranolu viz. detail atiky šaten </t>
  </si>
  <si>
    <t>70/2</t>
  </si>
  <si>
    <t>69</t>
  </si>
  <si>
    <t>953965124</t>
  </si>
  <si>
    <t>Kotevní šroub pro chemické kotvy M 12 dl 300 mm</t>
  </si>
  <si>
    <t>723874695</t>
  </si>
  <si>
    <t>Kotvy chemické s vyvrtáním otvoru kotevní šrouby pro chemické kotvy, velikost M 12, délka 300 mm</t>
  </si>
  <si>
    <t>70</t>
  </si>
  <si>
    <t>953941210</t>
  </si>
  <si>
    <t>Osazování kovových poklopů s rámy pl do 1 m2</t>
  </si>
  <si>
    <t>447191450</t>
  </si>
  <si>
    <t>Osazení drobných kovových výrobků bez jejich dodání s vysekáním kapes pro upevňovací prvky se zazděním, zabetonováním nebo zalitím kovových poklopů s rámy, plochy do 1 m2</t>
  </si>
  <si>
    <t>odkaz 37</t>
  </si>
  <si>
    <t>71</t>
  </si>
  <si>
    <t>odkaz.37</t>
  </si>
  <si>
    <t>kovový výlez na střechu 600/900 mm, včetně lemování_odkaz 37</t>
  </si>
  <si>
    <t>-562680867</t>
  </si>
  <si>
    <t>72</t>
  </si>
  <si>
    <t>952901111</t>
  </si>
  <si>
    <t>Vyčištění budov bytové a občanské výstavby při výšce podlaží do 4 m</t>
  </si>
  <si>
    <t>140968795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</si>
  <si>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</si>
  <si>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 xml:space="preserve">vyčištění ploch interiéru pouze v souvislosti s výměnou oken </t>
  </si>
  <si>
    <t>200</t>
  </si>
  <si>
    <t>73</t>
  </si>
  <si>
    <t>953241R</t>
  </si>
  <si>
    <t>Osazení výztuže ložných spar zdiva s přivařením k nosným sloupům</t>
  </si>
  <si>
    <t>-1147516836</t>
  </si>
  <si>
    <t>dozdívka parapetů pod okny na jižní straně</t>
  </si>
  <si>
    <t>2*3*3</t>
  </si>
  <si>
    <t>74</t>
  </si>
  <si>
    <t>424315R</t>
  </si>
  <si>
    <t>výztuž ložných spar zdiva š 250 mm, s dráty pr. 5 mm dl. 3050 mm</t>
  </si>
  <si>
    <t>158597848</t>
  </si>
  <si>
    <t>75</t>
  </si>
  <si>
    <t>962081141</t>
  </si>
  <si>
    <t>Bourání příček ze skleněných tvárnic tl do 150 mm</t>
  </si>
  <si>
    <t>187014698</t>
  </si>
  <si>
    <t>Bourání zdiva příček nebo vybourání otvorů ze skleněných tvárnic, tl. do 150 mm</t>
  </si>
  <si>
    <t>bourání nosné kce. copilitových výplní jižní a severní fasáda</t>
  </si>
  <si>
    <t>9,83*5,045*4</t>
  </si>
  <si>
    <t>76</t>
  </si>
  <si>
    <t>966084008</t>
  </si>
  <si>
    <t>Demontáž opláštění podhledů odvětrávané fasády</t>
  </si>
  <si>
    <t>-1157238263</t>
  </si>
  <si>
    <t>Demontáž opláštění předvěšené odvětrávané fasády podhledů</t>
  </si>
  <si>
    <t xml:space="preserve">demontáž opláštění přesahu střechy </t>
  </si>
  <si>
    <t>274,159</t>
  </si>
  <si>
    <t>77</t>
  </si>
  <si>
    <t>966084018</t>
  </si>
  <si>
    <t>Demontáž opláštění stěn odvětrávané fasády</t>
  </si>
  <si>
    <t>1300897083</t>
  </si>
  <si>
    <t>Demontáž opláštění předvěšené odvětrávané fasády stěn</t>
  </si>
  <si>
    <t>559,5</t>
  </si>
  <si>
    <t>78</t>
  </si>
  <si>
    <t>968062374</t>
  </si>
  <si>
    <t>Vybourání dřevěných rámů oken zdvojených včetně křídel pl do 1 m2</t>
  </si>
  <si>
    <t>1932318655</t>
  </si>
  <si>
    <t>Vybourání dřevěných rámů oken s křídly, dveřních zárubní, vrat, stěn, ostění nebo obkladů rámů oken s křídly zdvojených, plochy do 1 m2</t>
  </si>
  <si>
    <t>3,6*2,4</t>
  </si>
  <si>
    <t>2,1*1,1</t>
  </si>
  <si>
    <t>3,1*1,1</t>
  </si>
  <si>
    <t>0,9*0,6</t>
  </si>
  <si>
    <t>0,6*0,9</t>
  </si>
  <si>
    <t>1,2*0,6</t>
  </si>
  <si>
    <t>0,6*0,6</t>
  </si>
  <si>
    <t>1,2*1,5</t>
  </si>
  <si>
    <t>1,2*0,9</t>
  </si>
  <si>
    <t>2,4*2,4</t>
  </si>
  <si>
    <t>1,2*2,4</t>
  </si>
  <si>
    <t>79</t>
  </si>
  <si>
    <t>968062375</t>
  </si>
  <si>
    <t>Vybourání dřevěných rámů oken zdvojených včetně křídel pl do 2 m2</t>
  </si>
  <si>
    <t>-924876874</t>
  </si>
  <si>
    <t>Vybourání dřevěných rámů oken s křídly, dveřních zárubní, vrat, stěn, ostění nebo obkladů rámů oken s křídly zdvojených, plochy do 2 m2</t>
  </si>
  <si>
    <t>1,2*1,5*2</t>
  </si>
  <si>
    <t>1,2*0,9*26</t>
  </si>
  <si>
    <t>80</t>
  </si>
  <si>
    <t>968062376</t>
  </si>
  <si>
    <t>Vybourání dřevěných rámů oken zdvojených včetně křídel pl do 4 m2</t>
  </si>
  <si>
    <t>1705280785</t>
  </si>
  <si>
    <t>Vybourání dřevěných rámů oken s křídly, dveřních zárubní, vrat, stěn, ostění nebo obkladů rámů oken s křídly zdvojených, plochy do 4 m2</t>
  </si>
  <si>
    <t>2,1*1,1*1</t>
  </si>
  <si>
    <t>2,1*1,1*3</t>
  </si>
  <si>
    <t>1,2*2,4*2</t>
  </si>
  <si>
    <t>1,2*2,4*1</t>
  </si>
  <si>
    <t>81</t>
  </si>
  <si>
    <t>968062377</t>
  </si>
  <si>
    <t>Vybourání dřevěných rámů oken zdvojených včetně křídel pl přes 4 m2</t>
  </si>
  <si>
    <t>-1639992924</t>
  </si>
  <si>
    <t>Vybourání dřevěných rámů oken s křídly, dveřních zárubní, vrat, stěn, ostění nebo obkladů rámů oken s křídly zdvojených, plochy přes 4 m2</t>
  </si>
  <si>
    <t>3,6*2,4*1</t>
  </si>
  <si>
    <t>3,1*1,1*3</t>
  </si>
  <si>
    <t>2,4*2,4*2</t>
  </si>
  <si>
    <t>82</t>
  </si>
  <si>
    <t>968072247</t>
  </si>
  <si>
    <t>Vybourání kovových rámů oken jednoduchých včetně křídel pl přes 4 m2</t>
  </si>
  <si>
    <t>-878531613</t>
  </si>
  <si>
    <t>Vybourání kovových rámů oken s křídly, dveřních zárubní, vrat, stěn, ostění nebo obkladů okenních rámů s křídly jednoduchých, plochy přes 4 m2</t>
  </si>
  <si>
    <t>severní fasáda</t>
  </si>
  <si>
    <t>9,6*2</t>
  </si>
  <si>
    <t>východní fasáda</t>
  </si>
  <si>
    <t>83</t>
  </si>
  <si>
    <t>968072455</t>
  </si>
  <si>
    <t>Vybourání kovových dveřních zárubní pl do 2 m2</t>
  </si>
  <si>
    <t>1594854607</t>
  </si>
  <si>
    <t>Vybourání kovových rámů oken s křídly, dveřních zárubní, vrat, stěn, ostění nebo obkladů dveřních zárubní, plochy do 2 m2</t>
  </si>
  <si>
    <t>0,8*1,97</t>
  </si>
  <si>
    <t>84</t>
  </si>
  <si>
    <t>968072456</t>
  </si>
  <si>
    <t>Vybourání kovových dveřních zárubní pl přes 2 m2</t>
  </si>
  <si>
    <t>-1464750750</t>
  </si>
  <si>
    <t>Vybourání kovových rámů oken s křídly, dveřních zárubní, vrat, stěn, ostění nebo obkladů dveřních zárubní, plochy přes 2 m2</t>
  </si>
  <si>
    <t>85</t>
  </si>
  <si>
    <t>968072559</t>
  </si>
  <si>
    <t>Vybourání kovových vrat pl přes 5 m2</t>
  </si>
  <si>
    <t>1875658111</t>
  </si>
  <si>
    <t>Vybourání kovových rámů oken s křídly, dveřních zárubní, vrat, stěn, ostění nebo obkladů vrat, mimo posuvných a skládacích, plochy přes 5 m2</t>
  </si>
  <si>
    <t>3,6*3,6</t>
  </si>
  <si>
    <t>86</t>
  </si>
  <si>
    <t>976072221</t>
  </si>
  <si>
    <t>Vybourání kovových komínových dvířek pl do 0,3 m2 ze zdiva cihelného</t>
  </si>
  <si>
    <t>616849920</t>
  </si>
  <si>
    <t>Vybourání kovových madel, zábradlí, dvířek, zděří, kotevních želez komínových a topných dvířek, ventilací apod., plochy do 0,30 m2, ze zdiva cihelného nebo kamenného</t>
  </si>
  <si>
    <t xml:space="preserve">vybourání kovových ventilačních mřížek </t>
  </si>
  <si>
    <t>3+3</t>
  </si>
  <si>
    <t>87</t>
  </si>
  <si>
    <t>977211111</t>
  </si>
  <si>
    <t>Řezání ŽB kcí hl do 200 mm stěnovou pilou do průměru výztuže 16 mm</t>
  </si>
  <si>
    <t>-1519881220</t>
  </si>
  <si>
    <t>Řezání železobetonových konstrukcí stěnovou pilou do průměru řezané výztuže 16 mm hloubka řezu do 200 mm</t>
  </si>
  <si>
    <t xml:space="preserve">odříznutí vykonzolovaných částí věnců, resp. římsy a parapetu </t>
  </si>
  <si>
    <t>9,83*2*2*2</t>
  </si>
  <si>
    <t>88</t>
  </si>
  <si>
    <t>997013114</t>
  </si>
  <si>
    <t>Vnitrostaveništní doprava suti a vybouraných hmot pro budovy v do 15 m s použitím mechanizace</t>
  </si>
  <si>
    <t>213018457</t>
  </si>
  <si>
    <t>Vnitrostaveništní doprava suti a vybouraných hmot vodorovně do 50 m svisle s použitím mechanizace pro budovy a haly výšky přes 12 do 15 m</t>
  </si>
  <si>
    <t>89</t>
  </si>
  <si>
    <t>997013501</t>
  </si>
  <si>
    <t>Odvoz suti na skládku a vybouraných hmot nebo meziskládku do 1 km se složením</t>
  </si>
  <si>
    <t>2117208165</t>
  </si>
  <si>
    <t xml:space="preserve">Poznámka k položce:
kovový odpad bude odvezen a likvidován bez poplatku </t>
  </si>
  <si>
    <t>90</t>
  </si>
  <si>
    <t>997013509</t>
  </si>
  <si>
    <t>Příplatek k odvozu suti a vybouraných hmot na skládku ZKD 1 km přes 1 km</t>
  </si>
  <si>
    <t>-106252441</t>
  </si>
  <si>
    <t>257,005*19 'Přepočtené koeficientem množství</t>
  </si>
  <si>
    <t>91</t>
  </si>
  <si>
    <t>997013801</t>
  </si>
  <si>
    <t>Poplatek za uložení stavebního betonového odpadu na skládce (skládkovné)</t>
  </si>
  <si>
    <t>-473170855</t>
  </si>
  <si>
    <t>Poplatek za uložení stavebního odpadu na skládce (skládkovné) betonového</t>
  </si>
  <si>
    <t>39,270</t>
  </si>
  <si>
    <t>92</t>
  </si>
  <si>
    <t>997013802</t>
  </si>
  <si>
    <t>Poplatek za uložení stavebního železobetonového odpadu na skládce (skládkovné)</t>
  </si>
  <si>
    <t>438472986</t>
  </si>
  <si>
    <t>Poplatek za uložení stavebního odpadu na skládce (skládkovné) železobetonového</t>
  </si>
  <si>
    <t>10,223</t>
  </si>
  <si>
    <t>93</t>
  </si>
  <si>
    <t>997013804</t>
  </si>
  <si>
    <t>Poplatek za uložení stavebního odpadu ze skla na skládce (skládkovné)</t>
  </si>
  <si>
    <t>553993700</t>
  </si>
  <si>
    <t>Poplatek za uložení stavebního odpadu na skládce (skládkovné) ze  skla</t>
  </si>
  <si>
    <t>colipilitové výplně</t>
  </si>
  <si>
    <t>16,266</t>
  </si>
  <si>
    <t>94</t>
  </si>
  <si>
    <t>997013814</t>
  </si>
  <si>
    <t>Poplatek za uložení stavebního odpadu z izolačních hmot na skládce (skládkovné)</t>
  </si>
  <si>
    <t>-702982198</t>
  </si>
  <si>
    <t>Poplatek za uložení stavebního odpadu na skládce (skládkovné) z izolačních materiálů</t>
  </si>
  <si>
    <t>1,167+7,381</t>
  </si>
  <si>
    <t>95</t>
  </si>
  <si>
    <t>997013811</t>
  </si>
  <si>
    <t>Poplatek za uložení stavebního dřevěného odpadu na skládce (skládkovné)</t>
  </si>
  <si>
    <t>-2083143913</t>
  </si>
  <si>
    <t>Poplatek za uložení stavebního odpadu na skládce (skládkovné) dřevěného</t>
  </si>
  <si>
    <t>7,833+3,838</t>
  </si>
  <si>
    <t>96</t>
  </si>
  <si>
    <t>997013831</t>
  </si>
  <si>
    <t>Poplatek za uložení stavebního směsného odpadu na skládce (skládkovné)</t>
  </si>
  <si>
    <t>-646545363</t>
  </si>
  <si>
    <t>Poplatek za uložení stavebního odpadu na skládce (skládkovné) směsného</t>
  </si>
  <si>
    <t>1,872+1,204+0,608+1,341+1,306+0,855</t>
  </si>
  <si>
    <t>97</t>
  </si>
  <si>
    <t>998011003</t>
  </si>
  <si>
    <t>Přesun hmot pro budovy zděné v do 24 m</t>
  </si>
  <si>
    <t>-44133807</t>
  </si>
  <si>
    <t>Přesun hmot pro budovy občanské výstavby, bydlení, výrobu a služby s nosnou svislou konstrukcí zděnou z cihel, tvárnic nebo kamene vodorovná dopravní vzdálenost do 100 m pro budovy výšky přes 12 do 24 m</t>
  </si>
  <si>
    <t>98</t>
  </si>
  <si>
    <t>711161302</t>
  </si>
  <si>
    <t>Izolace proti zemní vlhkosti stěn foliemi nopovými pro běžné podmínky tl. 0,4 mm šířky 1,0 m</t>
  </si>
  <si>
    <t>-1877711079</t>
  </si>
  <si>
    <t>Izolace proti zemní vlhkosti nopovými foliemi FONDALINE základů nebo stěn pro běžné podmínky tloušťky 0,4 mm, šířky 1,0 m</t>
  </si>
  <si>
    <t>podél soklu viz detaily</t>
  </si>
  <si>
    <t>385,232*0,5</t>
  </si>
  <si>
    <t>99</t>
  </si>
  <si>
    <t>998711103</t>
  </si>
  <si>
    <t>Přesun hmot tonážní pro izolace proti vodě, vlhkosti a plynům v objektech výšky do 60 m</t>
  </si>
  <si>
    <t>-717190756</t>
  </si>
  <si>
    <t>Přesun hmot pro izolace proti vodě, vlhkosti a plynům stanovený z hmotnosti přesunovaného materiálu vodorovná dopravní vzdálenost do 50 m v objektech výšky přes 12 do 60 m</t>
  </si>
  <si>
    <t>712300841</t>
  </si>
  <si>
    <t>Odstranění povlakové krytiny střech do 10° odškrabáním mechu s urovnáním povrchu a očištěním</t>
  </si>
  <si>
    <t>1259161813</t>
  </si>
  <si>
    <t>Odstranění ze střech plochých do 10 st. mechu odškrabáním a očistěním s urovnáním povrchu</t>
  </si>
  <si>
    <t>střecha haly</t>
  </si>
  <si>
    <t>46,590*65,290</t>
  </si>
  <si>
    <t>střecha vstupní části</t>
  </si>
  <si>
    <t>střecha šaten + krček</t>
  </si>
  <si>
    <t>36,94*15-3,32*28,85+62,5</t>
  </si>
  <si>
    <t>101</t>
  </si>
  <si>
    <t>712341559</t>
  </si>
  <si>
    <t>Provedení povlakové krytiny střech do 10° pásy NAIP přitavením v plné ploše</t>
  </si>
  <si>
    <t>1609154998</t>
  </si>
  <si>
    <t>Provedení povlakové krytiny střech plochých do 10 st. pásy přitavením NAIP v plné ploše</t>
  </si>
  <si>
    <t>předpoklad 10% plochy</t>
  </si>
  <si>
    <t>(s1+s2+s3)*0,1</t>
  </si>
  <si>
    <t>102</t>
  </si>
  <si>
    <t>628220060</t>
  </si>
  <si>
    <t>pás asfaltovaný</t>
  </si>
  <si>
    <t>1396482138</t>
  </si>
  <si>
    <t>(s1+s2+s3)*0,1*1,15</t>
  </si>
  <si>
    <t>424,428*1,15 'Přepočtené koeficientem množství</t>
  </si>
  <si>
    <t>103</t>
  </si>
  <si>
    <t>712363003</t>
  </si>
  <si>
    <t>Provedení povlakové krytina střech do 10° spoj 2 pásů fólií PVC horkovzdušným navařením</t>
  </si>
  <si>
    <t>1388910123</t>
  </si>
  <si>
    <t>Provedení povlakové krytiny střech plochých do 10 st. fólií termoplastickou mPVC (měkčené PVC) vytvoření spoje dvou pásů fólií horkovzdušným navařením</t>
  </si>
  <si>
    <t>(s1+s2+s3)/1,2</t>
  </si>
  <si>
    <t>104</t>
  </si>
  <si>
    <t>71236300R</t>
  </si>
  <si>
    <t>Provedení povlakové krytiny střech do 10° hydroizolační fólií z měkčeného PVC určené ke kotvení</t>
  </si>
  <si>
    <t>-1476765533</t>
  </si>
  <si>
    <t>Montáž hydroizolační fólie z měkčeného PVC určená ke kotvení, s výztužnou vložkou z polyesterové tkaniny - mechanicky kotvená v přesazích k podkladu</t>
  </si>
  <si>
    <t>712363112</t>
  </si>
  <si>
    <t>Provedení povlakové krytiny střech do 10° překrytí talířové hmoždinky pruhem navařené fólie</t>
  </si>
  <si>
    <t>795806864</t>
  </si>
  <si>
    <t>Provedení povlakové krytiny střech plochých do 10 st. fólií ostatní činnosti při pokládání hydroizolačních fólií (materiál ve specifikaci) vodotěsné překrytí talířové hmoždinky pruhem fólie horkovzdušným navařením</t>
  </si>
  <si>
    <t>(s1+s2+s3)*6</t>
  </si>
  <si>
    <t>106</t>
  </si>
  <si>
    <t>283220460</t>
  </si>
  <si>
    <t>fólie střešní mPVC ke kotvení tl. 1,5 mm</t>
  </si>
  <si>
    <t>-622451236</t>
  </si>
  <si>
    <t>dodávka folie včetně prořezu a na překrytí kotev</t>
  </si>
  <si>
    <t>(s1+s2+s3)*1,17</t>
  </si>
  <si>
    <t>4318,094*1,15 'Přepočtené koeficientem množství</t>
  </si>
  <si>
    <t>107</t>
  </si>
  <si>
    <t>712363103</t>
  </si>
  <si>
    <t>Provedení povlakové krytiny střech do 10° ukotvení fólie talířovou hmoždinkou do betonu nebo ŽB</t>
  </si>
  <si>
    <t>1056926652</t>
  </si>
  <si>
    <t>Provedení povlakové krytiny střech plochých do 10 st. fólií ostatní činnosti při pokládání hydroizolačních fólií (materiál ve specifikaci) mechanické ukotvení talířovou hmoždinkou do prostého nebo železového betonu</t>
  </si>
  <si>
    <t>6ks kotev/m2</t>
  </si>
  <si>
    <t>108</t>
  </si>
  <si>
    <t>590512R</t>
  </si>
  <si>
    <t>kotevní šroub + teleskop</t>
  </si>
  <si>
    <t>1000811330</t>
  </si>
  <si>
    <t>22144,074*1,05 'Přepočtené koeficientem množství</t>
  </si>
  <si>
    <t>109</t>
  </si>
  <si>
    <t>712391171</t>
  </si>
  <si>
    <t>Provedení povlakové krytiny střech do 10° podkladní textilní vrstvy</t>
  </si>
  <si>
    <t>-1543695906</t>
  </si>
  <si>
    <t>Provedení povlakové krytiny střech plochých do 10 st. -ostatní práce provedení vrstvy textilní podkladní</t>
  </si>
  <si>
    <t>110</t>
  </si>
  <si>
    <t>69311146R</t>
  </si>
  <si>
    <t xml:space="preserve">textilie 300 g/m2 </t>
  </si>
  <si>
    <t>587059627</t>
  </si>
  <si>
    <t>(s1+s2+s3)*1,15</t>
  </si>
  <si>
    <t>4244,281*1,15 'Přepočtené koeficientem množství</t>
  </si>
  <si>
    <t>111</t>
  </si>
  <si>
    <t>998712103</t>
  </si>
  <si>
    <t>Přesun hmot tonážní tonážní pro krytiny povlakové v objektech v do 24 m</t>
  </si>
  <si>
    <t>-20346982</t>
  </si>
  <si>
    <t>Přesun hmot pro povlakové krytiny stanovený z hmotnosti přesunovaného materiálu vodorovná dopravní vzdálenost do 50 m v objektech výšky přes 12 do 24 m</t>
  </si>
  <si>
    <t>112</t>
  </si>
  <si>
    <t>713130811</t>
  </si>
  <si>
    <t>Odstranění tepelné izolace z minerální vlny</t>
  </si>
  <si>
    <t>-1255357808</t>
  </si>
  <si>
    <t>odstranění opláštění přesahu střechy haly včetně minerální izolace</t>
  </si>
  <si>
    <t>113</t>
  </si>
  <si>
    <t>713131141</t>
  </si>
  <si>
    <t>Montáž izolace tepelné stěn a základů lepením celoplošně rohoží, pásů, dílců, desek</t>
  </si>
  <si>
    <t>1431749296</t>
  </si>
  <si>
    <t>Montáž tepelné izolace stěn rohožemi, pásy, deskami, dílci, bloky (izolační materiál ve specifikaci) lepením celoplošně</t>
  </si>
  <si>
    <t>atiky šaten PPS 50 mm</t>
  </si>
  <si>
    <t>0,4*70</t>
  </si>
  <si>
    <t>114</t>
  </si>
  <si>
    <t>283723050</t>
  </si>
  <si>
    <t>deska z pěnového polystyrenu bílá EPS 100 S 1000 x 1000 x 50 mm</t>
  </si>
  <si>
    <t>-729979866</t>
  </si>
  <si>
    <t>desky z lehčených plastů desky z pěnového polystyrénu - samozhášivého EN 13 163 - EPS 002/03 rozměry desek - 1000 x 1000 mm nebo 1000 x 500 mm typ EPS 100 S stabil, objemová hmotnost 20 - 25 kg/m3 tepelně izolační desky pro izolace ploché střechy nebo podlahy s běžným zatížením formát 1000 x 500 mm 50 mm</t>
  </si>
  <si>
    <t>28*1,05 'Přepočtené koeficientem množství</t>
  </si>
  <si>
    <t>115</t>
  </si>
  <si>
    <t>713141131</t>
  </si>
  <si>
    <t>Montáž izolace tepelné střech plochých lepené za studena 1 vrstva rohoží, pásů, dílců, desek</t>
  </si>
  <si>
    <t>-1708376612</t>
  </si>
  <si>
    <t>Montáž tepelné izolace střech plochých rohožemi, pásy, deskami, dílci, bloky (izolační materiál ve specifikaci) přilepenými za studena zplna, jednovrstvá</t>
  </si>
  <si>
    <t>izolace z PIR pěny tl. 60 mm</t>
  </si>
  <si>
    <t>(0,125+0,425)*65,30</t>
  </si>
  <si>
    <t>116</t>
  </si>
  <si>
    <t>283765260</t>
  </si>
  <si>
    <t>deska izolační PIR tl. 60 mm</t>
  </si>
  <si>
    <t>-1384727785</t>
  </si>
  <si>
    <t xml:space="preserve">desky z lehčených plastů panely z pěnového polyuretanu izolace plochých střech </t>
  </si>
  <si>
    <t>35,915*1,02 'Přepočtené koeficientem množství</t>
  </si>
  <si>
    <t>117</t>
  </si>
  <si>
    <t>713141182</t>
  </si>
  <si>
    <t>Montáž izolace tepelné střech plochých tl přes 170 mm, pracovně kotvené k podkladu, budova v do 20 m</t>
  </si>
  <si>
    <t>-209624840</t>
  </si>
  <si>
    <t>Montáž tepelné izolace střech plochých rohožemi, pásy, deskami, dílci, bloky (izolační materiál ve specifikaci) přišroubovanými šrouby tl. izolace přes 170 mm budovy výšky do 20 m okrajové pole</t>
  </si>
  <si>
    <t>118</t>
  </si>
  <si>
    <t>283759130</t>
  </si>
  <si>
    <t>deska z pěnového polystyrenu EPS 100 S 1000 x 500 (1000) mm</t>
  </si>
  <si>
    <t>52925589</t>
  </si>
  <si>
    <t>desky z lehčených plastů desky z pěnového polystyrénu - samozhášivého EN 13 163 - EPS 002/03 rozměry desek - 1000 x 1000 mm nebo 1000 x 500 mm typ EPS 100 S stabil, objemová hmotnost 20 - 25 kg/m3 tepelně izolační desky pro izolace ploché střechy nebo podlahy s běžným zatížením formát 1000 x 500 mm formát 1000 x 500 (1000) mm</t>
  </si>
  <si>
    <t>s1*0,18*1,05</t>
  </si>
  <si>
    <t>s2*0,18*1,05</t>
  </si>
  <si>
    <t>s3*0,28*1,05</t>
  </si>
  <si>
    <t>752,224*1,02 'Přepočtené koeficientem množství</t>
  </si>
  <si>
    <t>119</t>
  </si>
  <si>
    <t>998713103</t>
  </si>
  <si>
    <t>Přesun hmot tonážní tonážní pro izolace tepelné v objektech v do 24 m</t>
  </si>
  <si>
    <t>-1238278662</t>
  </si>
  <si>
    <t>Přesun hmot pro izolace tepelné stanovený z hmotnosti přesunovaného materiálu vodorovná dopravní vzdálenost do 50 m v objektech výšky přes 12 m do 24 m</t>
  </si>
  <si>
    <t>120</t>
  </si>
  <si>
    <t>721273153</t>
  </si>
  <si>
    <t>Hlavice ventilační polypropylen PP DN 110</t>
  </si>
  <si>
    <t>326029788</t>
  </si>
  <si>
    <t>Ventilační hlavice z polypropylenu (PP) DN 110 (HL 810)</t>
  </si>
  <si>
    <t>21/K</t>
  </si>
  <si>
    <t>121</t>
  </si>
  <si>
    <t>998721103</t>
  </si>
  <si>
    <t>Přesun hmot tonážní pro vnitřní kanalizace v objektech v do 24 m</t>
  </si>
  <si>
    <t>-1208651434</t>
  </si>
  <si>
    <t>Přesun hmot pro vnitřní kanalizace stanovený z hmotnosti přesunovaného materiálu vodorovná dopravní vzdálenost do 50 m v objektech výšky přes 12 do 24 m</t>
  </si>
  <si>
    <t>122</t>
  </si>
  <si>
    <t>751398051</t>
  </si>
  <si>
    <t>Mtž protidešťové žaluzie potrubí do 0,150 m2</t>
  </si>
  <si>
    <t>-111999989</t>
  </si>
  <si>
    <t>Montáž ostatních zařízení protidešťové žaluzie nebo žaluziové klapky na čtyřhranné potrubí, průřezu do 0,150 m2</t>
  </si>
  <si>
    <t>6/z</t>
  </si>
  <si>
    <t>7/z</t>
  </si>
  <si>
    <t>123</t>
  </si>
  <si>
    <t>6/Z</t>
  </si>
  <si>
    <t>protidešťová žaluzie pro ventilátor 150/300 mm_odkaz 6/Z</t>
  </si>
  <si>
    <t>-1737363845</t>
  </si>
  <si>
    <t>124</t>
  </si>
  <si>
    <t>7/Z</t>
  </si>
  <si>
    <t>protidešťová žaluzie pro ventilátor 150/150 mm_odkaz 7/Z</t>
  </si>
  <si>
    <t>624330427</t>
  </si>
  <si>
    <t>125</t>
  </si>
  <si>
    <t>762132811</t>
  </si>
  <si>
    <t>Demontáž bednění svislých stěn z prken hoblovaných jednostranně</t>
  </si>
  <si>
    <t>-132788913</t>
  </si>
  <si>
    <t>Demontáž bednění svislých stěn a nadstřešních stěn z jednostranně hoblovaných prken</t>
  </si>
  <si>
    <t>126</t>
  </si>
  <si>
    <t>762341017</t>
  </si>
  <si>
    <t xml:space="preserve">Bednění střech rovných z desek OSB tl 25 mm na sraz šroubovaných </t>
  </si>
  <si>
    <t>-2083687568</t>
  </si>
  <si>
    <t>Bednění a laťování bednění střech rovných sklonu do 60 st. s vyřezáním otvorů z dřevoštěpkových desek OSB šroubovaných na sraz, tloušťky desky 25 mm</t>
  </si>
  <si>
    <t xml:space="preserve">viz. detail žlabu haly </t>
  </si>
  <si>
    <t>(0,125+0,425+0,1)*65,3</t>
  </si>
  <si>
    <t xml:space="preserve">viz. detail atiky šaten </t>
  </si>
  <si>
    <t>0,39*70</t>
  </si>
  <si>
    <t>viz. detail atiky haly</t>
  </si>
  <si>
    <t>(0,18+0,28)*157,70</t>
  </si>
  <si>
    <t xml:space="preserve">viz. detail šatny okap </t>
  </si>
  <si>
    <t>0,4*93,70</t>
  </si>
  <si>
    <t>127</t>
  </si>
  <si>
    <t>76234101R</t>
  </si>
  <si>
    <t xml:space="preserve">Bednění střech rovných z desek OSB tl 8 mm na sraz šroubovaných </t>
  </si>
  <si>
    <t>-237460629</t>
  </si>
  <si>
    <t>Bednění a laťování bednění střech rovných sklonu do 60 st. s vyřezáním otvorů z dřevoštěpkových desek OSB šroubovaných na sraz, tloušťky desky 8 mm</t>
  </si>
  <si>
    <t>0,4*93,7</t>
  </si>
  <si>
    <t>762751110</t>
  </si>
  <si>
    <t>Montáž prostorové vázané kce na hladko z hraněného řeziva průřezové plochy do 120 cm2</t>
  </si>
  <si>
    <t>141603591</t>
  </si>
  <si>
    <t>Montáž prostorových konstrukcí vázaných na hladko (bez zářezů) z řeziva hraněného nebo polohraněného, průřezové plochy do 120 cm2</t>
  </si>
  <si>
    <t xml:space="preserve">motáž pomosných montážních latí a hranolů </t>
  </si>
  <si>
    <t>157,70*2</t>
  </si>
  <si>
    <t>70*2</t>
  </si>
  <si>
    <t>129</t>
  </si>
  <si>
    <t>605120010</t>
  </si>
  <si>
    <t>řezivo jehličnaté hranol jakost I do 120 cm2</t>
  </si>
  <si>
    <t>-1584222551</t>
  </si>
  <si>
    <t>řezivo jehličnaté hraněné, neopracované (hranolky, hranoly) řezivo jehličnaté - hranoly do 120 cm2 hranoly jakost I</t>
  </si>
  <si>
    <t>157,70*0,04*0,04*1,1</t>
  </si>
  <si>
    <t>157,70*0,16*0,06*1,1</t>
  </si>
  <si>
    <t>70*0,03*0,05*1,1</t>
  </si>
  <si>
    <t>70*0,04*0,06*1,1</t>
  </si>
  <si>
    <t>130</t>
  </si>
  <si>
    <t>762751130</t>
  </si>
  <si>
    <t>Montáž prostorové vázané kce na hladko z hraněného řeziva průřezové plochy do 288 cm2</t>
  </si>
  <si>
    <t>-1971757656</t>
  </si>
  <si>
    <t>Montáž prostorových konstrukcí vázaných na hladko (bez zářezů) z řeziva hraněného nebo polohraněného, průřezové plochy přes 224 do 288 cm2</t>
  </si>
  <si>
    <t xml:space="preserve">montáž pomocných motážních hranolů </t>
  </si>
  <si>
    <t>131</t>
  </si>
  <si>
    <t>605120110</t>
  </si>
  <si>
    <t>řezivo jehličnaté hranol jakost I nad 120 cm2</t>
  </si>
  <si>
    <t>-1884670824</t>
  </si>
  <si>
    <t>řezivo jehličnaté hraněné, neopracované (hranolky, hranoly) řezivo jehličnaté - hranoly nad 120 cm2 hranoly jakost I</t>
  </si>
  <si>
    <t>70*0,16*0,18/1,1</t>
  </si>
  <si>
    <t>132</t>
  </si>
  <si>
    <t>762395000</t>
  </si>
  <si>
    <t>Spojovací prostředky pro montáž krovu, bednění, laťování, světlíky, klíny</t>
  </si>
  <si>
    <t>1721076780</t>
  </si>
  <si>
    <t>Spojovací prostředky krovů, bednění a laťování, nadstřešních konstrukcí svory, prkna, hřebíky, pásová ocel, vruty</t>
  </si>
  <si>
    <t>2,244+1,833+179,767*0,025+37,48*0,008</t>
  </si>
  <si>
    <t>133</t>
  </si>
  <si>
    <t>762841811</t>
  </si>
  <si>
    <t>Demontáž podbíjení obkladů stropů a střech sklonu do 60° z hrubých prken tl do 35 mm</t>
  </si>
  <si>
    <t>-199308871</t>
  </si>
  <si>
    <t>Demontáž podbíjení obkladů stropů a střech sklonu do 60 st. z hrubých prken tl. do 35 mm bez omítky</t>
  </si>
  <si>
    <t>134</t>
  </si>
  <si>
    <t>998762103</t>
  </si>
  <si>
    <t>Přesun hmot tonážní pro kce tesařské v objektech v do 24 m</t>
  </si>
  <si>
    <t>-1937244077</t>
  </si>
  <si>
    <t>Přesun hmot pro konstrukce tesařské stanovený z hmotnosti přesunovaného materiálu vodorovná dopravní vzdálenost do 50 m v objektech výšky přes 12 do 24 m</t>
  </si>
  <si>
    <t>135</t>
  </si>
  <si>
    <t>764345831</t>
  </si>
  <si>
    <t>Demontáž ventilační nástavec průměr do 150 mm do 30°</t>
  </si>
  <si>
    <t>1852728469</t>
  </si>
  <si>
    <t>Demontáž ostatních prvků kusových ventilační nástavce výšky 500 až 1000 mm se stříškou a lemováním, průměru přes 75 do 150 mm, sklonu do 30 st.</t>
  </si>
  <si>
    <t>136</t>
  </si>
  <si>
    <t>764323820</t>
  </si>
  <si>
    <t xml:space="preserve">Demontáž oplechování okapů lepenková krytina </t>
  </si>
  <si>
    <t>754385810</t>
  </si>
  <si>
    <t>137</t>
  </si>
  <si>
    <t>764351830</t>
  </si>
  <si>
    <t xml:space="preserve">Demontáž žlab </t>
  </si>
  <si>
    <t>-68569143</t>
  </si>
  <si>
    <t>93,7+12,7+65,3</t>
  </si>
  <si>
    <t>764362810</t>
  </si>
  <si>
    <t>Demontáž poklopu</t>
  </si>
  <si>
    <t>-1371578612</t>
  </si>
  <si>
    <t>Demontáž střešních otvorů poklopů na krytině hladké a drážkové, sklonu do 30 st.</t>
  </si>
  <si>
    <t>139</t>
  </si>
  <si>
    <t>764391840</t>
  </si>
  <si>
    <t>Demontáž závětrná lišta</t>
  </si>
  <si>
    <t>130133792</t>
  </si>
  <si>
    <t>66,2+157,7+8,2</t>
  </si>
  <si>
    <t>140</t>
  </si>
  <si>
    <t>764410880</t>
  </si>
  <si>
    <t xml:space="preserve">Demontáž oplechování parapetu </t>
  </si>
  <si>
    <t>456877287</t>
  </si>
  <si>
    <t>43,6+18,9+79,2</t>
  </si>
  <si>
    <t>141</t>
  </si>
  <si>
    <t>764430850</t>
  </si>
  <si>
    <t xml:space="preserve">Demontáž oplechování zdí </t>
  </si>
  <si>
    <t>6098105</t>
  </si>
  <si>
    <t>70+5,1</t>
  </si>
  <si>
    <t>142</t>
  </si>
  <si>
    <t>764454803</t>
  </si>
  <si>
    <t xml:space="preserve">Demontáž odpadní trouby </t>
  </si>
  <si>
    <t>-1624372594</t>
  </si>
  <si>
    <t>27,5+3,5+7,9</t>
  </si>
  <si>
    <t>143</t>
  </si>
  <si>
    <t>764171432R</t>
  </si>
  <si>
    <t>Závětrná lišta rš 300 mm</t>
  </si>
  <si>
    <t>-1547302168</t>
  </si>
  <si>
    <t xml:space="preserve">Krytiny kovové s upraveným povrchem ostatní prvky střešní krytiny hladké střešní otvory závětrná lišta </t>
  </si>
  <si>
    <t>19/K</t>
  </si>
  <si>
    <t>8,2</t>
  </si>
  <si>
    <t>144</t>
  </si>
  <si>
    <t>76417143R</t>
  </si>
  <si>
    <t>Závětrná lišta rš 410 mm</t>
  </si>
  <si>
    <t>-854730610</t>
  </si>
  <si>
    <t>16/K</t>
  </si>
  <si>
    <t>66,2</t>
  </si>
  <si>
    <t>145</t>
  </si>
  <si>
    <t>7641714R</t>
  </si>
  <si>
    <t>Závětrná lišta rš 570 mm</t>
  </si>
  <si>
    <t>-1475865259</t>
  </si>
  <si>
    <t>17/K</t>
  </si>
  <si>
    <t>157,7</t>
  </si>
  <si>
    <t>146</t>
  </si>
  <si>
    <t>76471111R</t>
  </si>
  <si>
    <t>Oplechování parapetu rš 270 mm</t>
  </si>
  <si>
    <t>37589599</t>
  </si>
  <si>
    <t xml:space="preserve">Oplechování parapetu z plechů kovových s upraveným povrchem </t>
  </si>
  <si>
    <t>1/K</t>
  </si>
  <si>
    <t>43,6</t>
  </si>
  <si>
    <t>147</t>
  </si>
  <si>
    <t>76471112R</t>
  </si>
  <si>
    <t>Oplechování parapetu rš 190 mm</t>
  </si>
  <si>
    <t>2045748845</t>
  </si>
  <si>
    <t>2/K</t>
  </si>
  <si>
    <t>18,9</t>
  </si>
  <si>
    <t>148</t>
  </si>
  <si>
    <t>76471113R</t>
  </si>
  <si>
    <t>Oplechování parapetu rš 370 mm</t>
  </si>
  <si>
    <t>1870336517</t>
  </si>
  <si>
    <t>3/K</t>
  </si>
  <si>
    <t>79,2</t>
  </si>
  <si>
    <t>149</t>
  </si>
  <si>
    <t>7647211R</t>
  </si>
  <si>
    <t>Těsnící lišta krytina v napojení střechy na stěnu rš 140 mm</t>
  </si>
  <si>
    <t>-1630699254</t>
  </si>
  <si>
    <t xml:space="preserve">Oplechování z plechů kovových s upraveným povrchem </t>
  </si>
  <si>
    <t>9/K</t>
  </si>
  <si>
    <t>42,4</t>
  </si>
  <si>
    <t>150</t>
  </si>
  <si>
    <t>7647311130R</t>
  </si>
  <si>
    <t>Oplechování napojení střechy na stěnu rš 220 mm</t>
  </si>
  <si>
    <t>-1533678543</t>
  </si>
  <si>
    <t xml:space="preserve">Oplechování zdí, nadezdívek (atik) z plechů kovových s upraveným povrchem </t>
  </si>
  <si>
    <t>20/K</t>
  </si>
  <si>
    <t>16,6</t>
  </si>
  <si>
    <t>151</t>
  </si>
  <si>
    <t>764731113R</t>
  </si>
  <si>
    <t>Oplechování napojení střechy na stěnu rš 300 mm</t>
  </si>
  <si>
    <t>1351600749</t>
  </si>
  <si>
    <t>8/K</t>
  </si>
  <si>
    <t>25,8</t>
  </si>
  <si>
    <t>152</t>
  </si>
  <si>
    <t>76473111R</t>
  </si>
  <si>
    <t>Oplechování zdí rš 255 mm</t>
  </si>
  <si>
    <t>464994621</t>
  </si>
  <si>
    <t>4/K</t>
  </si>
  <si>
    <t>153</t>
  </si>
  <si>
    <t>7647311R</t>
  </si>
  <si>
    <t>Oplechování okapu střechy rš 190 mm</t>
  </si>
  <si>
    <t>-167054185</t>
  </si>
  <si>
    <t xml:space="preserve">Oplechování z plechů kovových s upraveným povrchem </t>
  </si>
  <si>
    <t>7/K</t>
  </si>
  <si>
    <t>154</t>
  </si>
  <si>
    <t>764731R</t>
  </si>
  <si>
    <t>Oplechování hrany atiky rš 100 mm</t>
  </si>
  <si>
    <t>66694329</t>
  </si>
  <si>
    <t>5/K</t>
  </si>
  <si>
    <t>6/K</t>
  </si>
  <si>
    <t>155</t>
  </si>
  <si>
    <t>76473R</t>
  </si>
  <si>
    <t>Oplechování horní hrany žb stěny rš 840-940 mm</t>
  </si>
  <si>
    <t>2115001505</t>
  </si>
  <si>
    <t>18/K</t>
  </si>
  <si>
    <t>5,1</t>
  </si>
  <si>
    <t>156</t>
  </si>
  <si>
    <t>7647511R</t>
  </si>
  <si>
    <t>Odpadní trouby kruhové D 80 mm z poplastovaného plechu tl. 0,6 mm, včetně zděří a kolen</t>
  </si>
  <si>
    <t>-1661276316</t>
  </si>
  <si>
    <t>13/K</t>
  </si>
  <si>
    <t>3,5</t>
  </si>
  <si>
    <t>157</t>
  </si>
  <si>
    <t>76475112R</t>
  </si>
  <si>
    <t>Odpadní trouby kruhové D120 mm z poplastovaného plechu tl. 0,6 mm, včetně zděří a kolen</t>
  </si>
  <si>
    <t>616407952</t>
  </si>
  <si>
    <t>12/K</t>
  </si>
  <si>
    <t>27,5</t>
  </si>
  <si>
    <t>158</t>
  </si>
  <si>
    <t>76475111R</t>
  </si>
  <si>
    <t>Odpadní trouby kruhové D150 mm z poplastovaného plechu tl. 0,6 mm, včetně zděří a kolen</t>
  </si>
  <si>
    <t>-319968828</t>
  </si>
  <si>
    <t>14/K</t>
  </si>
  <si>
    <t>7,9</t>
  </si>
  <si>
    <t>159</t>
  </si>
  <si>
    <t>76476111R</t>
  </si>
  <si>
    <t>Žlaby podokapní čtvercové s háky</t>
  </si>
  <si>
    <t>23781261</t>
  </si>
  <si>
    <t xml:space="preserve">Žlaby kovové s plastickým povrchem systém podokapní čtyřhranné </t>
  </si>
  <si>
    <t>10/K</t>
  </si>
  <si>
    <t>93,7</t>
  </si>
  <si>
    <t>160</t>
  </si>
  <si>
    <t>7647611R</t>
  </si>
  <si>
    <t>746441097</t>
  </si>
  <si>
    <t>11/K</t>
  </si>
  <si>
    <t>12,7</t>
  </si>
  <si>
    <t>161</t>
  </si>
  <si>
    <t>764761R</t>
  </si>
  <si>
    <t>Žlab hranatý střešní rš 725 mm</t>
  </si>
  <si>
    <t>-2085457212</t>
  </si>
  <si>
    <t xml:space="preserve">Žlaby kovové s plastickým povrchem systém </t>
  </si>
  <si>
    <t>15/K</t>
  </si>
  <si>
    <t>65,3</t>
  </si>
  <si>
    <t>162</t>
  </si>
  <si>
    <t>998764103</t>
  </si>
  <si>
    <t>Přesun hmot tonážní pro konstrukce klempířské v objektech v do 24 m</t>
  </si>
  <si>
    <t>-602037342</t>
  </si>
  <si>
    <t>Přesun hmot pro konstrukce klempířské stanovený z hmotnosti přesunovaného materiálu vodorovná dopravní vzdálenost do 50 m v objektech výšky přes 12 do 24 m</t>
  </si>
  <si>
    <t>163</t>
  </si>
  <si>
    <t>766621211</t>
  </si>
  <si>
    <t>Montáž oken zdvojených otevíravých výšky do 1,5m s rámem do zdiva</t>
  </si>
  <si>
    <t>-109525029</t>
  </si>
  <si>
    <t>Montáž oken dřevěných nebo plastových včetně montáže rámu, na PUR pěnu plochy přes 1 m2 zdvojených otevíravých, sklápěcích do zdiva, výšky do 1,5 m</t>
  </si>
  <si>
    <t>164</t>
  </si>
  <si>
    <t>odkaz.11</t>
  </si>
  <si>
    <t>dvojdílné plastové okno, 2100/1100 mm, popis viz. výpisy PSV_odkaz 11</t>
  </si>
  <si>
    <t>186859817</t>
  </si>
  <si>
    <t>165</t>
  </si>
  <si>
    <t>odkaz.12</t>
  </si>
  <si>
    <t>čtyřdílné plastové okno 3100/1100 mm, popis viz. výpisy PSV_odkaz 12</t>
  </si>
  <si>
    <t>1733289927</t>
  </si>
  <si>
    <t>166</t>
  </si>
  <si>
    <t>odkaz.13</t>
  </si>
  <si>
    <t>plastové okno výklopné 900/600 mm, popis viz. výpisy PSV_odkaz 13</t>
  </si>
  <si>
    <t>497273241</t>
  </si>
  <si>
    <t>167</t>
  </si>
  <si>
    <t>odkaz.14</t>
  </si>
  <si>
    <t>plastové okno výklopné 600/900 mm, popis viz. výpisy PSV_odkaz 14</t>
  </si>
  <si>
    <t>-562654677</t>
  </si>
  <si>
    <t>168</t>
  </si>
  <si>
    <t>odkaz.15</t>
  </si>
  <si>
    <t>plastové okno výklopné 1200/600 mm, popis viz. výpisy PSV_odkaz 15</t>
  </si>
  <si>
    <t>959125126</t>
  </si>
  <si>
    <t>169</t>
  </si>
  <si>
    <t>odkaz.16</t>
  </si>
  <si>
    <t>plastové okno výklopné 600/600 mm, popis viz. výpisy PSV_odkaz 16</t>
  </si>
  <si>
    <t>-1659601059</t>
  </si>
  <si>
    <t>170</t>
  </si>
  <si>
    <t>odkaz.17</t>
  </si>
  <si>
    <t>dvojdílné plastové okno, 2100/1100 mm, popis viz. výpisy PSV_odkaz 17</t>
  </si>
  <si>
    <t>365845612</t>
  </si>
  <si>
    <t>171</t>
  </si>
  <si>
    <t>odkaz.18</t>
  </si>
  <si>
    <t>plastové okno 1200/1500 mm, popis viz. výpisy PSV_odkaz 18</t>
  </si>
  <si>
    <t>571004204</t>
  </si>
  <si>
    <t>172</t>
  </si>
  <si>
    <t>odkaz.19</t>
  </si>
  <si>
    <t>plastové okno výklopné 1200/900 mm, popis viz. výpisy PSV_odkaz 19</t>
  </si>
  <si>
    <t>1515893239</t>
  </si>
  <si>
    <t>173</t>
  </si>
  <si>
    <t>766621212</t>
  </si>
  <si>
    <t>Montáž oken zdvojených otevíravých výšky přes 1,5 do 2,5m s rámem do zdiva</t>
  </si>
  <si>
    <t>-1095360654</t>
  </si>
  <si>
    <t>Montáž oken dřevěných nebo plastových včetně montáže rámu, na PUR pěnu plochy přes 1 m2 zdvojených otevíravých, sklápěcích do zdiva, výšky přes 1,5 do 2,5 m</t>
  </si>
  <si>
    <t>174</t>
  </si>
  <si>
    <t>odkaz.9</t>
  </si>
  <si>
    <t>čtyřdílné plastové okno 9430/2332 mm, popis viz. výpisy PSV_odkaz 9</t>
  </si>
  <si>
    <t>753238619</t>
  </si>
  <si>
    <t>175</t>
  </si>
  <si>
    <t>odkaz.10</t>
  </si>
  <si>
    <t>čtyřdílné plastové okno 3600/2400 mm, popis viz. výpisy PSV_odkaz 10</t>
  </si>
  <si>
    <t>764615268</t>
  </si>
  <si>
    <t>176</t>
  </si>
  <si>
    <t>odkaz.20</t>
  </si>
  <si>
    <t>trojdílné plastové okno, 2400/2400 mm, popis viz. výpisy PSV_odkaz 20</t>
  </si>
  <si>
    <t>601982880</t>
  </si>
  <si>
    <t>177</t>
  </si>
  <si>
    <t>odkaz.21</t>
  </si>
  <si>
    <t>trojdílné plastové okno, 2400/2400 mm, popis viz. výpisy PSV_odkaz 21</t>
  </si>
  <si>
    <t>-2036368100</t>
  </si>
  <si>
    <t>178</t>
  </si>
  <si>
    <t>odkaz.22</t>
  </si>
  <si>
    <t>plastové okno 1200/2400 mm, popis viz. výpisy PSV_odkaz 22</t>
  </si>
  <si>
    <t>1595039006</t>
  </si>
  <si>
    <t>179</t>
  </si>
  <si>
    <t>odkaz.23</t>
  </si>
  <si>
    <t>plastové okno dvoukřídlé 1200/2400 mm, popis viz. výpisy PSV_odkaz 23</t>
  </si>
  <si>
    <t>1607310454</t>
  </si>
  <si>
    <t>180</t>
  </si>
  <si>
    <t>766621213</t>
  </si>
  <si>
    <t>Montáž oken zdvojených otevíravých výšky přes 2,5m s rámem do zdiva</t>
  </si>
  <si>
    <t>-769498558</t>
  </si>
  <si>
    <t>Montáž oken dřevěných nebo plastových včetně montáže rámu, na PUR pěnu plochy přes 1 m2 zdvojených otevíravých, sklápěcích do zdiva, výšky přes 2,5 m</t>
  </si>
  <si>
    <t>181</t>
  </si>
  <si>
    <t>odkaz.5</t>
  </si>
  <si>
    <t>dvojdílné plastové okno, rozměr a popis viz. výpisy PSV_odkaz 5</t>
  </si>
  <si>
    <t>-823899003</t>
  </si>
  <si>
    <t>182</t>
  </si>
  <si>
    <t>odkaz.6</t>
  </si>
  <si>
    <t>dvojdílné plastové okno, rozměr a popis viz. výpisy PSV_odkaz 6</t>
  </si>
  <si>
    <t>453184242</t>
  </si>
  <si>
    <t>183</t>
  </si>
  <si>
    <t>odkaz.7</t>
  </si>
  <si>
    <t>dvojdílné plastové okno, rozměr a popis viz. výpisy PSV_odkaz 7</t>
  </si>
  <si>
    <t>-1967535555</t>
  </si>
  <si>
    <t>184</t>
  </si>
  <si>
    <t>odkaz.8</t>
  </si>
  <si>
    <t>dvojdílné plastové okno, rozměr a popis viz. výpisy PSV_odkaz 8</t>
  </si>
  <si>
    <t>1245349230</t>
  </si>
  <si>
    <t>185</t>
  </si>
  <si>
    <t>766660461</t>
  </si>
  <si>
    <t>Montáž vchodových dveří 2křídlových s nadsvětlíkem do zdiva</t>
  </si>
  <si>
    <t>310545726</t>
  </si>
  <si>
    <t>Montáž dveřních křídel dřevěných nebo plastových vchodových dveří včetně rámu do zdiva dvoukřídlových s nadsvětlíkem</t>
  </si>
  <si>
    <t>186</t>
  </si>
  <si>
    <t>odkaz.30</t>
  </si>
  <si>
    <t>vnější dvoukřídlé plastové dveře s nadsvětlíkem celk. rozměr 1500/2800 mm, popis viz. výpisy PSV_odkaz 30</t>
  </si>
  <si>
    <t>-436635444</t>
  </si>
  <si>
    <t>187</t>
  </si>
  <si>
    <t>odkaz.31</t>
  </si>
  <si>
    <t>vnější dvoukřídlé plastové dveře s nadsvětlíkem celk. rozměr 1450/2700 mm, popis viz. výpisy PSV_odkaz 31</t>
  </si>
  <si>
    <t>-1260091395</t>
  </si>
  <si>
    <t>188</t>
  </si>
  <si>
    <t>766694111</t>
  </si>
  <si>
    <t>Montáž parapetních desek dřevěných, laminovaných šířky do 30 cm délky do 1,0 m</t>
  </si>
  <si>
    <t>825759520</t>
  </si>
  <si>
    <t>Montáž ostatních truhlářských konstrukcí parapetních desek šířky do 300 mm, délky do 1000 mm</t>
  </si>
  <si>
    <t>odkazy 5,6,7,8,13,14,16</t>
  </si>
  <si>
    <t>2+2+6+6+1+22+5</t>
  </si>
  <si>
    <t>189</t>
  </si>
  <si>
    <t>766694112</t>
  </si>
  <si>
    <t>Montáž parapetních desek dřevěných, laminovaných šířky do 30 cm délky do 1,6 m</t>
  </si>
  <si>
    <t>-308501613</t>
  </si>
  <si>
    <t>Montáž ostatních truhlářských konstrukcí parapetních desek šířky do 300 mm, délky přes 1000 do 1600 mm</t>
  </si>
  <si>
    <t>1+2+26+2+1</t>
  </si>
  <si>
    <t>190</t>
  </si>
  <si>
    <t>766694113</t>
  </si>
  <si>
    <t>Montáž parapetních desek dřevěných, laminovaných šířky do 30 cm délky do 2,6 m</t>
  </si>
  <si>
    <t>-1943540563</t>
  </si>
  <si>
    <t>Montáž ostatních truhlářských konstrukcí parapetních desek šířky do 300 mm, délky přes 1600 do 2600 mm</t>
  </si>
  <si>
    <t>1+3+2+2</t>
  </si>
  <si>
    <t>191</t>
  </si>
  <si>
    <t>766694114</t>
  </si>
  <si>
    <t>Montáž parapetních desek dřevěných, laminovaných šířky do 30 cm délky přes 2,6 m</t>
  </si>
  <si>
    <t>-1021016796</t>
  </si>
  <si>
    <t>Montáž ostatních truhlářských konstrukcí parapetních desek šířky do 300 mm, délky přes 2600 mm</t>
  </si>
  <si>
    <t>2+1+3</t>
  </si>
  <si>
    <t>192</t>
  </si>
  <si>
    <t>60794102R</t>
  </si>
  <si>
    <t>deska parapetní laminovaná dřevotřísková vnitřní š 250 mm</t>
  </si>
  <si>
    <t>1495250035</t>
  </si>
  <si>
    <t>0,659*2+0,701*2+0,701*6+0,659*6+9,43*2+3,6*1+2,1*1+3,1*3+0,9*1+0,6*22+1,2*1+0,6*5+2,1*3+1,2*2+1,2*26+2,4*2+2,4*2+1,2*2+1,2*1</t>
  </si>
  <si>
    <t>998766203</t>
  </si>
  <si>
    <t>Přesun hmot procentní pro konstrukce truhlářské v objektech v do 24 m</t>
  </si>
  <si>
    <t>%</t>
  </si>
  <si>
    <t>-1535061223</t>
  </si>
  <si>
    <t>Přesun hmot pro konstrukce truhlářské stanovený procentní sazbou z ceny vodorovná dopravní vzdálenost do 50 m v objektech výšky přes 12 do 24 m</t>
  </si>
  <si>
    <t>194</t>
  </si>
  <si>
    <t>76712211R</t>
  </si>
  <si>
    <t>Montáž interiérové ochranné sítě oken</t>
  </si>
  <si>
    <t>-294098332</t>
  </si>
  <si>
    <t>4/Z</t>
  </si>
  <si>
    <t>9,1*4,4*2</t>
  </si>
  <si>
    <t>5/Z</t>
  </si>
  <si>
    <t>9,5*2,4*2</t>
  </si>
  <si>
    <t>195</t>
  </si>
  <si>
    <t>313110R</t>
  </si>
  <si>
    <t>interiérová ochranná síť oken kolem hrací plochy v hale, barva bílá, včetně úchytných prvků, popis viz. výpisy PSV</t>
  </si>
  <si>
    <t>-1599287663</t>
  </si>
  <si>
    <t>4/z</t>
  </si>
  <si>
    <t>2*9,1*4,4</t>
  </si>
  <si>
    <t>5/z</t>
  </si>
  <si>
    <t>2*9,5*2,4</t>
  </si>
  <si>
    <t>196</t>
  </si>
  <si>
    <t>76714180R</t>
  </si>
  <si>
    <t>Demontáž konstrukce předsazené fasády</t>
  </si>
  <si>
    <t>1765357459</t>
  </si>
  <si>
    <t>197</t>
  </si>
  <si>
    <t>767640111</t>
  </si>
  <si>
    <t>Montáž dveří ocelových vchodových jednokřídlových bez nadsvětlíku</t>
  </si>
  <si>
    <t>-1601055554</t>
  </si>
  <si>
    <t>Montáž dveří ocelových vchodových jednokřídlových bez nadsvětlíku</t>
  </si>
  <si>
    <t>198</t>
  </si>
  <si>
    <t>odkaz.33</t>
  </si>
  <si>
    <t>vnější bezpečnostní kovové plné hladké dveře 800/1970 mm, včetně zárubně, popis viz. výpisy PSV_odkaz 33</t>
  </si>
  <si>
    <t>-2116272998</t>
  </si>
  <si>
    <t>199</t>
  </si>
  <si>
    <t>767640221</t>
  </si>
  <si>
    <t>Montáž dveří ocelových vchodových dvoukřídlových bez nadsvětlíku</t>
  </si>
  <si>
    <t>205971849</t>
  </si>
  <si>
    <t>Montáž dveří ocelových vchodových dvoukřídlové bez nadsvětlíku</t>
  </si>
  <si>
    <t>odkaz.32</t>
  </si>
  <si>
    <t>vnější dvoukř. kovové plné hladké dveře 1450/1970 mm, včetně zárubně, popis viz. výpisy PSV_odkaz 32</t>
  </si>
  <si>
    <t>2125016988</t>
  </si>
  <si>
    <t>201</t>
  </si>
  <si>
    <t>odkaz.34</t>
  </si>
  <si>
    <t>vnější dvoukř. kovové plné hladké dveře 1300/2100 mm, včetně zárubně, popis viz. výpisy PSV_odkaz 34</t>
  </si>
  <si>
    <t>1899593815</t>
  </si>
  <si>
    <t>202</t>
  </si>
  <si>
    <t>odkaz.36</t>
  </si>
  <si>
    <t>vnější dvoukř. kovové plné hladké dveře 1350/2100 mm, včetně zárubně, popis viz. výpisy PSV_odkaz 36</t>
  </si>
  <si>
    <t>906926720</t>
  </si>
  <si>
    <t>203</t>
  </si>
  <si>
    <t>767651230</t>
  </si>
  <si>
    <t>Montáž vrat garážových otočných do ocelové zárubně plochy do 13 m2</t>
  </si>
  <si>
    <t>-1592706787</t>
  </si>
  <si>
    <t>Montáž vrat garážových otvíravých do ocelové zárubně z dílů, plochy přes 9 do 13 m2</t>
  </si>
  <si>
    <t>204</t>
  </si>
  <si>
    <t>odkaz.35</t>
  </si>
  <si>
    <t>vnější dvoukřídlá kovová vrata 3600/3600 mm, včetně zárubně, popis viz. výpisy PSV_odkaz 35</t>
  </si>
  <si>
    <t>-1466877360</t>
  </si>
  <si>
    <t>205</t>
  </si>
  <si>
    <t>767995116</t>
  </si>
  <si>
    <t>Montáž atypických zámečnických konstrukcí hmotnosti do 250 kg</t>
  </si>
  <si>
    <t>kg</t>
  </si>
  <si>
    <t>360146488</t>
  </si>
  <si>
    <t>Montáž ostatních atypických zámečnických konstrukcí hmotnosti přes 100 do 250 kg</t>
  </si>
  <si>
    <t>šikmé sloupky 8x 4,65 m</t>
  </si>
  <si>
    <t>80*8</t>
  </si>
  <si>
    <t>svislé sloupky 8x 4,65 m</t>
  </si>
  <si>
    <t>54*8</t>
  </si>
  <si>
    <t>206</t>
  </si>
  <si>
    <t>133317R</t>
  </si>
  <si>
    <t>dodávka ocelových prvků pro vyztužení sloupů</t>
  </si>
  <si>
    <t>1018729483</t>
  </si>
  <si>
    <t>80*8/1000</t>
  </si>
  <si>
    <t>54*8/1000</t>
  </si>
  <si>
    <t>207</t>
  </si>
  <si>
    <t>1593249036</t>
  </si>
  <si>
    <t>dodatečné zesílení příhradové konstrukce střechy haly</t>
  </si>
  <si>
    <t>208</t>
  </si>
  <si>
    <t>151422R</t>
  </si>
  <si>
    <t xml:space="preserve">ocel pro zesílení prostorové příhradoviny </t>
  </si>
  <si>
    <t>-626337860</t>
  </si>
  <si>
    <t>V příhradové střešní konstrukci haly bude zesíleno 16 prvků (trubek) vždy dvojicí ocel pásů (celkem tedy 32) o celkové hmotnosti cca 200 kg.</t>
  </si>
  <si>
    <t>200*1,1/1000</t>
  </si>
  <si>
    <t>209</t>
  </si>
  <si>
    <t>767995117</t>
  </si>
  <si>
    <t>Montáž atypických zámečnických konstrukcí hmotnosti do 500 kg</t>
  </si>
  <si>
    <t>1974589972</t>
  </si>
  <si>
    <t>Montáž ostatních atypických zámečnických konstrukcí hmotnosti přes 250 do 500 kg</t>
  </si>
  <si>
    <t>montáž ocelového profilu pro polykarbonát na střeše haly – použijí se stávající, které se svaří a upevní do jiné polohy (viz detail)</t>
  </si>
  <si>
    <t>"hmotnost odhadem"223,3*3*10,6</t>
  </si>
  <si>
    <t>210</t>
  </si>
  <si>
    <t>767996705</t>
  </si>
  <si>
    <t>Demontáž atypických zámečnických konstrukcí řezáním hmotnosti jednotlivých dílů přes 500 kg</t>
  </si>
  <si>
    <t>-1621410630</t>
  </si>
  <si>
    <t>Demontáž ostatních zámečnických konstrukcí o hmotnosti jednotlivých dílů řezáním přes 500 kg</t>
  </si>
  <si>
    <t>211</t>
  </si>
  <si>
    <t>998767203</t>
  </si>
  <si>
    <t>Přesun hmot procentní pro zámečnické konstrukce v objektech v do 24 m</t>
  </si>
  <si>
    <t>-53248529</t>
  </si>
  <si>
    <t>Přesun hmot pro zámečnické konstrukce stanovený procentní sazbou z ceny vodorovná dopravní vzdálenost do 50 m v objektech výšky přes 12 do 24 m</t>
  </si>
  <si>
    <t>212</t>
  </si>
  <si>
    <t>783225600</t>
  </si>
  <si>
    <t>Nátěry syntetické kovových doplňkových konstrukcí barva standardní 2x email</t>
  </si>
  <si>
    <t>50076392</t>
  </si>
  <si>
    <t>Nátěry kovových stavebních doplňkových konstrukcí syntetické na vzduchu schnoucí standardními barvami (např. Tebas, …) 2x email</t>
  </si>
  <si>
    <t xml:space="preserve">zesílení ocel. příhradoviny </t>
  </si>
  <si>
    <t>200/30</t>
  </si>
  <si>
    <t xml:space="preserve">základní nátěr ocelového profilu pro polykarbonát na střeše haly </t>
  </si>
  <si>
    <t>223,3*3*0,372</t>
  </si>
  <si>
    <t>213</t>
  </si>
  <si>
    <t>783226100</t>
  </si>
  <si>
    <t>Nátěry syntetické kovových doplňkových konstrukcí barva standardní základní</t>
  </si>
  <si>
    <t>-1636886315</t>
  </si>
  <si>
    <t>Nátěry kovových stavebních doplňkových konstrukcí syntetické na vzduchu schnoucí standardními barvami (např. Tebas, …) základní</t>
  </si>
  <si>
    <t>nátěr kovových prvků, výztuh</t>
  </si>
  <si>
    <t>640/30</t>
  </si>
  <si>
    <t>432/30</t>
  </si>
  <si>
    <t>214</t>
  </si>
  <si>
    <t>78342552R</t>
  </si>
  <si>
    <t>Nátěry syntetické vrchní 2x email bílý</t>
  </si>
  <si>
    <t>-1182665496</t>
  </si>
  <si>
    <t>nátěr poutců - jackel 80/30/3</t>
  </si>
  <si>
    <t>8*2,25</t>
  </si>
  <si>
    <t>215</t>
  </si>
  <si>
    <t>784181103</t>
  </si>
  <si>
    <t>Základní jednonásobná penetrace podkladu v místnostech výšky do 5,00m</t>
  </si>
  <si>
    <t>334713288</t>
  </si>
  <si>
    <t xml:space="preserve">vnitřní malby na nových sloupech, stěnách, nadpražích a ostěních </t>
  </si>
  <si>
    <t xml:space="preserve">nové pilíře </t>
  </si>
  <si>
    <t xml:space="preserve">po začištění nových výplní </t>
  </si>
  <si>
    <t>apu*0,15</t>
  </si>
  <si>
    <t>216</t>
  </si>
  <si>
    <t>784221103</t>
  </si>
  <si>
    <t>Dvojnásobné bílé malby  ze směsí za sucha dobře otěruvzdorných v místnostech do 5,00 m</t>
  </si>
  <si>
    <t>-1706524910</t>
  </si>
  <si>
    <t>Malby z malířských směsí otěruvzdorných za sucha dvojnásobné, bílé za sucha otěruvzdorné dobře v místnostech výšky přes 3,80 do 5,00 m</t>
  </si>
  <si>
    <t>217</t>
  </si>
  <si>
    <t>78712721R</t>
  </si>
  <si>
    <t xml:space="preserve">Montáž opláštění přesahu střechy profilem komůrkovým do Al profilu s krycí lištou </t>
  </si>
  <si>
    <t>1579047119</t>
  </si>
  <si>
    <t>2*46,6*2,5</t>
  </si>
  <si>
    <t>2*65,3*2,5</t>
  </si>
  <si>
    <t>218</t>
  </si>
  <si>
    <t>7871272R</t>
  </si>
  <si>
    <t xml:space="preserve">Montáž podhledu pod přesahem střechy profilem komůrkovým do Al profilu s krycí lištou </t>
  </si>
  <si>
    <t>-1768185316</t>
  </si>
  <si>
    <t>1*(63,0+65,3)/2*1,1</t>
  </si>
  <si>
    <t>1*(63,0+65,3)/2*1,65</t>
  </si>
  <si>
    <t>2*(21,5+22,66)/2*1,1</t>
  </si>
  <si>
    <t>2*(21,5+23,20)/2*1,1</t>
  </si>
  <si>
    <t>219</t>
  </si>
  <si>
    <t>odkaz.24</t>
  </si>
  <si>
    <t>svislé opláštění přesahu střechy 46600x2500 mm, komůrkovým polykarbonátem pero-drážka, popis viz. výpisy PSV_odkaz 24</t>
  </si>
  <si>
    <t>-158127426</t>
  </si>
  <si>
    <t>220</t>
  </si>
  <si>
    <t>odkaz.25</t>
  </si>
  <si>
    <t>svislé opláštění přesahu střechy 65300x2500 mm, komůrkovým polykarbonátem pero-drážka, popis viz. výpisy PSV_odkaz 25</t>
  </si>
  <si>
    <t>1996054917</t>
  </si>
  <si>
    <t>221</t>
  </si>
  <si>
    <t>odkaz.26</t>
  </si>
  <si>
    <t>podhled pod přesahem střechy 63000-65300x1100 mm, komůrkovým polykarbonátem pero-drážka, popis viz. výpisy PSV_odkaz 26</t>
  </si>
  <si>
    <t>-615760619</t>
  </si>
  <si>
    <t>222</t>
  </si>
  <si>
    <t>odkaz.27</t>
  </si>
  <si>
    <t>podhled pod přesahem střechy 63000-65300x1650 mm, komůrkovým polykarbonátem pero-drážka, popis viz. výpisy PSV_odkaz 27</t>
  </si>
  <si>
    <t>1979614393</t>
  </si>
  <si>
    <t>223</t>
  </si>
  <si>
    <t>odkaz.28</t>
  </si>
  <si>
    <t>podhled pod přesahem střechy 21500-22660x1100 mm, komůrkovým polykarbonátem pero-drážka, popis viz. výpisy PSV_odkaz 28</t>
  </si>
  <si>
    <t>99840507</t>
  </si>
  <si>
    <t>224</t>
  </si>
  <si>
    <t>odkaz.29</t>
  </si>
  <si>
    <t>podhled pod přesahem střechy 21500-23200x1100 mm, komůrkovým polykarbonátem pero-drážka, popis viz. výpisy PSV_odkaz 29</t>
  </si>
  <si>
    <t>1211117639</t>
  </si>
  <si>
    <t>225</t>
  </si>
  <si>
    <t>998787203</t>
  </si>
  <si>
    <t>Přesun hmot procentní pro zasklívání v objektech v do 24 m</t>
  </si>
  <si>
    <t>243182210</t>
  </si>
  <si>
    <t>Přesun hmot pro zasklívání stanovený procentní sazbou z ceny vodorovná dopravní vzdálenost do 50 m v objektech výšky přes 12 do 24 m</t>
  </si>
  <si>
    <t>2 - Hromosvod</t>
  </si>
  <si>
    <t>M - Práce a dodávky M</t>
  </si>
  <si>
    <t xml:space="preserve">    21-M - Elektromontáže</t>
  </si>
  <si>
    <t xml:space="preserve">      MAT - Materiál</t>
  </si>
  <si>
    <t>210 22-0020</t>
  </si>
  <si>
    <t>Pásek FeZn 30/4</t>
  </si>
  <si>
    <t>1063378169</t>
  </si>
  <si>
    <t>210 22-0002</t>
  </si>
  <si>
    <t>Vodič FeZn pr.8 vč. podpěr</t>
  </si>
  <si>
    <t>253488925</t>
  </si>
  <si>
    <t>210 22-0002.1</t>
  </si>
  <si>
    <t>Vodič FeZn pr.10</t>
  </si>
  <si>
    <t>1510592120</t>
  </si>
  <si>
    <t>210 22-0302</t>
  </si>
  <si>
    <t>Svorka SZ</t>
  </si>
  <si>
    <t>ks</t>
  </si>
  <si>
    <t>439586214</t>
  </si>
  <si>
    <t>210 22-0302.1</t>
  </si>
  <si>
    <t>Svorka SK</t>
  </si>
  <si>
    <t>1011328389</t>
  </si>
  <si>
    <t>210 22-0303</t>
  </si>
  <si>
    <t>Svorka SO</t>
  </si>
  <si>
    <t>331036799</t>
  </si>
  <si>
    <t>210 22-0301</t>
  </si>
  <si>
    <t>Svorka SS</t>
  </si>
  <si>
    <t>363986324</t>
  </si>
  <si>
    <t>210 22-0301.1</t>
  </si>
  <si>
    <t>Svorka SP1</t>
  </si>
  <si>
    <t>1575369358</t>
  </si>
  <si>
    <t>210 22-0372</t>
  </si>
  <si>
    <t>Ochranný úhelník</t>
  </si>
  <si>
    <t>1855226372</t>
  </si>
  <si>
    <t>210 01-0004</t>
  </si>
  <si>
    <t>Trubka z tvrzeného plastu, ? 29mm, včetně příchytek a montážního materiálu</t>
  </si>
  <si>
    <t>-1317925691</t>
  </si>
  <si>
    <t>K001</t>
  </si>
  <si>
    <t>Krabice 100/100/30mm</t>
  </si>
  <si>
    <t>1534798306</t>
  </si>
  <si>
    <t>K002</t>
  </si>
  <si>
    <t>Držák ochranného úhelníku</t>
  </si>
  <si>
    <t>546832086</t>
  </si>
  <si>
    <t>K003</t>
  </si>
  <si>
    <t>Demontáž</t>
  </si>
  <si>
    <t>kpl</t>
  </si>
  <si>
    <t>-288326787</t>
  </si>
  <si>
    <t>35442062</t>
  </si>
  <si>
    <t>492253795</t>
  </si>
  <si>
    <t>35441072</t>
  </si>
  <si>
    <t>-1644531401</t>
  </si>
  <si>
    <t>35441073</t>
  </si>
  <si>
    <t>74105603</t>
  </si>
  <si>
    <t>35441925</t>
  </si>
  <si>
    <t>2070500243</t>
  </si>
  <si>
    <t>35441875</t>
  </si>
  <si>
    <t>-809093257</t>
  </si>
  <si>
    <t>35441905</t>
  </si>
  <si>
    <t>974834203</t>
  </si>
  <si>
    <t>35441885</t>
  </si>
  <si>
    <t>2003921375</t>
  </si>
  <si>
    <t>35441895</t>
  </si>
  <si>
    <t>-2085549140</t>
  </si>
  <si>
    <t>35441831</t>
  </si>
  <si>
    <t>-2004232188</t>
  </si>
  <si>
    <t>35441836</t>
  </si>
  <si>
    <t>-1343090904</t>
  </si>
  <si>
    <t>34571064</t>
  </si>
  <si>
    <t>-1613804793</t>
  </si>
  <si>
    <t>M001</t>
  </si>
  <si>
    <t>Krabice 100/100/30mm v barvě fasády</t>
  </si>
  <si>
    <t>1324658978</t>
  </si>
  <si>
    <t>M002</t>
  </si>
  <si>
    <t>Vypracování revizní zprávy</t>
  </si>
  <si>
    <t>1887130994</t>
  </si>
  <si>
    <t>M003</t>
  </si>
  <si>
    <t>Vypracování dokumentace skutečného provedení</t>
  </si>
  <si>
    <t>-1329994842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</si>
  <si>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</si>
  <si>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</si>
  <si>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</si>
  <si>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</si>
  <si>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</si>
  <si>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013244000</t>
  </si>
  <si>
    <t xml:space="preserve">Výrobní (dílenská) dokumentace </t>
  </si>
  <si>
    <t>Kč</t>
  </si>
  <si>
    <t>1024</t>
  </si>
  <si>
    <t>143560579</t>
  </si>
  <si>
    <t>034103000</t>
  </si>
  <si>
    <t>Energie pro zařízení staveniště</t>
  </si>
  <si>
    <t>886573292</t>
  </si>
  <si>
    <t xml:space="preserve">Poznámka k položce:
staveništní přípojka vody a staveništní přípojka NN, včetně nákladů na spotřebu energií v průběhu stavby </t>
  </si>
  <si>
    <t>034503000</t>
  </si>
  <si>
    <t>Informační tabule na staveništi</t>
  </si>
  <si>
    <t>373438942</t>
  </si>
  <si>
    <t>043002000</t>
  </si>
  <si>
    <t>Zajištění dokladů k předání stavby</t>
  </si>
  <si>
    <t>1923621020</t>
  </si>
  <si>
    <t>011403000</t>
  </si>
  <si>
    <t>Průzkum výskytu nebezpečných látek bez rozlišení</t>
  </si>
  <si>
    <t>1573063916</t>
  </si>
  <si>
    <t>Průzkumné, geodetické a projektové práce průzkumné práce průzkum výskytu nebezpečných látek bez rozlišení</t>
  </si>
  <si>
    <t>Poznámka k položce:
celoplošný mykologický průzkum bednění a trámků střechy haly</t>
  </si>
  <si>
    <t>032103000</t>
  </si>
  <si>
    <t>Náklady na stavební buňky</t>
  </si>
  <si>
    <t>-722284713</t>
  </si>
  <si>
    <t>Zařízení staveniště vybavení staveniště náklady na stavební buňky</t>
  </si>
  <si>
    <t>Poznámka k položce:
stavební buňka, mobilní WC</t>
  </si>
  <si>
    <t>034203000</t>
  </si>
  <si>
    <t>Oplocení staveniště</t>
  </si>
  <si>
    <t>-79488681</t>
  </si>
  <si>
    <t>Zařízení staveniště zabezpečení staveniště oplocení staveniště</t>
  </si>
  <si>
    <t>Poznámka k položce:
rozsah dle potřeby dodavatele</t>
  </si>
  <si>
    <t>039103000</t>
  </si>
  <si>
    <t>Rozebrání, bourání a odvoz zařízení staveniště</t>
  </si>
  <si>
    <t>2106225887</t>
  </si>
  <si>
    <t>Zařízení staveniště zrušení zařízení staveniště rozebrání, bourání a odvoz</t>
  </si>
  <si>
    <t>041403000</t>
  </si>
  <si>
    <t>Koordinátor BOZP na staveništi</t>
  </si>
  <si>
    <t>-2112606430</t>
  </si>
  <si>
    <t>Inženýrská činnost dozory koordinátor BOZP na staveništi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</si>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</sst>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168" fontId="32" fillId="0" borderId="34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8" fontId="33" fillId="0" borderId="0" xfId="0" applyNumberFormat="1" applyFont="1" applyAlignment="1">
      <alignment horizontal="righ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4" fillId="33" borderId="0" xfId="36" applyFont="1" applyFill="1" applyAlignment="1" applyProtection="1">
      <alignment horizontal="center" vertical="center"/>
      <protection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63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8ED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6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C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6359.tmp" descr="C:\KROSplusData\System\Temp\radB63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8ED8.tmp" descr="C:\KROSplusData\System\Temp\rad08ED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960C.tmp" descr="C:\KROSplusData\System\Temp\rad496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FC5E.tmp" descr="C:\KROSplusData\System\Temp\rad3FC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1729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1730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51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6" t="s">
        <v>6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41" t="s">
        <v>10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52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44" t="s">
        <v>15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Q5" s="11"/>
      <c r="BE5" s="253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254" t="s">
        <v>18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Q6" s="11"/>
      <c r="BE6" s="227"/>
      <c r="BS6" s="6" t="s">
        <v>19</v>
      </c>
    </row>
    <row r="7" spans="2:71" s="2" customFormat="1" ht="15" customHeight="1">
      <c r="B7" s="10"/>
      <c r="D7" s="17" t="s">
        <v>20</v>
      </c>
      <c r="K7" s="15" t="s">
        <v>21</v>
      </c>
      <c r="AK7" s="17" t="s">
        <v>22</v>
      </c>
      <c r="AN7" s="15"/>
      <c r="AQ7" s="11"/>
      <c r="BE7" s="227"/>
      <c r="BS7" s="6" t="s">
        <v>23</v>
      </c>
    </row>
    <row r="8" spans="2:71" s="2" customFormat="1" ht="15" customHeight="1">
      <c r="B8" s="10"/>
      <c r="D8" s="17" t="s">
        <v>24</v>
      </c>
      <c r="K8" s="15" t="s">
        <v>25</v>
      </c>
      <c r="AK8" s="17" t="s">
        <v>26</v>
      </c>
      <c r="AN8" s="18" t="s">
        <v>27</v>
      </c>
      <c r="AQ8" s="11"/>
      <c r="BE8" s="227"/>
      <c r="BS8" s="6" t="s">
        <v>28</v>
      </c>
    </row>
    <row r="9" spans="2:71" s="2" customFormat="1" ht="15" customHeight="1">
      <c r="B9" s="10"/>
      <c r="AQ9" s="11"/>
      <c r="BE9" s="227"/>
      <c r="BS9" s="6" t="s">
        <v>29</v>
      </c>
    </row>
    <row r="10" spans="2:71" s="2" customFormat="1" ht="15" customHeight="1">
      <c r="B10" s="10"/>
      <c r="D10" s="17" t="s">
        <v>30</v>
      </c>
      <c r="AK10" s="17" t="s">
        <v>31</v>
      </c>
      <c r="AN10" s="15"/>
      <c r="AQ10" s="11"/>
      <c r="BE10" s="227"/>
      <c r="BS10" s="6" t="s">
        <v>19</v>
      </c>
    </row>
    <row r="11" spans="2:71" s="2" customFormat="1" ht="19.5" customHeight="1">
      <c r="B11" s="10"/>
      <c r="E11" s="15" t="s">
        <v>32</v>
      </c>
      <c r="AK11" s="17" t="s">
        <v>33</v>
      </c>
      <c r="AN11" s="15"/>
      <c r="AQ11" s="11"/>
      <c r="BE11" s="227"/>
      <c r="BS11" s="6" t="s">
        <v>19</v>
      </c>
    </row>
    <row r="12" spans="2:71" s="2" customFormat="1" ht="7.5" customHeight="1">
      <c r="B12" s="10"/>
      <c r="AQ12" s="11"/>
      <c r="BE12" s="227"/>
      <c r="BS12" s="6" t="s">
        <v>19</v>
      </c>
    </row>
    <row r="13" spans="2:71" s="2" customFormat="1" ht="15" customHeight="1">
      <c r="B13" s="10"/>
      <c r="D13" s="17" t="s">
        <v>34</v>
      </c>
      <c r="AK13" s="17" t="s">
        <v>31</v>
      </c>
      <c r="AN13" s="19" t="s">
        <v>35</v>
      </c>
      <c r="AQ13" s="11"/>
      <c r="BE13" s="227"/>
      <c r="BS13" s="6" t="s">
        <v>19</v>
      </c>
    </row>
    <row r="14" spans="2:71" s="2" customFormat="1" ht="15.75" customHeight="1">
      <c r="B14" s="10"/>
      <c r="E14" s="255" t="s">
        <v>35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17" t="s">
        <v>33</v>
      </c>
      <c r="AN14" s="19" t="s">
        <v>35</v>
      </c>
      <c r="AQ14" s="11"/>
      <c r="BE14" s="227"/>
      <c r="BS14" s="6" t="s">
        <v>19</v>
      </c>
    </row>
    <row r="15" spans="2:71" s="2" customFormat="1" ht="7.5" customHeight="1">
      <c r="B15" s="10"/>
      <c r="AQ15" s="11"/>
      <c r="BE15" s="227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31</v>
      </c>
      <c r="AN16" s="15"/>
      <c r="AQ16" s="11"/>
      <c r="BE16" s="227"/>
      <c r="BS16" s="6" t="s">
        <v>3</v>
      </c>
    </row>
    <row r="17" spans="2:71" s="2" customFormat="1" ht="19.5" customHeight="1">
      <c r="B17" s="10"/>
      <c r="E17" s="15" t="s">
        <v>37</v>
      </c>
      <c r="AK17" s="17" t="s">
        <v>33</v>
      </c>
      <c r="AN17" s="15"/>
      <c r="AQ17" s="11"/>
      <c r="BE17" s="227"/>
      <c r="BS17" s="6" t="s">
        <v>38</v>
      </c>
    </row>
    <row r="18" spans="2:71" s="2" customFormat="1" ht="7.5" customHeight="1">
      <c r="B18" s="10"/>
      <c r="AQ18" s="11"/>
      <c r="BE18" s="227"/>
      <c r="BS18" s="6" t="s">
        <v>7</v>
      </c>
    </row>
    <row r="19" spans="2:71" s="2" customFormat="1" ht="15" customHeight="1">
      <c r="B19" s="10"/>
      <c r="D19" s="17" t="s">
        <v>39</v>
      </c>
      <c r="AQ19" s="11"/>
      <c r="BE19" s="227"/>
      <c r="BS19" s="6" t="s">
        <v>19</v>
      </c>
    </row>
    <row r="20" spans="2:71" s="2" customFormat="1" ht="57" customHeight="1">
      <c r="B20" s="10"/>
      <c r="E20" s="256" t="s">
        <v>40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Q20" s="11"/>
      <c r="BE20" s="227"/>
      <c r="BS20" s="6" t="s">
        <v>3</v>
      </c>
    </row>
    <row r="21" spans="2:57" s="2" customFormat="1" ht="7.5" customHeight="1">
      <c r="B21" s="10"/>
      <c r="AQ21" s="11"/>
      <c r="BE21" s="227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27"/>
    </row>
    <row r="23" spans="2:57" s="6" customFormat="1" ht="27" customHeight="1">
      <c r="B23" s="21"/>
      <c r="D23" s="22" t="s">
        <v>41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7">
        <f>ROUNDUP($AG$50,2)</f>
        <v>0</v>
      </c>
      <c r="AL23" s="258"/>
      <c r="AM23" s="258"/>
      <c r="AN23" s="258"/>
      <c r="AO23" s="258"/>
      <c r="AQ23" s="24"/>
      <c r="BE23" s="242"/>
    </row>
    <row r="24" spans="2:57" s="6" customFormat="1" ht="7.5" customHeight="1">
      <c r="B24" s="21"/>
      <c r="AQ24" s="24"/>
      <c r="BE24" s="242"/>
    </row>
    <row r="25" spans="2:57" s="6" customFormat="1" ht="15" customHeight="1">
      <c r="B25" s="25"/>
      <c r="D25" s="26" t="s">
        <v>42</v>
      </c>
      <c r="F25" s="26" t="s">
        <v>43</v>
      </c>
      <c r="L25" s="248">
        <v>0.21</v>
      </c>
      <c r="M25" s="249"/>
      <c r="N25" s="249"/>
      <c r="O25" s="249"/>
      <c r="T25" s="28" t="s">
        <v>44</v>
      </c>
      <c r="W25" s="250">
        <f>ROUNDUP($AZ$50,2)</f>
        <v>0</v>
      </c>
      <c r="X25" s="249"/>
      <c r="Y25" s="249"/>
      <c r="Z25" s="249"/>
      <c r="AA25" s="249"/>
      <c r="AB25" s="249"/>
      <c r="AC25" s="249"/>
      <c r="AD25" s="249"/>
      <c r="AE25" s="249"/>
      <c r="AK25" s="250">
        <f>ROUNDUP($AV$50,1)</f>
        <v>0</v>
      </c>
      <c r="AL25" s="249"/>
      <c r="AM25" s="249"/>
      <c r="AN25" s="249"/>
      <c r="AO25" s="249"/>
      <c r="AQ25" s="29"/>
      <c r="BE25" s="249"/>
    </row>
    <row r="26" spans="2:57" s="6" customFormat="1" ht="15" customHeight="1">
      <c r="B26" s="25"/>
      <c r="F26" s="26" t="s">
        <v>45</v>
      </c>
      <c r="L26" s="248">
        <v>0.15</v>
      </c>
      <c r="M26" s="249"/>
      <c r="N26" s="249"/>
      <c r="O26" s="249"/>
      <c r="T26" s="28" t="s">
        <v>44</v>
      </c>
      <c r="W26" s="250">
        <f>ROUNDUP($BA$50,2)</f>
        <v>0</v>
      </c>
      <c r="X26" s="249"/>
      <c r="Y26" s="249"/>
      <c r="Z26" s="249"/>
      <c r="AA26" s="249"/>
      <c r="AB26" s="249"/>
      <c r="AC26" s="249"/>
      <c r="AD26" s="249"/>
      <c r="AE26" s="249"/>
      <c r="AK26" s="250">
        <f>ROUNDUP($AW$50,1)</f>
        <v>0</v>
      </c>
      <c r="AL26" s="249"/>
      <c r="AM26" s="249"/>
      <c r="AN26" s="249"/>
      <c r="AO26" s="249"/>
      <c r="AQ26" s="29"/>
      <c r="BE26" s="249"/>
    </row>
    <row r="27" spans="2:57" s="6" customFormat="1" ht="15" customHeight="1" hidden="1">
      <c r="B27" s="25"/>
      <c r="F27" s="26" t="s">
        <v>46</v>
      </c>
      <c r="L27" s="248">
        <v>0.21</v>
      </c>
      <c r="M27" s="249"/>
      <c r="N27" s="249"/>
      <c r="O27" s="249"/>
      <c r="T27" s="28" t="s">
        <v>44</v>
      </c>
      <c r="W27" s="250">
        <f>ROUNDUP($BB$50,2)</f>
        <v>0</v>
      </c>
      <c r="X27" s="249"/>
      <c r="Y27" s="249"/>
      <c r="Z27" s="249"/>
      <c r="AA27" s="249"/>
      <c r="AB27" s="249"/>
      <c r="AC27" s="249"/>
      <c r="AD27" s="249"/>
      <c r="AE27" s="249"/>
      <c r="AK27" s="250">
        <v>0</v>
      </c>
      <c r="AL27" s="249"/>
      <c r="AM27" s="249"/>
      <c r="AN27" s="249"/>
      <c r="AO27" s="249"/>
      <c r="AQ27" s="29"/>
      <c r="BE27" s="249"/>
    </row>
    <row r="28" spans="2:57" s="6" customFormat="1" ht="15" customHeight="1" hidden="1">
      <c r="B28" s="25"/>
      <c r="F28" s="26" t="s">
        <v>47</v>
      </c>
      <c r="L28" s="248">
        <v>0.15</v>
      </c>
      <c r="M28" s="249"/>
      <c r="N28" s="249"/>
      <c r="O28" s="249"/>
      <c r="T28" s="28" t="s">
        <v>44</v>
      </c>
      <c r="W28" s="250">
        <f>ROUNDUP($BC$50,2)</f>
        <v>0</v>
      </c>
      <c r="X28" s="249"/>
      <c r="Y28" s="249"/>
      <c r="Z28" s="249"/>
      <c r="AA28" s="249"/>
      <c r="AB28" s="249"/>
      <c r="AC28" s="249"/>
      <c r="AD28" s="249"/>
      <c r="AE28" s="249"/>
      <c r="AK28" s="250">
        <v>0</v>
      </c>
      <c r="AL28" s="249"/>
      <c r="AM28" s="249"/>
      <c r="AN28" s="249"/>
      <c r="AO28" s="249"/>
      <c r="AQ28" s="29"/>
      <c r="BE28" s="249"/>
    </row>
    <row r="29" spans="2:57" s="6" customFormat="1" ht="15" customHeight="1" hidden="1">
      <c r="B29" s="25"/>
      <c r="F29" s="26" t="s">
        <v>48</v>
      </c>
      <c r="L29" s="248">
        <v>0</v>
      </c>
      <c r="M29" s="249"/>
      <c r="N29" s="249"/>
      <c r="O29" s="249"/>
      <c r="T29" s="28" t="s">
        <v>44</v>
      </c>
      <c r="W29" s="250">
        <f>ROUNDUP($BD$50,2)</f>
        <v>0</v>
      </c>
      <c r="X29" s="249"/>
      <c r="Y29" s="249"/>
      <c r="Z29" s="249"/>
      <c r="AA29" s="249"/>
      <c r="AB29" s="249"/>
      <c r="AC29" s="249"/>
      <c r="AD29" s="249"/>
      <c r="AE29" s="249"/>
      <c r="AK29" s="250">
        <v>0</v>
      </c>
      <c r="AL29" s="249"/>
      <c r="AM29" s="249"/>
      <c r="AN29" s="249"/>
      <c r="AO29" s="249"/>
      <c r="AQ29" s="29"/>
      <c r="BE29" s="249"/>
    </row>
    <row r="30" spans="2:57" s="6" customFormat="1" ht="7.5" customHeight="1">
      <c r="B30" s="21"/>
      <c r="AQ30" s="24"/>
      <c r="BE30" s="242"/>
    </row>
    <row r="31" spans="2:57" s="6" customFormat="1" ht="27" customHeight="1">
      <c r="B31" s="21"/>
      <c r="C31" s="30"/>
      <c r="D31" s="31" t="s">
        <v>49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50</v>
      </c>
      <c r="U31" s="32"/>
      <c r="V31" s="32"/>
      <c r="W31" s="32"/>
      <c r="X31" s="238" t="s">
        <v>51</v>
      </c>
      <c r="Y31" s="233"/>
      <c r="Z31" s="233"/>
      <c r="AA31" s="233"/>
      <c r="AB31" s="233"/>
      <c r="AC31" s="32"/>
      <c r="AD31" s="32"/>
      <c r="AE31" s="32"/>
      <c r="AF31" s="32"/>
      <c r="AG31" s="32"/>
      <c r="AH31" s="32"/>
      <c r="AI31" s="32"/>
      <c r="AJ31" s="32"/>
      <c r="AK31" s="239">
        <f>ROUNDUP(SUM($AK$23:$AK$29),2)</f>
        <v>0</v>
      </c>
      <c r="AL31" s="233"/>
      <c r="AM31" s="233"/>
      <c r="AN31" s="233"/>
      <c r="AO31" s="240"/>
      <c r="AP31" s="30"/>
      <c r="AQ31" s="34"/>
      <c r="BE31" s="242"/>
    </row>
    <row r="32" spans="2:57" s="6" customFormat="1" ht="7.5" customHeight="1">
      <c r="B32" s="21"/>
      <c r="AQ32" s="24"/>
      <c r="BE32" s="242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41" t="s">
        <v>52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14</v>
      </c>
      <c r="L40" s="15" t="str">
        <f>$K$5</f>
        <v>201379B</v>
      </c>
      <c r="AR40" s="40"/>
    </row>
    <row r="41" spans="2:44" s="41" customFormat="1" ht="37.5" customHeight="1">
      <c r="B41" s="42"/>
      <c r="C41" s="41" t="s">
        <v>17</v>
      </c>
      <c r="L41" s="243" t="str">
        <f>$K$6</f>
        <v>Fáze 2_Sportovní hala v Litvínově</v>
      </c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24</v>
      </c>
      <c r="L43" s="43" t="str">
        <f>IF($K$8="","",$K$8)</f>
        <v>U Koldomu č.p. 2049, Litvínov</v>
      </c>
      <c r="AI43" s="17" t="s">
        <v>26</v>
      </c>
      <c r="AM43" s="44" t="str">
        <f>IF($AN$8="","",$AN$8)</f>
        <v>10.09.2013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30</v>
      </c>
      <c r="L45" s="15" t="str">
        <f>IF($E$11="","",$E$11)</f>
        <v> </v>
      </c>
      <c r="AI45" s="17" t="s">
        <v>36</v>
      </c>
      <c r="AM45" s="244" t="str">
        <f>IF($E$17="","",$E$17)</f>
        <v>Ing. arch. Tomáš Adámek</v>
      </c>
      <c r="AN45" s="242"/>
      <c r="AO45" s="242"/>
      <c r="AP45" s="242"/>
      <c r="AR45" s="21"/>
      <c r="AS45" s="245" t="s">
        <v>53</v>
      </c>
      <c r="AT45" s="246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34</v>
      </c>
      <c r="L46" s="15">
        <f>IF($E$14="Vyplň údaj","",$E$14)</f>
      </c>
      <c r="AR46" s="21"/>
      <c r="AS46" s="247"/>
      <c r="AT46" s="242"/>
      <c r="BD46" s="48"/>
    </row>
    <row r="47" spans="2:56" s="6" customFormat="1" ht="12" customHeight="1">
      <c r="B47" s="21"/>
      <c r="AR47" s="21"/>
      <c r="AS47" s="247"/>
      <c r="AT47" s="242"/>
      <c r="BD47" s="48"/>
    </row>
    <row r="48" spans="2:57" s="6" customFormat="1" ht="30" customHeight="1">
      <c r="B48" s="21"/>
      <c r="C48" s="232" t="s">
        <v>54</v>
      </c>
      <c r="D48" s="233"/>
      <c r="E48" s="233"/>
      <c r="F48" s="233"/>
      <c r="G48" s="233"/>
      <c r="H48" s="32"/>
      <c r="I48" s="234" t="s">
        <v>55</v>
      </c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5" t="s">
        <v>56</v>
      </c>
      <c r="AH48" s="233"/>
      <c r="AI48" s="233"/>
      <c r="AJ48" s="233"/>
      <c r="AK48" s="233"/>
      <c r="AL48" s="233"/>
      <c r="AM48" s="233"/>
      <c r="AN48" s="234" t="s">
        <v>57</v>
      </c>
      <c r="AO48" s="233"/>
      <c r="AP48" s="233"/>
      <c r="AQ48" s="49" t="s">
        <v>58</v>
      </c>
      <c r="AR48" s="21"/>
      <c r="AS48" s="50" t="s">
        <v>59</v>
      </c>
      <c r="AT48" s="51" t="s">
        <v>60</v>
      </c>
      <c r="AU48" s="51" t="s">
        <v>61</v>
      </c>
      <c r="AV48" s="51" t="s">
        <v>62</v>
      </c>
      <c r="AW48" s="51" t="s">
        <v>63</v>
      </c>
      <c r="AX48" s="51" t="s">
        <v>64</v>
      </c>
      <c r="AY48" s="51" t="s">
        <v>65</v>
      </c>
      <c r="AZ48" s="51" t="s">
        <v>66</v>
      </c>
      <c r="BA48" s="51" t="s">
        <v>67</v>
      </c>
      <c r="BB48" s="51" t="s">
        <v>68</v>
      </c>
      <c r="BC48" s="51" t="s">
        <v>69</v>
      </c>
      <c r="BD48" s="52" t="s">
        <v>70</v>
      </c>
      <c r="BE48" s="53"/>
    </row>
    <row r="49" spans="2:56" s="6" customFormat="1" ht="12" customHeight="1">
      <c r="B49" s="21"/>
      <c r="AR49" s="21"/>
      <c r="AS49" s="5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90" s="41" customFormat="1" ht="33" customHeight="1">
      <c r="B50" s="42"/>
      <c r="C50" s="55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236">
        <f>ROUNDUP(SUM($AG$51:$AG$53),2)</f>
        <v>0</v>
      </c>
      <c r="AH50" s="237"/>
      <c r="AI50" s="237"/>
      <c r="AJ50" s="237"/>
      <c r="AK50" s="237"/>
      <c r="AL50" s="237"/>
      <c r="AM50" s="237"/>
      <c r="AN50" s="236">
        <f>ROUNDUP(SUM($AG$50,$AT$50),2)</f>
        <v>0</v>
      </c>
      <c r="AO50" s="237"/>
      <c r="AP50" s="237"/>
      <c r="AQ50" s="56"/>
      <c r="AR50" s="42"/>
      <c r="AS50" s="57">
        <f>ROUNDUP(SUM($AS$51:$AS$53),2)</f>
        <v>0</v>
      </c>
      <c r="AT50" s="58">
        <f>ROUNDUP(SUM($AV$50:$AW$50),1)</f>
        <v>0</v>
      </c>
      <c r="AU50" s="59">
        <f>ROUNDUP(SUM($AU$51:$AU$53),5)</f>
        <v>0</v>
      </c>
      <c r="AV50" s="58">
        <f>ROUNDUP($AZ$50*$L$25,2)</f>
        <v>0</v>
      </c>
      <c r="AW50" s="58">
        <f>ROUNDUP($BA$50*$L$26,2)</f>
        <v>0</v>
      </c>
      <c r="AX50" s="58">
        <f>ROUNDUP($BB$50*$L$25,2)</f>
        <v>0</v>
      </c>
      <c r="AY50" s="58">
        <f>ROUNDUP($BC$50*$L$26,2)</f>
        <v>0</v>
      </c>
      <c r="AZ50" s="58">
        <f>ROUNDUP(SUM($AZ$51:$AZ$53),2)</f>
        <v>0</v>
      </c>
      <c r="BA50" s="58">
        <f>ROUNDUP(SUM($BA$51:$BA$53),2)</f>
        <v>0</v>
      </c>
      <c r="BB50" s="58">
        <f>ROUNDUP(SUM($BB$51:$BB$53),2)</f>
        <v>0</v>
      </c>
      <c r="BC50" s="58">
        <f>ROUNDUP(SUM($BC$51:$BC$53),2)</f>
        <v>0</v>
      </c>
      <c r="BD50" s="60">
        <f>ROUNDUP(SUM($BD$51:$BD$53),2)</f>
        <v>0</v>
      </c>
      <c r="BS50" s="41" t="s">
        <v>72</v>
      </c>
      <c r="BT50" s="41" t="s">
        <v>73</v>
      </c>
      <c r="BU50" s="61" t="s">
        <v>74</v>
      </c>
      <c r="BV50" s="41" t="s">
        <v>75</v>
      </c>
      <c r="BW50" s="41" t="s">
        <v>4</v>
      </c>
      <c r="BX50" s="41" t="s">
        <v>76</v>
      </c>
      <c r="CL50" s="41" t="s">
        <v>21</v>
      </c>
    </row>
    <row r="51" spans="1:91" s="62" customFormat="1" ht="28.5" customHeight="1">
      <c r="A51" s="145" t="s">
        <v>1731</v>
      </c>
      <c r="B51" s="63"/>
      <c r="C51" s="64"/>
      <c r="D51" s="230" t="s">
        <v>23</v>
      </c>
      <c r="E51" s="231"/>
      <c r="F51" s="231"/>
      <c r="G51" s="231"/>
      <c r="H51" s="231"/>
      <c r="I51" s="64"/>
      <c r="J51" s="230" t="s">
        <v>77</v>
      </c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28">
        <f>'1 - Stavební část'!$M$25</f>
        <v>0</v>
      </c>
      <c r="AH51" s="229"/>
      <c r="AI51" s="229"/>
      <c r="AJ51" s="229"/>
      <c r="AK51" s="229"/>
      <c r="AL51" s="229"/>
      <c r="AM51" s="229"/>
      <c r="AN51" s="228">
        <f>ROUNDUP(SUM($AG$51,$AT$51),2)</f>
        <v>0</v>
      </c>
      <c r="AO51" s="229"/>
      <c r="AP51" s="229"/>
      <c r="AQ51" s="65" t="s">
        <v>78</v>
      </c>
      <c r="AR51" s="63"/>
      <c r="AS51" s="66">
        <v>0</v>
      </c>
      <c r="AT51" s="67">
        <f>ROUNDUP(SUM($AV$51:$AW$51),1)</f>
        <v>0</v>
      </c>
      <c r="AU51" s="68">
        <f>'1 - Stavební část'!$W$97</f>
        <v>0</v>
      </c>
      <c r="AV51" s="67">
        <f>'1 - Stavební část'!$M$27</f>
        <v>0</v>
      </c>
      <c r="AW51" s="67">
        <f>'1 - Stavební část'!$M$28</f>
        <v>0</v>
      </c>
      <c r="AX51" s="67">
        <f>'1 - Stavební část'!$M$29</f>
        <v>0</v>
      </c>
      <c r="AY51" s="67">
        <f>'1 - Stavební část'!$M$30</f>
        <v>0</v>
      </c>
      <c r="AZ51" s="67">
        <f>'1 - Stavební část'!$H$27</f>
        <v>0</v>
      </c>
      <c r="BA51" s="67">
        <f>'1 - Stavební část'!$H$28</f>
        <v>0</v>
      </c>
      <c r="BB51" s="67">
        <f>'1 - Stavební část'!$H$29</f>
        <v>0</v>
      </c>
      <c r="BC51" s="67">
        <f>'1 - Stavební část'!$H$30</f>
        <v>0</v>
      </c>
      <c r="BD51" s="69">
        <f>'1 - Stavební část'!$H$31</f>
        <v>0</v>
      </c>
      <c r="BT51" s="62" t="s">
        <v>23</v>
      </c>
      <c r="BV51" s="62" t="s">
        <v>75</v>
      </c>
      <c r="BW51" s="62" t="s">
        <v>79</v>
      </c>
      <c r="BX51" s="62" t="s">
        <v>4</v>
      </c>
      <c r="CL51" s="62" t="s">
        <v>21</v>
      </c>
      <c r="CM51" s="62" t="s">
        <v>80</v>
      </c>
    </row>
    <row r="52" spans="1:91" s="62" customFormat="1" ht="28.5" customHeight="1">
      <c r="A52" s="145" t="s">
        <v>1731</v>
      </c>
      <c r="B52" s="63"/>
      <c r="C52" s="64"/>
      <c r="D52" s="230" t="s">
        <v>80</v>
      </c>
      <c r="E52" s="231"/>
      <c r="F52" s="231"/>
      <c r="G52" s="231"/>
      <c r="H52" s="231"/>
      <c r="I52" s="64"/>
      <c r="J52" s="230" t="s">
        <v>81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8">
        <f>'2 - Hromosvod'!$M$25</f>
        <v>0</v>
      </c>
      <c r="AH52" s="229"/>
      <c r="AI52" s="229"/>
      <c r="AJ52" s="229"/>
      <c r="AK52" s="229"/>
      <c r="AL52" s="229"/>
      <c r="AM52" s="229"/>
      <c r="AN52" s="228">
        <f>ROUNDUP(SUM($AG$52,$AT$52),2)</f>
        <v>0</v>
      </c>
      <c r="AO52" s="229"/>
      <c r="AP52" s="229"/>
      <c r="AQ52" s="65" t="s">
        <v>78</v>
      </c>
      <c r="AR52" s="63"/>
      <c r="AS52" s="66">
        <v>0</v>
      </c>
      <c r="AT52" s="67">
        <f>ROUNDUP(SUM($AV$52:$AW$52),1)</f>
        <v>0</v>
      </c>
      <c r="AU52" s="68">
        <f>'2 - Hromosvod'!$W$72</f>
        <v>0</v>
      </c>
      <c r="AV52" s="67">
        <f>'2 - Hromosvod'!$M$27</f>
        <v>0</v>
      </c>
      <c r="AW52" s="67">
        <f>'2 - Hromosvod'!$M$28</f>
        <v>0</v>
      </c>
      <c r="AX52" s="67">
        <f>'2 - Hromosvod'!$M$29</f>
        <v>0</v>
      </c>
      <c r="AY52" s="67">
        <f>'2 - Hromosvod'!$M$30</f>
        <v>0</v>
      </c>
      <c r="AZ52" s="67">
        <f>'2 - Hromosvod'!$H$27</f>
        <v>0</v>
      </c>
      <c r="BA52" s="67">
        <f>'2 - Hromosvod'!$H$28</f>
        <v>0</v>
      </c>
      <c r="BB52" s="67">
        <f>'2 - Hromosvod'!$H$29</f>
        <v>0</v>
      </c>
      <c r="BC52" s="67">
        <f>'2 - Hromosvod'!$H$30</f>
        <v>0</v>
      </c>
      <c r="BD52" s="69">
        <f>'2 - Hromosvod'!$H$31</f>
        <v>0</v>
      </c>
      <c r="BT52" s="62" t="s">
        <v>23</v>
      </c>
      <c r="BV52" s="62" t="s">
        <v>75</v>
      </c>
      <c r="BW52" s="62" t="s">
        <v>82</v>
      </c>
      <c r="BX52" s="62" t="s">
        <v>4</v>
      </c>
      <c r="CL52" s="62" t="s">
        <v>21</v>
      </c>
      <c r="CM52" s="62" t="s">
        <v>80</v>
      </c>
    </row>
    <row r="53" spans="1:91" s="62" customFormat="1" ht="28.5" customHeight="1">
      <c r="A53" s="145" t="s">
        <v>1731</v>
      </c>
      <c r="B53" s="63"/>
      <c r="C53" s="64"/>
      <c r="D53" s="230" t="s">
        <v>83</v>
      </c>
      <c r="E53" s="231"/>
      <c r="F53" s="231"/>
      <c r="G53" s="231"/>
      <c r="H53" s="231"/>
      <c r="I53" s="64"/>
      <c r="J53" s="230" t="s">
        <v>84</v>
      </c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28">
        <f>'VRN - Vedlejší rozpočtové...'!$M$25</f>
        <v>0</v>
      </c>
      <c r="AH53" s="229"/>
      <c r="AI53" s="229"/>
      <c r="AJ53" s="229"/>
      <c r="AK53" s="229"/>
      <c r="AL53" s="229"/>
      <c r="AM53" s="229"/>
      <c r="AN53" s="228">
        <f>ROUNDUP(SUM($AG$53,$AT$53),2)</f>
        <v>0</v>
      </c>
      <c r="AO53" s="229"/>
      <c r="AP53" s="229"/>
      <c r="AQ53" s="65" t="s">
        <v>85</v>
      </c>
      <c r="AR53" s="63"/>
      <c r="AS53" s="70">
        <v>0</v>
      </c>
      <c r="AT53" s="71">
        <f>ROUNDUP(SUM($AV$53:$AW$53),1)</f>
        <v>0</v>
      </c>
      <c r="AU53" s="72">
        <f>'VRN - Vedlejší rozpočtové...'!$W$74</f>
        <v>0</v>
      </c>
      <c r="AV53" s="71">
        <f>'VRN - Vedlejší rozpočtové...'!$M$27</f>
        <v>0</v>
      </c>
      <c r="AW53" s="71">
        <f>'VRN - Vedlejší rozpočtové...'!$M$28</f>
        <v>0</v>
      </c>
      <c r="AX53" s="71">
        <f>'VRN - Vedlejší rozpočtové...'!$M$29</f>
        <v>0</v>
      </c>
      <c r="AY53" s="71">
        <f>'VRN - Vedlejší rozpočtové...'!$M$30</f>
        <v>0</v>
      </c>
      <c r="AZ53" s="71">
        <f>'VRN - Vedlejší rozpočtové...'!$H$27</f>
        <v>0</v>
      </c>
      <c r="BA53" s="71">
        <f>'VRN - Vedlejší rozpočtové...'!$H$28</f>
        <v>0</v>
      </c>
      <c r="BB53" s="71">
        <f>'VRN - Vedlejší rozpočtové...'!$H$29</f>
        <v>0</v>
      </c>
      <c r="BC53" s="71">
        <f>'VRN - Vedlejší rozpočtové...'!$H$30</f>
        <v>0</v>
      </c>
      <c r="BD53" s="73">
        <f>'VRN - Vedlejší rozpočtové...'!$H$31</f>
        <v>0</v>
      </c>
      <c r="BT53" s="62" t="s">
        <v>23</v>
      </c>
      <c r="BV53" s="62" t="s">
        <v>75</v>
      </c>
      <c r="BW53" s="62" t="s">
        <v>86</v>
      </c>
      <c r="BX53" s="62" t="s">
        <v>4</v>
      </c>
      <c r="CL53" s="62" t="s">
        <v>21</v>
      </c>
      <c r="CM53" s="62" t="s">
        <v>80</v>
      </c>
    </row>
    <row r="54" spans="2:44" s="6" customFormat="1" ht="30.75" customHeight="1">
      <c r="B54" s="21"/>
      <c r="AR54" s="21"/>
    </row>
    <row r="55" spans="2:44" s="6" customFormat="1" ht="7.5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21"/>
    </row>
  </sheetData>
  <sheetProtection/>
  <mergeCells count="48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1:AO41"/>
    <mergeCell ref="AM45:AP45"/>
    <mergeCell ref="AS45:AT47"/>
    <mergeCell ref="I48:AF48"/>
    <mergeCell ref="AG48:AM48"/>
    <mergeCell ref="AN48:AP48"/>
    <mergeCell ref="AN51:AP51"/>
    <mergeCell ref="AG51:AM51"/>
    <mergeCell ref="D51:H51"/>
    <mergeCell ref="J51:AF51"/>
    <mergeCell ref="AG50:AM50"/>
    <mergeCell ref="AN50:AP50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C48:G48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1 - Stavební část'!C2" tooltip="1 - Stavební část" display="/"/>
    <hyperlink ref="A52" location="'2 - Hromosvod'!C2" tooltip="2 - Hromosvod" display="/"/>
    <hyperlink ref="A53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1732</v>
      </c>
      <c r="G1" s="149"/>
      <c r="H1" s="259" t="s">
        <v>1733</v>
      </c>
      <c r="I1" s="259"/>
      <c r="J1" s="259"/>
      <c r="K1" s="259"/>
      <c r="L1" s="149" t="s">
        <v>1734</v>
      </c>
      <c r="M1" s="149"/>
      <c r="N1" s="147"/>
      <c r="O1" s="148" t="s">
        <v>87</v>
      </c>
      <c r="P1" s="147"/>
      <c r="Q1" s="147"/>
      <c r="R1" s="147"/>
      <c r="S1" s="149" t="s">
        <v>1735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51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6" t="s">
        <v>6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2" t="s">
        <v>79</v>
      </c>
      <c r="AZ2" s="6" t="s">
        <v>88</v>
      </c>
      <c r="BA2" s="6" t="s">
        <v>32</v>
      </c>
      <c r="BB2" s="6" t="s">
        <v>89</v>
      </c>
      <c r="BC2" s="6" t="s">
        <v>90</v>
      </c>
      <c r="BD2" s="6" t="s">
        <v>80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  <c r="AZ3" s="6" t="s">
        <v>91</v>
      </c>
      <c r="BA3" s="6" t="s">
        <v>32</v>
      </c>
      <c r="BB3" s="6" t="s">
        <v>92</v>
      </c>
      <c r="BC3" s="6" t="s">
        <v>93</v>
      </c>
      <c r="BD3" s="6" t="s">
        <v>80</v>
      </c>
    </row>
    <row r="4" spans="2:56" s="2" customFormat="1" ht="37.5" customHeight="1">
      <c r="B4" s="10"/>
      <c r="C4" s="241" t="s">
        <v>94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52"/>
      <c r="T4" s="12" t="s">
        <v>11</v>
      </c>
      <c r="AT4" s="2" t="s">
        <v>3</v>
      </c>
      <c r="AZ4" s="6" t="s">
        <v>95</v>
      </c>
      <c r="BA4" s="6" t="s">
        <v>32</v>
      </c>
      <c r="BB4" s="6" t="s">
        <v>92</v>
      </c>
      <c r="BC4" s="6" t="s">
        <v>96</v>
      </c>
      <c r="BD4" s="6" t="s">
        <v>80</v>
      </c>
    </row>
    <row r="5" spans="2:56" s="2" customFormat="1" ht="7.5" customHeight="1">
      <c r="B5" s="10"/>
      <c r="R5" s="11"/>
      <c r="AZ5" s="6" t="s">
        <v>97</v>
      </c>
      <c r="BA5" s="6" t="s">
        <v>32</v>
      </c>
      <c r="BB5" s="6" t="s">
        <v>92</v>
      </c>
      <c r="BC5" s="6" t="s">
        <v>98</v>
      </c>
      <c r="BD5" s="6" t="s">
        <v>80</v>
      </c>
    </row>
    <row r="6" spans="2:56" s="2" customFormat="1" ht="30.75" customHeight="1">
      <c r="B6" s="10"/>
      <c r="D6" s="17" t="s">
        <v>17</v>
      </c>
      <c r="F6" s="282" t="str">
        <f>'Rekapitulace stavby'!$K$6</f>
        <v>Fáze 2_Sportovní hala v Litvínově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11"/>
      <c r="AZ6" s="6" t="s">
        <v>99</v>
      </c>
      <c r="BA6" s="6" t="s">
        <v>32</v>
      </c>
      <c r="BB6" s="6" t="s">
        <v>92</v>
      </c>
      <c r="BC6" s="6" t="s">
        <v>100</v>
      </c>
      <c r="BD6" s="6" t="s">
        <v>80</v>
      </c>
    </row>
    <row r="7" spans="2:56" s="6" customFormat="1" ht="37.5" customHeight="1">
      <c r="B7" s="21"/>
      <c r="D7" s="41" t="s">
        <v>101</v>
      </c>
      <c r="F7" s="243" t="s">
        <v>102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"/>
      <c r="AZ7" s="6" t="s">
        <v>103</v>
      </c>
      <c r="BA7" s="6" t="s">
        <v>32</v>
      </c>
      <c r="BB7" s="6" t="s">
        <v>92</v>
      </c>
      <c r="BC7" s="6" t="s">
        <v>104</v>
      </c>
      <c r="BD7" s="6" t="s">
        <v>80</v>
      </c>
    </row>
    <row r="8" spans="2:56" s="6" customFormat="1" ht="14.25" customHeight="1">
      <c r="B8" s="21"/>
      <c r="R8" s="24"/>
      <c r="AZ8" s="6" t="s">
        <v>105</v>
      </c>
      <c r="BA8" s="6" t="s">
        <v>32</v>
      </c>
      <c r="BB8" s="6" t="s">
        <v>92</v>
      </c>
      <c r="BC8" s="6" t="s">
        <v>106</v>
      </c>
      <c r="BD8" s="6" t="s">
        <v>80</v>
      </c>
    </row>
    <row r="9" spans="2:56" s="6" customFormat="1" ht="15" customHeight="1">
      <c r="B9" s="21"/>
      <c r="D9" s="17" t="s">
        <v>20</v>
      </c>
      <c r="F9" s="15" t="s">
        <v>21</v>
      </c>
      <c r="M9" s="17" t="s">
        <v>22</v>
      </c>
      <c r="O9" s="15"/>
      <c r="R9" s="24"/>
      <c r="AZ9" s="6" t="s">
        <v>107</v>
      </c>
      <c r="BA9" s="6" t="s">
        <v>32</v>
      </c>
      <c r="BB9" s="6" t="s">
        <v>89</v>
      </c>
      <c r="BC9" s="6" t="s">
        <v>108</v>
      </c>
      <c r="BD9" s="6" t="s">
        <v>80</v>
      </c>
    </row>
    <row r="10" spans="2:56" s="6" customFormat="1" ht="15" customHeight="1">
      <c r="B10" s="21"/>
      <c r="D10" s="17" t="s">
        <v>24</v>
      </c>
      <c r="F10" s="15" t="s">
        <v>25</v>
      </c>
      <c r="M10" s="17" t="s">
        <v>26</v>
      </c>
      <c r="O10" s="283" t="str">
        <f>'Rekapitulace stavby'!$AN$8</f>
        <v>10.09.2013</v>
      </c>
      <c r="P10" s="242"/>
      <c r="R10" s="24"/>
      <c r="AZ10" s="6" t="s">
        <v>109</v>
      </c>
      <c r="BA10" s="6" t="s">
        <v>32</v>
      </c>
      <c r="BB10" s="6" t="s">
        <v>89</v>
      </c>
      <c r="BC10" s="6" t="s">
        <v>110</v>
      </c>
      <c r="BD10" s="6" t="s">
        <v>80</v>
      </c>
    </row>
    <row r="11" spans="2:56" s="6" customFormat="1" ht="12" customHeight="1">
      <c r="B11" s="21"/>
      <c r="R11" s="24"/>
      <c r="AZ11" s="6" t="s">
        <v>111</v>
      </c>
      <c r="BA11" s="6" t="s">
        <v>32</v>
      </c>
      <c r="BB11" s="6" t="s">
        <v>92</v>
      </c>
      <c r="BC11" s="6" t="s">
        <v>112</v>
      </c>
      <c r="BD11" s="6" t="s">
        <v>80</v>
      </c>
    </row>
    <row r="12" spans="2:56" s="6" customFormat="1" ht="15" customHeight="1">
      <c r="B12" s="21"/>
      <c r="D12" s="17" t="s">
        <v>30</v>
      </c>
      <c r="M12" s="17" t="s">
        <v>31</v>
      </c>
      <c r="O12" s="244">
        <f>IF('Rekapitulace stavby'!$AN$10="","",'Rekapitulace stavby'!$AN$10)</f>
      </c>
      <c r="P12" s="242"/>
      <c r="R12" s="24"/>
      <c r="AZ12" s="6" t="s">
        <v>113</v>
      </c>
      <c r="BA12" s="6" t="s">
        <v>32</v>
      </c>
      <c r="BB12" s="6" t="s">
        <v>89</v>
      </c>
      <c r="BC12" s="6" t="s">
        <v>110</v>
      </c>
      <c r="BD12" s="6" t="s">
        <v>80</v>
      </c>
    </row>
    <row r="13" spans="2:56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4">
        <f>IF('Rekapitulace stavby'!$AN$11="","",'Rekapitulace stavby'!$AN$11)</f>
      </c>
      <c r="P13" s="242"/>
      <c r="R13" s="24"/>
      <c r="AZ13" s="6" t="s">
        <v>114</v>
      </c>
      <c r="BA13" s="6" t="s">
        <v>32</v>
      </c>
      <c r="BB13" s="6" t="s">
        <v>92</v>
      </c>
      <c r="BC13" s="6" t="s">
        <v>115</v>
      </c>
      <c r="BD13" s="6" t="s">
        <v>80</v>
      </c>
    </row>
    <row r="14" spans="2:56" s="6" customFormat="1" ht="7.5" customHeight="1">
      <c r="B14" s="21"/>
      <c r="R14" s="24"/>
      <c r="AZ14" s="6" t="s">
        <v>116</v>
      </c>
      <c r="BA14" s="6" t="s">
        <v>32</v>
      </c>
      <c r="BB14" s="6" t="s">
        <v>92</v>
      </c>
      <c r="BC14" s="6" t="s">
        <v>117</v>
      </c>
      <c r="BD14" s="6" t="s">
        <v>80</v>
      </c>
    </row>
    <row r="15" spans="2:56" s="6" customFormat="1" ht="15" customHeight="1">
      <c r="B15" s="21"/>
      <c r="D15" s="17" t="s">
        <v>34</v>
      </c>
      <c r="M15" s="17" t="s">
        <v>31</v>
      </c>
      <c r="O15" s="244" t="str">
        <f>IF('Rekapitulace stavby'!$AN$13="","",'Rekapitulace stavby'!$AN$13)</f>
        <v>Vyplň údaj</v>
      </c>
      <c r="P15" s="242"/>
      <c r="R15" s="24"/>
      <c r="AZ15" s="6" t="s">
        <v>118</v>
      </c>
      <c r="BA15" s="6" t="s">
        <v>32</v>
      </c>
      <c r="BB15" s="6" t="s">
        <v>89</v>
      </c>
      <c r="BC15" s="6" t="s">
        <v>119</v>
      </c>
      <c r="BD15" s="6" t="s">
        <v>80</v>
      </c>
    </row>
    <row r="16" spans="2:56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4" t="str">
        <f>IF('Rekapitulace stavby'!$AN$14="","",'Rekapitulace stavby'!$AN$14)</f>
        <v>Vyplň údaj</v>
      </c>
      <c r="P16" s="242"/>
      <c r="R16" s="24"/>
      <c r="AZ16" s="6" t="s">
        <v>120</v>
      </c>
      <c r="BA16" s="6" t="s">
        <v>32</v>
      </c>
      <c r="BB16" s="6" t="s">
        <v>89</v>
      </c>
      <c r="BC16" s="6" t="s">
        <v>121</v>
      </c>
      <c r="BD16" s="6" t="s">
        <v>80</v>
      </c>
    </row>
    <row r="17" spans="2:56" s="6" customFormat="1" ht="7.5" customHeight="1">
      <c r="B17" s="21"/>
      <c r="R17" s="24"/>
      <c r="AZ17" s="6" t="s">
        <v>122</v>
      </c>
      <c r="BA17" s="6" t="s">
        <v>32</v>
      </c>
      <c r="BB17" s="6" t="s">
        <v>92</v>
      </c>
      <c r="BC17" s="6" t="s">
        <v>123</v>
      </c>
      <c r="BD17" s="6" t="s">
        <v>80</v>
      </c>
    </row>
    <row r="18" spans="2:56" s="6" customFormat="1" ht="15" customHeight="1">
      <c r="B18" s="21"/>
      <c r="D18" s="17" t="s">
        <v>36</v>
      </c>
      <c r="M18" s="17" t="s">
        <v>31</v>
      </c>
      <c r="O18" s="244"/>
      <c r="P18" s="242"/>
      <c r="R18" s="24"/>
      <c r="AZ18" s="6" t="s">
        <v>124</v>
      </c>
      <c r="BA18" s="6" t="s">
        <v>32</v>
      </c>
      <c r="BB18" s="6" t="s">
        <v>92</v>
      </c>
      <c r="BC18" s="6" t="s">
        <v>125</v>
      </c>
      <c r="BD18" s="6" t="s">
        <v>80</v>
      </c>
    </row>
    <row r="19" spans="2:56" s="6" customFormat="1" ht="18.75" customHeight="1">
      <c r="B19" s="21"/>
      <c r="E19" s="15" t="s">
        <v>37</v>
      </c>
      <c r="M19" s="17" t="s">
        <v>33</v>
      </c>
      <c r="O19" s="244"/>
      <c r="P19" s="242"/>
      <c r="R19" s="24"/>
      <c r="AZ19" s="6" t="s">
        <v>126</v>
      </c>
      <c r="BA19" s="6" t="s">
        <v>32</v>
      </c>
      <c r="BB19" s="6" t="s">
        <v>92</v>
      </c>
      <c r="BC19" s="6" t="s">
        <v>127</v>
      </c>
      <c r="BD19" s="6" t="s">
        <v>80</v>
      </c>
    </row>
    <row r="20" spans="2:56" s="6" customFormat="1" ht="7.5" customHeight="1">
      <c r="B20" s="21"/>
      <c r="R20" s="24"/>
      <c r="AZ20" s="6" t="s">
        <v>128</v>
      </c>
      <c r="BA20" s="6" t="s">
        <v>32</v>
      </c>
      <c r="BB20" s="6" t="s">
        <v>129</v>
      </c>
      <c r="BC20" s="6" t="s">
        <v>130</v>
      </c>
      <c r="BD20" s="6" t="s">
        <v>80</v>
      </c>
    </row>
    <row r="21" spans="2:56" s="6" customFormat="1" ht="15" customHeight="1">
      <c r="B21" s="21"/>
      <c r="D21" s="17" t="s">
        <v>39</v>
      </c>
      <c r="R21" s="24"/>
      <c r="AZ21" s="6" t="s">
        <v>131</v>
      </c>
      <c r="BA21" s="6" t="s">
        <v>32</v>
      </c>
      <c r="BB21" s="6" t="s">
        <v>89</v>
      </c>
      <c r="BC21" s="6" t="s">
        <v>132</v>
      </c>
      <c r="BD21" s="6" t="s">
        <v>80</v>
      </c>
    </row>
    <row r="22" spans="2:56" s="74" customFormat="1" ht="15.75" customHeight="1">
      <c r="B22" s="75"/>
      <c r="E22" s="256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R22" s="76"/>
      <c r="AZ22" s="6" t="s">
        <v>133</v>
      </c>
      <c r="BA22" s="6" t="s">
        <v>32</v>
      </c>
      <c r="BB22" s="6" t="s">
        <v>129</v>
      </c>
      <c r="BC22" s="6" t="s">
        <v>134</v>
      </c>
      <c r="BD22" s="6" t="s">
        <v>80</v>
      </c>
    </row>
    <row r="23" spans="2:56" s="6" customFormat="1" ht="7.5" customHeight="1">
      <c r="B23" s="21"/>
      <c r="R23" s="24"/>
      <c r="AZ23" s="6" t="s">
        <v>135</v>
      </c>
      <c r="BA23" s="6" t="s">
        <v>32</v>
      </c>
      <c r="BB23" s="6" t="s">
        <v>92</v>
      </c>
      <c r="BC23" s="6" t="s">
        <v>136</v>
      </c>
      <c r="BD23" s="6" t="s">
        <v>80</v>
      </c>
    </row>
    <row r="24" spans="2:56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  <c r="AZ24" s="6" t="s">
        <v>137</v>
      </c>
      <c r="BA24" s="6" t="s">
        <v>32</v>
      </c>
      <c r="BB24" s="6" t="s">
        <v>92</v>
      </c>
      <c r="BC24" s="6" t="s">
        <v>138</v>
      </c>
      <c r="BD24" s="6" t="s">
        <v>80</v>
      </c>
    </row>
    <row r="25" spans="2:56" s="6" customFormat="1" ht="26.25" customHeight="1">
      <c r="B25" s="21"/>
      <c r="D25" s="77" t="s">
        <v>41</v>
      </c>
      <c r="M25" s="236">
        <f>ROUNDUP($N$97,2)</f>
        <v>0</v>
      </c>
      <c r="N25" s="242"/>
      <c r="O25" s="242"/>
      <c r="P25" s="242"/>
      <c r="R25" s="24"/>
      <c r="AZ25" s="6" t="s">
        <v>139</v>
      </c>
      <c r="BA25" s="6" t="s">
        <v>32</v>
      </c>
      <c r="BB25" s="6" t="s">
        <v>89</v>
      </c>
      <c r="BC25" s="6" t="s">
        <v>140</v>
      </c>
      <c r="BD25" s="6" t="s">
        <v>80</v>
      </c>
    </row>
    <row r="26" spans="2:56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  <c r="AZ26" s="6" t="s">
        <v>141</v>
      </c>
      <c r="BA26" s="6" t="s">
        <v>32</v>
      </c>
      <c r="BB26" s="6" t="s">
        <v>129</v>
      </c>
      <c r="BC26" s="6" t="s">
        <v>142</v>
      </c>
      <c r="BD26" s="6" t="s">
        <v>80</v>
      </c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91">
        <f>SUM($BE$97:$BE$1107)</f>
        <v>0</v>
      </c>
      <c r="I27" s="242"/>
      <c r="J27" s="242"/>
      <c r="M27" s="291">
        <f>SUM($BE$97:$BE$1107)*$F$27</f>
        <v>0</v>
      </c>
      <c r="N27" s="242"/>
      <c r="O27" s="242"/>
      <c r="P27" s="242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91">
        <f>SUM($BF$97:$BF$1107)</f>
        <v>0</v>
      </c>
      <c r="I28" s="242"/>
      <c r="J28" s="242"/>
      <c r="M28" s="291">
        <f>SUM($BF$97:$BF$1107)*$F$28</f>
        <v>0</v>
      </c>
      <c r="N28" s="242"/>
      <c r="O28" s="242"/>
      <c r="P28" s="242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91">
        <f>SUM($BG$97:$BG$1107)</f>
        <v>0</v>
      </c>
      <c r="I29" s="242"/>
      <c r="J29" s="242"/>
      <c r="M29" s="291"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91">
        <f>SUM($BH$97:$BH$1107)</f>
        <v>0</v>
      </c>
      <c r="I30" s="242"/>
      <c r="J30" s="242"/>
      <c r="M30" s="291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91">
        <f>SUM($BI$97:$BI$1107)</f>
        <v>0</v>
      </c>
      <c r="I31" s="242"/>
      <c r="J31" s="242"/>
      <c r="M31" s="291">
        <v>0</v>
      </c>
      <c r="N31" s="242"/>
      <c r="O31" s="242"/>
      <c r="P31" s="242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9">
        <f>ROUNDUP(SUM($M$25:$M$31),2)</f>
        <v>0</v>
      </c>
      <c r="M33" s="233"/>
      <c r="N33" s="233"/>
      <c r="O33" s="233"/>
      <c r="P33" s="240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41" t="s">
        <v>143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92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2_Sportovní hala v Litvínově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"/>
    </row>
    <row r="42" spans="2:18" s="6" customFormat="1" ht="37.5" customHeight="1">
      <c r="B42" s="21"/>
      <c r="C42" s="41" t="s">
        <v>101</v>
      </c>
      <c r="F42" s="243" t="str">
        <f>$F$7</f>
        <v>1 - Stavební část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U Koldomu č.p. 2049, Litvínov</v>
      </c>
      <c r="K44" s="17" t="s">
        <v>26</v>
      </c>
      <c r="M44" s="283" t="str">
        <f>IF($O$10="","",$O$10)</f>
        <v>10.09.2013</v>
      </c>
      <c r="N44" s="242"/>
      <c r="O44" s="242"/>
      <c r="P44" s="242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4" t="str">
        <f>$E$19</f>
        <v>Ing. arch. Tomáš Adámek</v>
      </c>
      <c r="N46" s="242"/>
      <c r="O46" s="242"/>
      <c r="P46" s="242"/>
      <c r="Q46" s="242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9" t="s">
        <v>144</v>
      </c>
      <c r="D49" s="290"/>
      <c r="E49" s="290"/>
      <c r="F49" s="290"/>
      <c r="G49" s="290"/>
      <c r="H49" s="30"/>
      <c r="I49" s="30"/>
      <c r="J49" s="30"/>
      <c r="K49" s="30"/>
      <c r="L49" s="30"/>
      <c r="M49" s="30"/>
      <c r="N49" s="289" t="s">
        <v>145</v>
      </c>
      <c r="O49" s="290"/>
      <c r="P49" s="290"/>
      <c r="Q49" s="290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146</v>
      </c>
      <c r="N51" s="236">
        <f>ROUNDUP($N$97,2)</f>
        <v>0</v>
      </c>
      <c r="O51" s="242"/>
      <c r="P51" s="242"/>
      <c r="Q51" s="242"/>
      <c r="R51" s="24"/>
      <c r="AU51" s="6" t="s">
        <v>147</v>
      </c>
    </row>
    <row r="52" spans="2:18" s="61" customFormat="1" ht="25.5" customHeight="1">
      <c r="B52" s="81"/>
      <c r="D52" s="82" t="s">
        <v>148</v>
      </c>
      <c r="N52" s="288">
        <f>ROUNDUP($N$98,2)</f>
        <v>0</v>
      </c>
      <c r="O52" s="287"/>
      <c r="P52" s="287"/>
      <c r="Q52" s="287"/>
      <c r="R52" s="83"/>
    </row>
    <row r="53" spans="2:18" s="84" customFormat="1" ht="21" customHeight="1">
      <c r="B53" s="85"/>
      <c r="D53" s="86" t="s">
        <v>149</v>
      </c>
      <c r="N53" s="286">
        <f>ROUNDUP($N$99,2)</f>
        <v>0</v>
      </c>
      <c r="O53" s="287"/>
      <c r="P53" s="287"/>
      <c r="Q53" s="287"/>
      <c r="R53" s="87"/>
    </row>
    <row r="54" spans="2:18" s="84" customFormat="1" ht="21" customHeight="1">
      <c r="B54" s="85"/>
      <c r="D54" s="86" t="s">
        <v>150</v>
      </c>
      <c r="N54" s="286">
        <f>ROUNDUP($N$123,2)</f>
        <v>0</v>
      </c>
      <c r="O54" s="287"/>
      <c r="P54" s="287"/>
      <c r="Q54" s="287"/>
      <c r="R54" s="87"/>
    </row>
    <row r="55" spans="2:18" s="84" customFormat="1" ht="21" customHeight="1">
      <c r="B55" s="85"/>
      <c r="D55" s="86" t="s">
        <v>151</v>
      </c>
      <c r="N55" s="286">
        <f>ROUNDUP($N$141,2)</f>
        <v>0</v>
      </c>
      <c r="O55" s="287"/>
      <c r="P55" s="287"/>
      <c r="Q55" s="287"/>
      <c r="R55" s="87"/>
    </row>
    <row r="56" spans="2:18" s="84" customFormat="1" ht="15.75" customHeight="1">
      <c r="B56" s="85"/>
      <c r="D56" s="86" t="s">
        <v>152</v>
      </c>
      <c r="N56" s="286">
        <f>ROUNDUP($N$142,2)</f>
        <v>0</v>
      </c>
      <c r="O56" s="287"/>
      <c r="P56" s="287"/>
      <c r="Q56" s="287"/>
      <c r="R56" s="87"/>
    </row>
    <row r="57" spans="2:18" s="84" customFormat="1" ht="15.75" customHeight="1">
      <c r="B57" s="85"/>
      <c r="D57" s="86" t="s">
        <v>153</v>
      </c>
      <c r="N57" s="286">
        <f>ROUNDUP($N$165,2)</f>
        <v>0</v>
      </c>
      <c r="O57" s="287"/>
      <c r="P57" s="287"/>
      <c r="Q57" s="287"/>
      <c r="R57" s="87"/>
    </row>
    <row r="58" spans="2:18" s="84" customFormat="1" ht="15.75" customHeight="1">
      <c r="B58" s="85"/>
      <c r="D58" s="86" t="s">
        <v>154</v>
      </c>
      <c r="N58" s="286">
        <f>ROUNDUP($N$441,2)</f>
        <v>0</v>
      </c>
      <c r="O58" s="287"/>
      <c r="P58" s="287"/>
      <c r="Q58" s="287"/>
      <c r="R58" s="87"/>
    </row>
    <row r="59" spans="2:18" s="84" customFormat="1" ht="21" customHeight="1">
      <c r="B59" s="85"/>
      <c r="D59" s="86" t="s">
        <v>155</v>
      </c>
      <c r="N59" s="286">
        <f>ROUNDUP($N$448,2)</f>
        <v>0</v>
      </c>
      <c r="O59" s="287"/>
      <c r="P59" s="287"/>
      <c r="Q59" s="287"/>
      <c r="R59" s="87"/>
    </row>
    <row r="60" spans="2:18" s="84" customFormat="1" ht="15.75" customHeight="1">
      <c r="B60" s="85"/>
      <c r="D60" s="86" t="s">
        <v>156</v>
      </c>
      <c r="N60" s="286">
        <f>ROUNDUP($N$449,2)</f>
        <v>0</v>
      </c>
      <c r="O60" s="287"/>
      <c r="P60" s="287"/>
      <c r="Q60" s="287"/>
      <c r="R60" s="87"/>
    </row>
    <row r="61" spans="2:18" s="84" customFormat="1" ht="15.75" customHeight="1">
      <c r="B61" s="85"/>
      <c r="D61" s="86" t="s">
        <v>157</v>
      </c>
      <c r="N61" s="286">
        <f>ROUNDUP($N$467,2)</f>
        <v>0</v>
      </c>
      <c r="O61" s="287"/>
      <c r="P61" s="287"/>
      <c r="Q61" s="287"/>
      <c r="R61" s="87"/>
    </row>
    <row r="62" spans="2:18" s="84" customFormat="1" ht="15.75" customHeight="1">
      <c r="B62" s="85"/>
      <c r="D62" s="86" t="s">
        <v>158</v>
      </c>
      <c r="N62" s="286">
        <f>ROUNDUP($N$476,2)</f>
        <v>0</v>
      </c>
      <c r="O62" s="287"/>
      <c r="P62" s="287"/>
      <c r="Q62" s="287"/>
      <c r="R62" s="87"/>
    </row>
    <row r="63" spans="2:18" s="84" customFormat="1" ht="15.75" customHeight="1">
      <c r="B63" s="85"/>
      <c r="D63" s="86" t="s">
        <v>159</v>
      </c>
      <c r="N63" s="286">
        <f>ROUNDUP($N$510,2)</f>
        <v>0</v>
      </c>
      <c r="O63" s="287"/>
      <c r="P63" s="287"/>
      <c r="Q63" s="287"/>
      <c r="R63" s="87"/>
    </row>
    <row r="64" spans="2:18" s="84" customFormat="1" ht="15.75" customHeight="1">
      <c r="B64" s="85"/>
      <c r="D64" s="86" t="s">
        <v>160</v>
      </c>
      <c r="N64" s="286">
        <f>ROUNDUP($N$533,2)</f>
        <v>0</v>
      </c>
      <c r="O64" s="287"/>
      <c r="P64" s="287"/>
      <c r="Q64" s="287"/>
      <c r="R64" s="87"/>
    </row>
    <row r="65" spans="2:18" s="84" customFormat="1" ht="15.75" customHeight="1">
      <c r="B65" s="85"/>
      <c r="D65" s="86" t="s">
        <v>161</v>
      </c>
      <c r="N65" s="286">
        <f>ROUNDUP($N$603,2)</f>
        <v>0</v>
      </c>
      <c r="O65" s="287"/>
      <c r="P65" s="287"/>
      <c r="Q65" s="287"/>
      <c r="R65" s="87"/>
    </row>
    <row r="66" spans="2:18" s="84" customFormat="1" ht="15.75" customHeight="1">
      <c r="B66" s="85"/>
      <c r="D66" s="86" t="s">
        <v>162</v>
      </c>
      <c r="N66" s="286">
        <f>ROUNDUP($N$612,2)</f>
        <v>0</v>
      </c>
      <c r="O66" s="287"/>
      <c r="P66" s="287"/>
      <c r="Q66" s="287"/>
      <c r="R66" s="87"/>
    </row>
    <row r="67" spans="2:18" s="61" customFormat="1" ht="25.5" customHeight="1">
      <c r="B67" s="81"/>
      <c r="D67" s="82" t="s">
        <v>163</v>
      </c>
      <c r="N67" s="288">
        <f>ROUNDUP($N$642,2)</f>
        <v>0</v>
      </c>
      <c r="O67" s="287"/>
      <c r="P67" s="287"/>
      <c r="Q67" s="287"/>
      <c r="R67" s="83"/>
    </row>
    <row r="68" spans="2:18" s="84" customFormat="1" ht="21" customHeight="1">
      <c r="B68" s="85"/>
      <c r="D68" s="86" t="s">
        <v>164</v>
      </c>
      <c r="N68" s="286">
        <f>ROUNDUP($N$643,2)</f>
        <v>0</v>
      </c>
      <c r="O68" s="287"/>
      <c r="P68" s="287"/>
      <c r="Q68" s="287"/>
      <c r="R68" s="87"/>
    </row>
    <row r="69" spans="2:18" s="84" customFormat="1" ht="21" customHeight="1">
      <c r="B69" s="85"/>
      <c r="D69" s="86" t="s">
        <v>165</v>
      </c>
      <c r="N69" s="286">
        <f>ROUNDUP($N$650,2)</f>
        <v>0</v>
      </c>
      <c r="O69" s="287"/>
      <c r="P69" s="287"/>
      <c r="Q69" s="287"/>
      <c r="R69" s="87"/>
    </row>
    <row r="70" spans="2:18" s="84" customFormat="1" ht="21" customHeight="1">
      <c r="B70" s="85"/>
      <c r="D70" s="86" t="s">
        <v>166</v>
      </c>
      <c r="N70" s="286">
        <f>ROUNDUP($N$692,2)</f>
        <v>0</v>
      </c>
      <c r="O70" s="287"/>
      <c r="P70" s="287"/>
      <c r="Q70" s="287"/>
      <c r="R70" s="87"/>
    </row>
    <row r="71" spans="2:18" s="84" customFormat="1" ht="21" customHeight="1">
      <c r="B71" s="85"/>
      <c r="D71" s="86" t="s">
        <v>167</v>
      </c>
      <c r="N71" s="286">
        <f>ROUNDUP($N$723,2)</f>
        <v>0</v>
      </c>
      <c r="O71" s="287"/>
      <c r="P71" s="287"/>
      <c r="Q71" s="287"/>
      <c r="R71" s="87"/>
    </row>
    <row r="72" spans="2:18" s="84" customFormat="1" ht="21" customHeight="1">
      <c r="B72" s="85"/>
      <c r="D72" s="86" t="s">
        <v>168</v>
      </c>
      <c r="N72" s="286">
        <f>ROUNDUP($N$730,2)</f>
        <v>0</v>
      </c>
      <c r="O72" s="287"/>
      <c r="P72" s="287"/>
      <c r="Q72" s="287"/>
      <c r="R72" s="87"/>
    </row>
    <row r="73" spans="2:18" s="84" customFormat="1" ht="21" customHeight="1">
      <c r="B73" s="85"/>
      <c r="D73" s="86" t="s">
        <v>169</v>
      </c>
      <c r="N73" s="286">
        <f>ROUNDUP($N$742,2)</f>
        <v>0</v>
      </c>
      <c r="O73" s="287"/>
      <c r="P73" s="287"/>
      <c r="Q73" s="287"/>
      <c r="R73" s="87"/>
    </row>
    <row r="74" spans="2:18" s="84" customFormat="1" ht="21" customHeight="1">
      <c r="B74" s="85"/>
      <c r="D74" s="86" t="s">
        <v>170</v>
      </c>
      <c r="N74" s="286">
        <f>ROUNDUP($N$794,2)</f>
        <v>0</v>
      </c>
      <c r="O74" s="287"/>
      <c r="P74" s="287"/>
      <c r="Q74" s="287"/>
      <c r="R74" s="87"/>
    </row>
    <row r="75" spans="2:18" s="84" customFormat="1" ht="21" customHeight="1">
      <c r="B75" s="85"/>
      <c r="D75" s="86" t="s">
        <v>171</v>
      </c>
      <c r="N75" s="286">
        <f>ROUNDUP($N$889,2)</f>
        <v>0</v>
      </c>
      <c r="O75" s="287"/>
      <c r="P75" s="287"/>
      <c r="Q75" s="287"/>
      <c r="R75" s="87"/>
    </row>
    <row r="76" spans="2:18" s="84" customFormat="1" ht="21" customHeight="1">
      <c r="B76" s="85"/>
      <c r="D76" s="86" t="s">
        <v>172</v>
      </c>
      <c r="N76" s="286">
        <f>ROUNDUP($N$980,2)</f>
        <v>0</v>
      </c>
      <c r="O76" s="287"/>
      <c r="P76" s="287"/>
      <c r="Q76" s="287"/>
      <c r="R76" s="87"/>
    </row>
    <row r="77" spans="2:18" s="84" customFormat="1" ht="21" customHeight="1">
      <c r="B77" s="85"/>
      <c r="D77" s="86" t="s">
        <v>173</v>
      </c>
      <c r="N77" s="286">
        <f>ROUNDUP($N$1045,2)</f>
        <v>0</v>
      </c>
      <c r="O77" s="287"/>
      <c r="P77" s="287"/>
      <c r="Q77" s="287"/>
      <c r="R77" s="87"/>
    </row>
    <row r="78" spans="2:18" s="84" customFormat="1" ht="21" customHeight="1">
      <c r="B78" s="85"/>
      <c r="D78" s="86" t="s">
        <v>174</v>
      </c>
      <c r="N78" s="286">
        <f>ROUNDUP($N$1069,2)</f>
        <v>0</v>
      </c>
      <c r="O78" s="287"/>
      <c r="P78" s="287"/>
      <c r="Q78" s="287"/>
      <c r="R78" s="87"/>
    </row>
    <row r="79" spans="2:18" s="84" customFormat="1" ht="21" customHeight="1">
      <c r="B79" s="85"/>
      <c r="D79" s="86" t="s">
        <v>175</v>
      </c>
      <c r="N79" s="286">
        <f>ROUNDUP($N$1083,2)</f>
        <v>0</v>
      </c>
      <c r="O79" s="287"/>
      <c r="P79" s="287"/>
      <c r="Q79" s="287"/>
      <c r="R79" s="87"/>
    </row>
    <row r="80" spans="2:18" s="6" customFormat="1" ht="22.5" customHeight="1">
      <c r="B80" s="21"/>
      <c r="R80" s="24"/>
    </row>
    <row r="81" spans="2:18" s="6" customFormat="1" ht="7.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5" spans="2:19" s="6" customFormat="1" ht="7.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21"/>
    </row>
    <row r="86" spans="2:19" s="6" customFormat="1" ht="37.5" customHeight="1">
      <c r="B86" s="21"/>
      <c r="C86" s="241" t="s">
        <v>176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1"/>
    </row>
    <row r="87" spans="2:19" s="6" customFormat="1" ht="7.5" customHeight="1">
      <c r="B87" s="21"/>
      <c r="S87" s="21"/>
    </row>
    <row r="88" spans="2:19" s="6" customFormat="1" ht="30.75" customHeight="1">
      <c r="B88" s="21"/>
      <c r="C88" s="17" t="s">
        <v>17</v>
      </c>
      <c r="F88" s="282" t="str">
        <f>$F$6</f>
        <v>Fáze 2_Sportovní hala v Litvínově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S88" s="21"/>
    </row>
    <row r="89" spans="2:19" s="6" customFormat="1" ht="37.5" customHeight="1">
      <c r="B89" s="21"/>
      <c r="C89" s="41" t="s">
        <v>101</v>
      </c>
      <c r="F89" s="243" t="str">
        <f>$F$7</f>
        <v>1 - Stavební část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S89" s="21"/>
    </row>
    <row r="90" spans="2:19" s="6" customFormat="1" ht="7.5" customHeight="1">
      <c r="B90" s="21"/>
      <c r="S90" s="21"/>
    </row>
    <row r="91" spans="2:19" s="6" customFormat="1" ht="18.75" customHeight="1">
      <c r="B91" s="21"/>
      <c r="C91" s="17" t="s">
        <v>24</v>
      </c>
      <c r="F91" s="15" t="str">
        <f>$F$10</f>
        <v>U Koldomu č.p. 2049, Litvínov</v>
      </c>
      <c r="K91" s="17" t="s">
        <v>26</v>
      </c>
      <c r="M91" s="283" t="str">
        <f>IF($O$10="","",$O$10)</f>
        <v>10.09.2013</v>
      </c>
      <c r="N91" s="242"/>
      <c r="O91" s="242"/>
      <c r="P91" s="242"/>
      <c r="S91" s="21"/>
    </row>
    <row r="92" spans="2:19" s="6" customFormat="1" ht="7.5" customHeight="1">
      <c r="B92" s="21"/>
      <c r="S92" s="21"/>
    </row>
    <row r="93" spans="2:19" s="6" customFormat="1" ht="15.75" customHeight="1">
      <c r="B93" s="21"/>
      <c r="C93" s="17" t="s">
        <v>30</v>
      </c>
      <c r="F93" s="15" t="str">
        <f>$E$13</f>
        <v> </v>
      </c>
      <c r="K93" s="17" t="s">
        <v>36</v>
      </c>
      <c r="M93" s="244" t="str">
        <f>$E$19</f>
        <v>Ing. arch. Tomáš Adámek</v>
      </c>
      <c r="N93" s="242"/>
      <c r="O93" s="242"/>
      <c r="P93" s="242"/>
      <c r="Q93" s="242"/>
      <c r="S93" s="21"/>
    </row>
    <row r="94" spans="2:19" s="6" customFormat="1" ht="15" customHeight="1">
      <c r="B94" s="21"/>
      <c r="C94" s="17" t="s">
        <v>34</v>
      </c>
      <c r="F94" s="15" t="str">
        <f>IF($E$16="","",$E$16)</f>
        <v>Vyplň údaj</v>
      </c>
      <c r="S94" s="21"/>
    </row>
    <row r="95" spans="2:19" s="6" customFormat="1" ht="11.25" customHeight="1">
      <c r="B95" s="21"/>
      <c r="S95" s="21"/>
    </row>
    <row r="96" spans="2:27" s="88" customFormat="1" ht="30" customHeight="1">
      <c r="B96" s="89"/>
      <c r="C96" s="90" t="s">
        <v>177</v>
      </c>
      <c r="D96" s="91" t="s">
        <v>58</v>
      </c>
      <c r="E96" s="91" t="s">
        <v>54</v>
      </c>
      <c r="F96" s="284" t="s">
        <v>178</v>
      </c>
      <c r="G96" s="285"/>
      <c r="H96" s="285"/>
      <c r="I96" s="285"/>
      <c r="J96" s="91" t="s">
        <v>179</v>
      </c>
      <c r="K96" s="91" t="s">
        <v>180</v>
      </c>
      <c r="L96" s="284" t="s">
        <v>181</v>
      </c>
      <c r="M96" s="285"/>
      <c r="N96" s="284" t="s">
        <v>182</v>
      </c>
      <c r="O96" s="285"/>
      <c r="P96" s="285"/>
      <c r="Q96" s="285"/>
      <c r="R96" s="92" t="s">
        <v>183</v>
      </c>
      <c r="S96" s="89"/>
      <c r="T96" s="50" t="s">
        <v>184</v>
      </c>
      <c r="U96" s="51" t="s">
        <v>42</v>
      </c>
      <c r="V96" s="51" t="s">
        <v>185</v>
      </c>
      <c r="W96" s="51" t="s">
        <v>186</v>
      </c>
      <c r="X96" s="51" t="s">
        <v>187</v>
      </c>
      <c r="Y96" s="51" t="s">
        <v>188</v>
      </c>
      <c r="Z96" s="51" t="s">
        <v>189</v>
      </c>
      <c r="AA96" s="52" t="s">
        <v>190</v>
      </c>
    </row>
    <row r="97" spans="2:63" s="6" customFormat="1" ht="30" customHeight="1">
      <c r="B97" s="21"/>
      <c r="C97" s="55" t="s">
        <v>146</v>
      </c>
      <c r="N97" s="264">
        <f>$BK$97</f>
        <v>0</v>
      </c>
      <c r="O97" s="242"/>
      <c r="P97" s="242"/>
      <c r="Q97" s="242"/>
      <c r="S97" s="21"/>
      <c r="T97" s="54"/>
      <c r="U97" s="45"/>
      <c r="V97" s="45"/>
      <c r="W97" s="93">
        <f>$W$98+$W$642</f>
        <v>0</v>
      </c>
      <c r="X97" s="45"/>
      <c r="Y97" s="93">
        <f>$Y$98+$Y$642</f>
        <v>257.005257478348</v>
      </c>
      <c r="Z97" s="45"/>
      <c r="AA97" s="94">
        <f>$AA$98+$AA$642</f>
        <v>120.28375559999999</v>
      </c>
      <c r="AT97" s="6" t="s">
        <v>72</v>
      </c>
      <c r="AU97" s="6" t="s">
        <v>147</v>
      </c>
      <c r="BK97" s="95">
        <f>$BK$98+$BK$642</f>
        <v>0</v>
      </c>
    </row>
    <row r="98" spans="2:63" s="96" customFormat="1" ht="37.5" customHeight="1">
      <c r="B98" s="97"/>
      <c r="D98" s="98" t="s">
        <v>148</v>
      </c>
      <c r="N98" s="262">
        <f>$BK$98</f>
        <v>0</v>
      </c>
      <c r="O98" s="261"/>
      <c r="P98" s="261"/>
      <c r="Q98" s="261"/>
      <c r="S98" s="97"/>
      <c r="T98" s="100"/>
      <c r="W98" s="101">
        <f>$W$99+$W$123+$W$141+$W$448</f>
        <v>0</v>
      </c>
      <c r="Y98" s="101">
        <f>$Y$99+$Y$123+$Y$141+$Y$448</f>
        <v>212.49674185524003</v>
      </c>
      <c r="AA98" s="102">
        <f>$AA$99+$AA$123+$AA$141+$AA$448</f>
        <v>86.53284099999999</v>
      </c>
      <c r="AR98" s="99" t="s">
        <v>23</v>
      </c>
      <c r="AT98" s="99" t="s">
        <v>72</v>
      </c>
      <c r="AU98" s="99" t="s">
        <v>73</v>
      </c>
      <c r="AY98" s="99" t="s">
        <v>191</v>
      </c>
      <c r="BK98" s="103">
        <f>$BK$99+$BK$123+$BK$141+$BK$448</f>
        <v>0</v>
      </c>
    </row>
    <row r="99" spans="2:63" s="96" customFormat="1" ht="21" customHeight="1">
      <c r="B99" s="97"/>
      <c r="D99" s="104" t="s">
        <v>149</v>
      </c>
      <c r="N99" s="260">
        <f>$BK$99</f>
        <v>0</v>
      </c>
      <c r="O99" s="261"/>
      <c r="P99" s="261"/>
      <c r="Q99" s="261"/>
      <c r="S99" s="97"/>
      <c r="T99" s="100"/>
      <c r="W99" s="101">
        <f>SUM($W$100:$W$122)</f>
        <v>0</v>
      </c>
      <c r="Y99" s="101">
        <f>SUM($Y$100:$Y$122)</f>
        <v>0</v>
      </c>
      <c r="AA99" s="102">
        <f>SUM($AA$100:$AA$122)</f>
        <v>39.27</v>
      </c>
      <c r="AR99" s="99" t="s">
        <v>23</v>
      </c>
      <c r="AT99" s="99" t="s">
        <v>72</v>
      </c>
      <c r="AU99" s="99" t="s">
        <v>23</v>
      </c>
      <c r="AY99" s="99" t="s">
        <v>191</v>
      </c>
      <c r="BK99" s="103">
        <f>SUM($BK$100:$BK$122)</f>
        <v>0</v>
      </c>
    </row>
    <row r="100" spans="2:65" s="6" customFormat="1" ht="27" customHeight="1">
      <c r="B100" s="21"/>
      <c r="C100" s="105" t="s">
        <v>23</v>
      </c>
      <c r="D100" s="105" t="s">
        <v>192</v>
      </c>
      <c r="E100" s="106" t="s">
        <v>193</v>
      </c>
      <c r="F100" s="270" t="s">
        <v>194</v>
      </c>
      <c r="G100" s="269"/>
      <c r="H100" s="269"/>
      <c r="I100" s="269"/>
      <c r="J100" s="108" t="s">
        <v>92</v>
      </c>
      <c r="K100" s="109">
        <v>154</v>
      </c>
      <c r="L100" s="271"/>
      <c r="M100" s="269"/>
      <c r="N100" s="272">
        <f>ROUND($L$100*$K$100,2)</f>
        <v>0</v>
      </c>
      <c r="O100" s="269"/>
      <c r="P100" s="269"/>
      <c r="Q100" s="269"/>
      <c r="R100" s="107" t="s">
        <v>195</v>
      </c>
      <c r="S100" s="21"/>
      <c r="T100" s="110"/>
      <c r="U100" s="111" t="s">
        <v>43</v>
      </c>
      <c r="X100" s="112">
        <v>0</v>
      </c>
      <c r="Y100" s="112">
        <f>$X$100*$K$100</f>
        <v>0</v>
      </c>
      <c r="Z100" s="112">
        <v>0.255</v>
      </c>
      <c r="AA100" s="113">
        <f>$Z$100*$K$100</f>
        <v>39.27</v>
      </c>
      <c r="AR100" s="74" t="s">
        <v>196</v>
      </c>
      <c r="AT100" s="74" t="s">
        <v>192</v>
      </c>
      <c r="AU100" s="74" t="s">
        <v>80</v>
      </c>
      <c r="AY100" s="6" t="s">
        <v>191</v>
      </c>
      <c r="BE100" s="114">
        <f>IF($U$100="základní",$N$100,0)</f>
        <v>0</v>
      </c>
      <c r="BF100" s="114">
        <f>IF($U$100="snížená",$N$100,0)</f>
        <v>0</v>
      </c>
      <c r="BG100" s="114">
        <f>IF($U$100="zákl. přenesená",$N$100,0)</f>
        <v>0</v>
      </c>
      <c r="BH100" s="114">
        <f>IF($U$100="sníž. přenesená",$N$100,0)</f>
        <v>0</v>
      </c>
      <c r="BI100" s="114">
        <f>IF($U$100="nulová",$N$100,0)</f>
        <v>0</v>
      </c>
      <c r="BJ100" s="74" t="s">
        <v>23</v>
      </c>
      <c r="BK100" s="114">
        <f>ROUND($L$100*$K$100,2)</f>
        <v>0</v>
      </c>
      <c r="BL100" s="74" t="s">
        <v>196</v>
      </c>
      <c r="BM100" s="74" t="s">
        <v>197</v>
      </c>
    </row>
    <row r="101" spans="2:47" s="6" customFormat="1" ht="27" customHeight="1">
      <c r="B101" s="21"/>
      <c r="F101" s="263" t="s">
        <v>198</v>
      </c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1"/>
      <c r="T101" s="47"/>
      <c r="AA101" s="48"/>
      <c r="AT101" s="6" t="s">
        <v>199</v>
      </c>
      <c r="AU101" s="6" t="s">
        <v>80</v>
      </c>
    </row>
    <row r="102" spans="2:51" s="6" customFormat="1" ht="15.75" customHeight="1">
      <c r="B102" s="115"/>
      <c r="E102" s="116"/>
      <c r="F102" s="277" t="s">
        <v>200</v>
      </c>
      <c r="G102" s="278"/>
      <c r="H102" s="278"/>
      <c r="I102" s="278"/>
      <c r="K102" s="116"/>
      <c r="S102" s="115"/>
      <c r="T102" s="118"/>
      <c r="AA102" s="119"/>
      <c r="AT102" s="116" t="s">
        <v>201</v>
      </c>
      <c r="AU102" s="116" t="s">
        <v>80</v>
      </c>
      <c r="AV102" s="116" t="s">
        <v>23</v>
      </c>
      <c r="AW102" s="116" t="s">
        <v>147</v>
      </c>
      <c r="AX102" s="116" t="s">
        <v>73</v>
      </c>
      <c r="AY102" s="116" t="s">
        <v>191</v>
      </c>
    </row>
    <row r="103" spans="2:51" s="6" customFormat="1" ht="15.75" customHeight="1">
      <c r="B103" s="120"/>
      <c r="E103" s="121"/>
      <c r="F103" s="273" t="s">
        <v>202</v>
      </c>
      <c r="G103" s="274"/>
      <c r="H103" s="274"/>
      <c r="I103" s="274"/>
      <c r="K103" s="123">
        <v>154</v>
      </c>
      <c r="S103" s="120"/>
      <c r="T103" s="124"/>
      <c r="AA103" s="125"/>
      <c r="AT103" s="121" t="s">
        <v>201</v>
      </c>
      <c r="AU103" s="121" t="s">
        <v>80</v>
      </c>
      <c r="AV103" s="121" t="s">
        <v>80</v>
      </c>
      <c r="AW103" s="121" t="s">
        <v>147</v>
      </c>
      <c r="AX103" s="121" t="s">
        <v>23</v>
      </c>
      <c r="AY103" s="121" t="s">
        <v>191</v>
      </c>
    </row>
    <row r="104" spans="2:65" s="6" customFormat="1" ht="27" customHeight="1">
      <c r="B104" s="21"/>
      <c r="C104" s="105" t="s">
        <v>80</v>
      </c>
      <c r="D104" s="105" t="s">
        <v>192</v>
      </c>
      <c r="E104" s="106" t="s">
        <v>203</v>
      </c>
      <c r="F104" s="270" t="s">
        <v>204</v>
      </c>
      <c r="G104" s="269"/>
      <c r="H104" s="269"/>
      <c r="I104" s="269"/>
      <c r="J104" s="108" t="s">
        <v>129</v>
      </c>
      <c r="K104" s="109">
        <v>30.8</v>
      </c>
      <c r="L104" s="271"/>
      <c r="M104" s="269"/>
      <c r="N104" s="272">
        <f>ROUND($L$104*$K$104,2)</f>
        <v>0</v>
      </c>
      <c r="O104" s="269"/>
      <c r="P104" s="269"/>
      <c r="Q104" s="269"/>
      <c r="R104" s="107" t="s">
        <v>195</v>
      </c>
      <c r="S104" s="21"/>
      <c r="T104" s="110"/>
      <c r="U104" s="111" t="s">
        <v>43</v>
      </c>
      <c r="X104" s="112">
        <v>0</v>
      </c>
      <c r="Y104" s="112">
        <f>$X$104*$K$104</f>
        <v>0</v>
      </c>
      <c r="Z104" s="112">
        <v>0</v>
      </c>
      <c r="AA104" s="113">
        <f>$Z$104*$K$104</f>
        <v>0</v>
      </c>
      <c r="AR104" s="74" t="s">
        <v>196</v>
      </c>
      <c r="AT104" s="74" t="s">
        <v>192</v>
      </c>
      <c r="AU104" s="74" t="s">
        <v>80</v>
      </c>
      <c r="AY104" s="6" t="s">
        <v>191</v>
      </c>
      <c r="BE104" s="114">
        <f>IF($U$104="základní",$N$104,0)</f>
        <v>0</v>
      </c>
      <c r="BF104" s="114">
        <f>IF($U$104="snížená",$N$104,0)</f>
        <v>0</v>
      </c>
      <c r="BG104" s="114">
        <f>IF($U$104="zákl. přenesená",$N$104,0)</f>
        <v>0</v>
      </c>
      <c r="BH104" s="114">
        <f>IF($U$104="sníž. přenesená",$N$104,0)</f>
        <v>0</v>
      </c>
      <c r="BI104" s="114">
        <f>IF($U$104="nulová",$N$104,0)</f>
        <v>0</v>
      </c>
      <c r="BJ104" s="74" t="s">
        <v>23</v>
      </c>
      <c r="BK104" s="114">
        <f>ROUND($L$104*$K$104,2)</f>
        <v>0</v>
      </c>
      <c r="BL104" s="74" t="s">
        <v>196</v>
      </c>
      <c r="BM104" s="74" t="s">
        <v>205</v>
      </c>
    </row>
    <row r="105" spans="2:47" s="6" customFormat="1" ht="27" customHeight="1">
      <c r="B105" s="21"/>
      <c r="F105" s="263" t="s">
        <v>206</v>
      </c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1"/>
      <c r="T105" s="47"/>
      <c r="AA105" s="48"/>
      <c r="AT105" s="6" t="s">
        <v>199</v>
      </c>
      <c r="AU105" s="6" t="s">
        <v>80</v>
      </c>
    </row>
    <row r="106" spans="2:51" s="6" customFormat="1" ht="27" customHeight="1">
      <c r="B106" s="115"/>
      <c r="E106" s="116"/>
      <c r="F106" s="277" t="s">
        <v>207</v>
      </c>
      <c r="G106" s="278"/>
      <c r="H106" s="278"/>
      <c r="I106" s="278"/>
      <c r="K106" s="116"/>
      <c r="S106" s="115"/>
      <c r="T106" s="118"/>
      <c r="AA106" s="119"/>
      <c r="AT106" s="116" t="s">
        <v>201</v>
      </c>
      <c r="AU106" s="116" t="s">
        <v>80</v>
      </c>
      <c r="AV106" s="116" t="s">
        <v>23</v>
      </c>
      <c r="AW106" s="116" t="s">
        <v>147</v>
      </c>
      <c r="AX106" s="116" t="s">
        <v>73</v>
      </c>
      <c r="AY106" s="116" t="s">
        <v>191</v>
      </c>
    </row>
    <row r="107" spans="2:51" s="6" customFormat="1" ht="15.75" customHeight="1">
      <c r="B107" s="120"/>
      <c r="E107" s="121" t="s">
        <v>133</v>
      </c>
      <c r="F107" s="273" t="s">
        <v>208</v>
      </c>
      <c r="G107" s="274"/>
      <c r="H107" s="274"/>
      <c r="I107" s="274"/>
      <c r="K107" s="123">
        <v>30.8</v>
      </c>
      <c r="S107" s="120"/>
      <c r="T107" s="124"/>
      <c r="AA107" s="125"/>
      <c r="AT107" s="121" t="s">
        <v>201</v>
      </c>
      <c r="AU107" s="121" t="s">
        <v>80</v>
      </c>
      <c r="AV107" s="121" t="s">
        <v>80</v>
      </c>
      <c r="AW107" s="121" t="s">
        <v>147</v>
      </c>
      <c r="AX107" s="121" t="s">
        <v>23</v>
      </c>
      <c r="AY107" s="121" t="s">
        <v>191</v>
      </c>
    </row>
    <row r="108" spans="2:65" s="6" customFormat="1" ht="15.75" customHeight="1">
      <c r="B108" s="21"/>
      <c r="C108" s="105" t="s">
        <v>209</v>
      </c>
      <c r="D108" s="105" t="s">
        <v>192</v>
      </c>
      <c r="E108" s="106" t="s">
        <v>210</v>
      </c>
      <c r="F108" s="270" t="s">
        <v>211</v>
      </c>
      <c r="G108" s="269"/>
      <c r="H108" s="269"/>
      <c r="I108" s="269"/>
      <c r="J108" s="108" t="s">
        <v>129</v>
      </c>
      <c r="K108" s="109">
        <v>23.1</v>
      </c>
      <c r="L108" s="271"/>
      <c r="M108" s="269"/>
      <c r="N108" s="272">
        <f>ROUND($L$108*$K$108,2)</f>
        <v>0</v>
      </c>
      <c r="O108" s="269"/>
      <c r="P108" s="269"/>
      <c r="Q108" s="269"/>
      <c r="R108" s="107" t="s">
        <v>195</v>
      </c>
      <c r="S108" s="21"/>
      <c r="T108" s="110"/>
      <c r="U108" s="111" t="s">
        <v>43</v>
      </c>
      <c r="X108" s="112">
        <v>0</v>
      </c>
      <c r="Y108" s="112">
        <f>$X$108*$K$108</f>
        <v>0</v>
      </c>
      <c r="Z108" s="112">
        <v>0</v>
      </c>
      <c r="AA108" s="113">
        <f>$Z$108*$K$108</f>
        <v>0</v>
      </c>
      <c r="AR108" s="74" t="s">
        <v>196</v>
      </c>
      <c r="AT108" s="74" t="s">
        <v>192</v>
      </c>
      <c r="AU108" s="74" t="s">
        <v>80</v>
      </c>
      <c r="AY108" s="6" t="s">
        <v>191</v>
      </c>
      <c r="BE108" s="114">
        <f>IF($U$108="základní",$N$108,0)</f>
        <v>0</v>
      </c>
      <c r="BF108" s="114">
        <f>IF($U$108="snížená",$N$108,0)</f>
        <v>0</v>
      </c>
      <c r="BG108" s="114">
        <f>IF($U$108="zákl. přenesená",$N$108,0)</f>
        <v>0</v>
      </c>
      <c r="BH108" s="114">
        <f>IF($U$108="sníž. přenesená",$N$108,0)</f>
        <v>0</v>
      </c>
      <c r="BI108" s="114">
        <f>IF($U$108="nulová",$N$108,0)</f>
        <v>0</v>
      </c>
      <c r="BJ108" s="74" t="s">
        <v>23</v>
      </c>
      <c r="BK108" s="114">
        <f>ROUND($L$108*$K$108,2)</f>
        <v>0</v>
      </c>
      <c r="BL108" s="74" t="s">
        <v>196</v>
      </c>
      <c r="BM108" s="74" t="s">
        <v>212</v>
      </c>
    </row>
    <row r="109" spans="2:47" s="6" customFormat="1" ht="16.5" customHeight="1">
      <c r="B109" s="21"/>
      <c r="F109" s="263" t="s">
        <v>213</v>
      </c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1"/>
      <c r="T109" s="47"/>
      <c r="AA109" s="48"/>
      <c r="AT109" s="6" t="s">
        <v>199</v>
      </c>
      <c r="AU109" s="6" t="s">
        <v>80</v>
      </c>
    </row>
    <row r="110" spans="2:51" s="6" customFormat="1" ht="15.75" customHeight="1">
      <c r="B110" s="120"/>
      <c r="E110" s="121"/>
      <c r="F110" s="273" t="s">
        <v>128</v>
      </c>
      <c r="G110" s="274"/>
      <c r="H110" s="274"/>
      <c r="I110" s="274"/>
      <c r="K110" s="123">
        <v>23.1</v>
      </c>
      <c r="S110" s="120"/>
      <c r="T110" s="124"/>
      <c r="AA110" s="125"/>
      <c r="AT110" s="121" t="s">
        <v>201</v>
      </c>
      <c r="AU110" s="121" t="s">
        <v>80</v>
      </c>
      <c r="AV110" s="121" t="s">
        <v>80</v>
      </c>
      <c r="AW110" s="121" t="s">
        <v>147</v>
      </c>
      <c r="AX110" s="121" t="s">
        <v>23</v>
      </c>
      <c r="AY110" s="121" t="s">
        <v>191</v>
      </c>
    </row>
    <row r="111" spans="2:65" s="6" customFormat="1" ht="27" customHeight="1">
      <c r="B111" s="21"/>
      <c r="C111" s="105" t="s">
        <v>196</v>
      </c>
      <c r="D111" s="105" t="s">
        <v>192</v>
      </c>
      <c r="E111" s="106" t="s">
        <v>214</v>
      </c>
      <c r="F111" s="270" t="s">
        <v>215</v>
      </c>
      <c r="G111" s="269"/>
      <c r="H111" s="269"/>
      <c r="I111" s="269"/>
      <c r="J111" s="108" t="s">
        <v>129</v>
      </c>
      <c r="K111" s="109">
        <v>23.1</v>
      </c>
      <c r="L111" s="271"/>
      <c r="M111" s="269"/>
      <c r="N111" s="272">
        <f>ROUND($L$111*$K$111,2)</f>
        <v>0</v>
      </c>
      <c r="O111" s="269"/>
      <c r="P111" s="269"/>
      <c r="Q111" s="269"/>
      <c r="R111" s="107" t="s">
        <v>195</v>
      </c>
      <c r="S111" s="21"/>
      <c r="T111" s="110"/>
      <c r="U111" s="111" t="s">
        <v>43</v>
      </c>
      <c r="X111" s="112">
        <v>0</v>
      </c>
      <c r="Y111" s="112">
        <f>$X$111*$K$111</f>
        <v>0</v>
      </c>
      <c r="Z111" s="112">
        <v>0</v>
      </c>
      <c r="AA111" s="113">
        <f>$Z$111*$K$111</f>
        <v>0</v>
      </c>
      <c r="AR111" s="74" t="s">
        <v>196</v>
      </c>
      <c r="AT111" s="74" t="s">
        <v>192</v>
      </c>
      <c r="AU111" s="74" t="s">
        <v>80</v>
      </c>
      <c r="AY111" s="6" t="s">
        <v>191</v>
      </c>
      <c r="BE111" s="114">
        <f>IF($U$111="základní",$N$111,0)</f>
        <v>0</v>
      </c>
      <c r="BF111" s="114">
        <f>IF($U$111="snížená",$N$111,0)</f>
        <v>0</v>
      </c>
      <c r="BG111" s="114">
        <f>IF($U$111="zákl. přenesená",$N$111,0)</f>
        <v>0</v>
      </c>
      <c r="BH111" s="114">
        <f>IF($U$111="sníž. přenesená",$N$111,0)</f>
        <v>0</v>
      </c>
      <c r="BI111" s="114">
        <f>IF($U$111="nulová",$N$111,0)</f>
        <v>0</v>
      </c>
      <c r="BJ111" s="74" t="s">
        <v>23</v>
      </c>
      <c r="BK111" s="114">
        <f>ROUND($L$111*$K$111,2)</f>
        <v>0</v>
      </c>
      <c r="BL111" s="74" t="s">
        <v>196</v>
      </c>
      <c r="BM111" s="74" t="s">
        <v>216</v>
      </c>
    </row>
    <row r="112" spans="2:47" s="6" customFormat="1" ht="27" customHeight="1">
      <c r="B112" s="21"/>
      <c r="F112" s="263" t="s">
        <v>217</v>
      </c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1"/>
      <c r="T112" s="47"/>
      <c r="AA112" s="48"/>
      <c r="AT112" s="6" t="s">
        <v>199</v>
      </c>
      <c r="AU112" s="6" t="s">
        <v>80</v>
      </c>
    </row>
    <row r="113" spans="2:51" s="6" customFormat="1" ht="15.75" customHeight="1">
      <c r="B113" s="120"/>
      <c r="E113" s="121" t="s">
        <v>128</v>
      </c>
      <c r="F113" s="273" t="s">
        <v>218</v>
      </c>
      <c r="G113" s="274"/>
      <c r="H113" s="274"/>
      <c r="I113" s="274"/>
      <c r="K113" s="123">
        <v>23.1</v>
      </c>
      <c r="S113" s="120"/>
      <c r="T113" s="124"/>
      <c r="AA113" s="125"/>
      <c r="AT113" s="121" t="s">
        <v>201</v>
      </c>
      <c r="AU113" s="121" t="s">
        <v>80</v>
      </c>
      <c r="AV113" s="121" t="s">
        <v>80</v>
      </c>
      <c r="AW113" s="121" t="s">
        <v>147</v>
      </c>
      <c r="AX113" s="121" t="s">
        <v>23</v>
      </c>
      <c r="AY113" s="121" t="s">
        <v>191</v>
      </c>
    </row>
    <row r="114" spans="2:65" s="6" customFormat="1" ht="39" customHeight="1">
      <c r="B114" s="21"/>
      <c r="C114" s="105" t="s">
        <v>219</v>
      </c>
      <c r="D114" s="105" t="s">
        <v>192</v>
      </c>
      <c r="E114" s="106" t="s">
        <v>220</v>
      </c>
      <c r="F114" s="270" t="s">
        <v>221</v>
      </c>
      <c r="G114" s="269"/>
      <c r="H114" s="269"/>
      <c r="I114" s="269"/>
      <c r="J114" s="108" t="s">
        <v>129</v>
      </c>
      <c r="K114" s="109">
        <v>231</v>
      </c>
      <c r="L114" s="271"/>
      <c r="M114" s="269"/>
      <c r="N114" s="272">
        <f>ROUND($L$114*$K$114,2)</f>
        <v>0</v>
      </c>
      <c r="O114" s="269"/>
      <c r="P114" s="269"/>
      <c r="Q114" s="269"/>
      <c r="R114" s="107" t="s">
        <v>195</v>
      </c>
      <c r="S114" s="21"/>
      <c r="T114" s="110"/>
      <c r="U114" s="111" t="s">
        <v>43</v>
      </c>
      <c r="X114" s="112">
        <v>0</v>
      </c>
      <c r="Y114" s="112">
        <f>$X$114*$K$114</f>
        <v>0</v>
      </c>
      <c r="Z114" s="112">
        <v>0</v>
      </c>
      <c r="AA114" s="113">
        <f>$Z$114*$K$114</f>
        <v>0</v>
      </c>
      <c r="AR114" s="74" t="s">
        <v>196</v>
      </c>
      <c r="AT114" s="74" t="s">
        <v>192</v>
      </c>
      <c r="AU114" s="74" t="s">
        <v>80</v>
      </c>
      <c r="AY114" s="6" t="s">
        <v>191</v>
      </c>
      <c r="BE114" s="114">
        <f>IF($U$114="základní",$N$114,0)</f>
        <v>0</v>
      </c>
      <c r="BF114" s="114">
        <f>IF($U$114="snížená",$N$114,0)</f>
        <v>0</v>
      </c>
      <c r="BG114" s="114">
        <f>IF($U$114="zákl. přenesená",$N$114,0)</f>
        <v>0</v>
      </c>
      <c r="BH114" s="114">
        <f>IF($U$114="sníž. přenesená",$N$114,0)</f>
        <v>0</v>
      </c>
      <c r="BI114" s="114">
        <f>IF($U$114="nulová",$N$114,0)</f>
        <v>0</v>
      </c>
      <c r="BJ114" s="74" t="s">
        <v>23</v>
      </c>
      <c r="BK114" s="114">
        <f>ROUND($L$114*$K$114,2)</f>
        <v>0</v>
      </c>
      <c r="BL114" s="74" t="s">
        <v>196</v>
      </c>
      <c r="BM114" s="74" t="s">
        <v>222</v>
      </c>
    </row>
    <row r="115" spans="2:47" s="6" customFormat="1" ht="27" customHeight="1">
      <c r="B115" s="21"/>
      <c r="F115" s="263" t="s">
        <v>223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1"/>
      <c r="T115" s="47"/>
      <c r="AA115" s="48"/>
      <c r="AT115" s="6" t="s">
        <v>199</v>
      </c>
      <c r="AU115" s="6" t="s">
        <v>80</v>
      </c>
    </row>
    <row r="116" spans="2:51" s="6" customFormat="1" ht="15.75" customHeight="1">
      <c r="B116" s="120"/>
      <c r="E116" s="121"/>
      <c r="F116" s="273" t="s">
        <v>224</v>
      </c>
      <c r="G116" s="274"/>
      <c r="H116" s="274"/>
      <c r="I116" s="274"/>
      <c r="K116" s="123">
        <v>231</v>
      </c>
      <c r="S116" s="120"/>
      <c r="T116" s="124"/>
      <c r="AA116" s="125"/>
      <c r="AT116" s="121" t="s">
        <v>201</v>
      </c>
      <c r="AU116" s="121" t="s">
        <v>80</v>
      </c>
      <c r="AV116" s="121" t="s">
        <v>80</v>
      </c>
      <c r="AW116" s="121" t="s">
        <v>147</v>
      </c>
      <c r="AX116" s="121" t="s">
        <v>23</v>
      </c>
      <c r="AY116" s="121" t="s">
        <v>191</v>
      </c>
    </row>
    <row r="117" spans="2:65" s="6" customFormat="1" ht="27" customHeight="1">
      <c r="B117" s="21"/>
      <c r="C117" s="105" t="s">
        <v>225</v>
      </c>
      <c r="D117" s="105" t="s">
        <v>192</v>
      </c>
      <c r="E117" s="106" t="s">
        <v>226</v>
      </c>
      <c r="F117" s="270" t="s">
        <v>227</v>
      </c>
      <c r="G117" s="269"/>
      <c r="H117" s="269"/>
      <c r="I117" s="269"/>
      <c r="J117" s="108" t="s">
        <v>228</v>
      </c>
      <c r="K117" s="109">
        <v>40.425</v>
      </c>
      <c r="L117" s="271"/>
      <c r="M117" s="269"/>
      <c r="N117" s="272">
        <f>ROUND($L$117*$K$117,2)</f>
        <v>0</v>
      </c>
      <c r="O117" s="269"/>
      <c r="P117" s="269"/>
      <c r="Q117" s="269"/>
      <c r="R117" s="107" t="s">
        <v>195</v>
      </c>
      <c r="S117" s="21"/>
      <c r="T117" s="110"/>
      <c r="U117" s="111" t="s">
        <v>43</v>
      </c>
      <c r="X117" s="112">
        <v>0</v>
      </c>
      <c r="Y117" s="112">
        <f>$X$117*$K$117</f>
        <v>0</v>
      </c>
      <c r="Z117" s="112">
        <v>0</v>
      </c>
      <c r="AA117" s="113">
        <f>$Z$117*$K$117</f>
        <v>0</v>
      </c>
      <c r="AR117" s="74" t="s">
        <v>196</v>
      </c>
      <c r="AT117" s="74" t="s">
        <v>192</v>
      </c>
      <c r="AU117" s="74" t="s">
        <v>80</v>
      </c>
      <c r="AY117" s="6" t="s">
        <v>191</v>
      </c>
      <c r="BE117" s="114">
        <f>IF($U$117="základní",$N$117,0)</f>
        <v>0</v>
      </c>
      <c r="BF117" s="114">
        <f>IF($U$117="snížená",$N$117,0)</f>
        <v>0</v>
      </c>
      <c r="BG117" s="114">
        <f>IF($U$117="zákl. přenesená",$N$117,0)</f>
        <v>0</v>
      </c>
      <c r="BH117" s="114">
        <f>IF($U$117="sníž. přenesená",$N$117,0)</f>
        <v>0</v>
      </c>
      <c r="BI117" s="114">
        <f>IF($U$117="nulová",$N$117,0)</f>
        <v>0</v>
      </c>
      <c r="BJ117" s="74" t="s">
        <v>23</v>
      </c>
      <c r="BK117" s="114">
        <f>ROUND($L$117*$K$117,2)</f>
        <v>0</v>
      </c>
      <c r="BL117" s="74" t="s">
        <v>196</v>
      </c>
      <c r="BM117" s="74" t="s">
        <v>229</v>
      </c>
    </row>
    <row r="118" spans="2:47" s="6" customFormat="1" ht="16.5" customHeight="1">
      <c r="B118" s="21"/>
      <c r="F118" s="263" t="s">
        <v>230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1"/>
      <c r="T118" s="47"/>
      <c r="AA118" s="48"/>
      <c r="AT118" s="6" t="s">
        <v>199</v>
      </c>
      <c r="AU118" s="6" t="s">
        <v>80</v>
      </c>
    </row>
    <row r="119" spans="2:51" s="6" customFormat="1" ht="15.75" customHeight="1">
      <c r="B119" s="120"/>
      <c r="E119" s="121"/>
      <c r="F119" s="273" t="s">
        <v>231</v>
      </c>
      <c r="G119" s="274"/>
      <c r="H119" s="274"/>
      <c r="I119" s="274"/>
      <c r="K119" s="123">
        <v>40.425</v>
      </c>
      <c r="S119" s="120"/>
      <c r="T119" s="124"/>
      <c r="AA119" s="125"/>
      <c r="AT119" s="121" t="s">
        <v>201</v>
      </c>
      <c r="AU119" s="121" t="s">
        <v>80</v>
      </c>
      <c r="AV119" s="121" t="s">
        <v>80</v>
      </c>
      <c r="AW119" s="121" t="s">
        <v>147</v>
      </c>
      <c r="AX119" s="121" t="s">
        <v>23</v>
      </c>
      <c r="AY119" s="121" t="s">
        <v>191</v>
      </c>
    </row>
    <row r="120" spans="2:65" s="6" customFormat="1" ht="27" customHeight="1">
      <c r="B120" s="21"/>
      <c r="C120" s="105" t="s">
        <v>232</v>
      </c>
      <c r="D120" s="105" t="s">
        <v>192</v>
      </c>
      <c r="E120" s="106" t="s">
        <v>233</v>
      </c>
      <c r="F120" s="270" t="s">
        <v>234</v>
      </c>
      <c r="G120" s="269"/>
      <c r="H120" s="269"/>
      <c r="I120" s="269"/>
      <c r="J120" s="108" t="s">
        <v>129</v>
      </c>
      <c r="K120" s="109">
        <v>7.7</v>
      </c>
      <c r="L120" s="271"/>
      <c r="M120" s="269"/>
      <c r="N120" s="272">
        <f>ROUND($L$120*$K$120,2)</f>
        <v>0</v>
      </c>
      <c r="O120" s="269"/>
      <c r="P120" s="269"/>
      <c r="Q120" s="269"/>
      <c r="R120" s="107" t="s">
        <v>195</v>
      </c>
      <c r="S120" s="21"/>
      <c r="T120" s="110"/>
      <c r="U120" s="111" t="s">
        <v>43</v>
      </c>
      <c r="X120" s="112">
        <v>0</v>
      </c>
      <c r="Y120" s="112">
        <f>$X$120*$K$120</f>
        <v>0</v>
      </c>
      <c r="Z120" s="112">
        <v>0</v>
      </c>
      <c r="AA120" s="113">
        <f>$Z$120*$K$120</f>
        <v>0</v>
      </c>
      <c r="AR120" s="74" t="s">
        <v>196</v>
      </c>
      <c r="AT120" s="74" t="s">
        <v>192</v>
      </c>
      <c r="AU120" s="74" t="s">
        <v>80</v>
      </c>
      <c r="AY120" s="6" t="s">
        <v>191</v>
      </c>
      <c r="BE120" s="114">
        <f>IF($U$120="základní",$N$120,0)</f>
        <v>0</v>
      </c>
      <c r="BF120" s="114">
        <f>IF($U$120="snížená",$N$120,0)</f>
        <v>0</v>
      </c>
      <c r="BG120" s="114">
        <f>IF($U$120="zákl. přenesená",$N$120,0)</f>
        <v>0</v>
      </c>
      <c r="BH120" s="114">
        <f>IF($U$120="sníž. přenesená",$N$120,0)</f>
        <v>0</v>
      </c>
      <c r="BI120" s="114">
        <f>IF($U$120="nulová",$N$120,0)</f>
        <v>0</v>
      </c>
      <c r="BJ120" s="74" t="s">
        <v>23</v>
      </c>
      <c r="BK120" s="114">
        <f>ROUND($L$120*$K$120,2)</f>
        <v>0</v>
      </c>
      <c r="BL120" s="74" t="s">
        <v>196</v>
      </c>
      <c r="BM120" s="74" t="s">
        <v>235</v>
      </c>
    </row>
    <row r="121" spans="2:47" s="6" customFormat="1" ht="16.5" customHeight="1">
      <c r="B121" s="21"/>
      <c r="F121" s="263" t="s">
        <v>236</v>
      </c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1"/>
      <c r="T121" s="47"/>
      <c r="AA121" s="48"/>
      <c r="AT121" s="6" t="s">
        <v>199</v>
      </c>
      <c r="AU121" s="6" t="s">
        <v>80</v>
      </c>
    </row>
    <row r="122" spans="2:51" s="6" customFormat="1" ht="15.75" customHeight="1">
      <c r="B122" s="120"/>
      <c r="E122" s="121" t="s">
        <v>141</v>
      </c>
      <c r="F122" s="273" t="s">
        <v>237</v>
      </c>
      <c r="G122" s="274"/>
      <c r="H122" s="274"/>
      <c r="I122" s="274"/>
      <c r="K122" s="123">
        <v>7.7</v>
      </c>
      <c r="S122" s="120"/>
      <c r="T122" s="124"/>
      <c r="AA122" s="125"/>
      <c r="AT122" s="121" t="s">
        <v>201</v>
      </c>
      <c r="AU122" s="121" t="s">
        <v>80</v>
      </c>
      <c r="AV122" s="121" t="s">
        <v>80</v>
      </c>
      <c r="AW122" s="121" t="s">
        <v>147</v>
      </c>
      <c r="AX122" s="121" t="s">
        <v>23</v>
      </c>
      <c r="AY122" s="121" t="s">
        <v>191</v>
      </c>
    </row>
    <row r="123" spans="2:63" s="96" customFormat="1" ht="30.75" customHeight="1">
      <c r="B123" s="97"/>
      <c r="D123" s="104" t="s">
        <v>150</v>
      </c>
      <c r="N123" s="260">
        <f>$BK$123</f>
        <v>0</v>
      </c>
      <c r="O123" s="261"/>
      <c r="P123" s="261"/>
      <c r="Q123" s="261"/>
      <c r="S123" s="97"/>
      <c r="T123" s="100"/>
      <c r="W123" s="101">
        <f>SUM($W$124:$W$140)</f>
        <v>0</v>
      </c>
      <c r="Y123" s="101">
        <f>SUM($Y$124:$Y$140)</f>
        <v>26.46880558</v>
      </c>
      <c r="AA123" s="102">
        <f>SUM($AA$124:$AA$140)</f>
        <v>0</v>
      </c>
      <c r="AR123" s="99" t="s">
        <v>23</v>
      </c>
      <c r="AT123" s="99" t="s">
        <v>72</v>
      </c>
      <c r="AU123" s="99" t="s">
        <v>23</v>
      </c>
      <c r="AY123" s="99" t="s">
        <v>191</v>
      </c>
      <c r="BK123" s="103">
        <f>SUM($BK$124:$BK$140)</f>
        <v>0</v>
      </c>
    </row>
    <row r="124" spans="2:65" s="6" customFormat="1" ht="27" customHeight="1">
      <c r="B124" s="21"/>
      <c r="C124" s="105" t="s">
        <v>238</v>
      </c>
      <c r="D124" s="105" t="s">
        <v>192</v>
      </c>
      <c r="E124" s="106" t="s">
        <v>239</v>
      </c>
      <c r="F124" s="270" t="s">
        <v>240</v>
      </c>
      <c r="G124" s="269"/>
      <c r="H124" s="269"/>
      <c r="I124" s="269"/>
      <c r="J124" s="108" t="s">
        <v>92</v>
      </c>
      <c r="K124" s="109">
        <v>43.378</v>
      </c>
      <c r="L124" s="271"/>
      <c r="M124" s="269"/>
      <c r="N124" s="272">
        <f>ROUND($L$124*$K$124,2)</f>
        <v>0</v>
      </c>
      <c r="O124" s="269"/>
      <c r="P124" s="269"/>
      <c r="Q124" s="269"/>
      <c r="R124" s="107" t="s">
        <v>195</v>
      </c>
      <c r="S124" s="21"/>
      <c r="T124" s="110"/>
      <c r="U124" s="111" t="s">
        <v>43</v>
      </c>
      <c r="X124" s="112">
        <v>0.30381</v>
      </c>
      <c r="Y124" s="112">
        <f>$X$124*$K$124</f>
        <v>13.178670180000001</v>
      </c>
      <c r="Z124" s="112">
        <v>0</v>
      </c>
      <c r="AA124" s="113">
        <f>$Z$124*$K$124</f>
        <v>0</v>
      </c>
      <c r="AR124" s="74" t="s">
        <v>196</v>
      </c>
      <c r="AT124" s="74" t="s">
        <v>192</v>
      </c>
      <c r="AU124" s="74" t="s">
        <v>80</v>
      </c>
      <c r="AY124" s="6" t="s">
        <v>191</v>
      </c>
      <c r="BE124" s="114">
        <f>IF($U$124="základní",$N$124,0)</f>
        <v>0</v>
      </c>
      <c r="BF124" s="114">
        <f>IF($U$124="snížená",$N$124,0)</f>
        <v>0</v>
      </c>
      <c r="BG124" s="114">
        <f>IF($U$124="zákl. přenesená",$N$124,0)</f>
        <v>0</v>
      </c>
      <c r="BH124" s="114">
        <f>IF($U$124="sníž. přenesená",$N$124,0)</f>
        <v>0</v>
      </c>
      <c r="BI124" s="114">
        <f>IF($U$124="nulová",$N$124,0)</f>
        <v>0</v>
      </c>
      <c r="BJ124" s="74" t="s">
        <v>23</v>
      </c>
      <c r="BK124" s="114">
        <f>ROUND($L$124*$K$124,2)</f>
        <v>0</v>
      </c>
      <c r="BL124" s="74" t="s">
        <v>196</v>
      </c>
      <c r="BM124" s="74" t="s">
        <v>241</v>
      </c>
    </row>
    <row r="125" spans="2:47" s="6" customFormat="1" ht="16.5" customHeight="1">
      <c r="B125" s="21"/>
      <c r="F125" s="263" t="s">
        <v>240</v>
      </c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1"/>
      <c r="T125" s="47"/>
      <c r="AA125" s="48"/>
      <c r="AT125" s="6" t="s">
        <v>199</v>
      </c>
      <c r="AU125" s="6" t="s">
        <v>80</v>
      </c>
    </row>
    <row r="126" spans="2:51" s="6" customFormat="1" ht="15.75" customHeight="1">
      <c r="B126" s="115"/>
      <c r="E126" s="116"/>
      <c r="F126" s="277" t="s">
        <v>242</v>
      </c>
      <c r="G126" s="278"/>
      <c r="H126" s="278"/>
      <c r="I126" s="278"/>
      <c r="K126" s="116"/>
      <c r="S126" s="115"/>
      <c r="T126" s="118"/>
      <c r="AA126" s="119"/>
      <c r="AT126" s="116" t="s">
        <v>201</v>
      </c>
      <c r="AU126" s="116" t="s">
        <v>80</v>
      </c>
      <c r="AV126" s="116" t="s">
        <v>23</v>
      </c>
      <c r="AW126" s="116" t="s">
        <v>147</v>
      </c>
      <c r="AX126" s="116" t="s">
        <v>73</v>
      </c>
      <c r="AY126" s="116" t="s">
        <v>191</v>
      </c>
    </row>
    <row r="127" spans="2:51" s="6" customFormat="1" ht="15.75" customHeight="1">
      <c r="B127" s="120"/>
      <c r="E127" s="121"/>
      <c r="F127" s="273" t="s">
        <v>243</v>
      </c>
      <c r="G127" s="274"/>
      <c r="H127" s="274"/>
      <c r="I127" s="274"/>
      <c r="K127" s="123">
        <v>43.378</v>
      </c>
      <c r="S127" s="120"/>
      <c r="T127" s="124"/>
      <c r="AA127" s="125"/>
      <c r="AT127" s="121" t="s">
        <v>201</v>
      </c>
      <c r="AU127" s="121" t="s">
        <v>80</v>
      </c>
      <c r="AV127" s="121" t="s">
        <v>80</v>
      </c>
      <c r="AW127" s="121" t="s">
        <v>147</v>
      </c>
      <c r="AX127" s="121" t="s">
        <v>23</v>
      </c>
      <c r="AY127" s="121" t="s">
        <v>191</v>
      </c>
    </row>
    <row r="128" spans="2:65" s="6" customFormat="1" ht="15.75" customHeight="1">
      <c r="B128" s="21"/>
      <c r="C128" s="105" t="s">
        <v>244</v>
      </c>
      <c r="D128" s="105" t="s">
        <v>192</v>
      </c>
      <c r="E128" s="106" t="s">
        <v>245</v>
      </c>
      <c r="F128" s="270" t="s">
        <v>246</v>
      </c>
      <c r="G128" s="269"/>
      <c r="H128" s="269"/>
      <c r="I128" s="269"/>
      <c r="J128" s="108" t="s">
        <v>228</v>
      </c>
      <c r="K128" s="109">
        <v>0.16</v>
      </c>
      <c r="L128" s="271"/>
      <c r="M128" s="269"/>
      <c r="N128" s="272">
        <f>ROUND($L$128*$K$128,2)</f>
        <v>0</v>
      </c>
      <c r="O128" s="269"/>
      <c r="P128" s="269"/>
      <c r="Q128" s="269"/>
      <c r="R128" s="107" t="s">
        <v>195</v>
      </c>
      <c r="S128" s="21"/>
      <c r="T128" s="110"/>
      <c r="U128" s="111" t="s">
        <v>43</v>
      </c>
      <c r="X128" s="112">
        <v>1.04881</v>
      </c>
      <c r="Y128" s="112">
        <f>$X$128*$K$128</f>
        <v>0.1678096</v>
      </c>
      <c r="Z128" s="112">
        <v>0</v>
      </c>
      <c r="AA128" s="113">
        <f>$Z$128*$K$128</f>
        <v>0</v>
      </c>
      <c r="AR128" s="74" t="s">
        <v>196</v>
      </c>
      <c r="AT128" s="74" t="s">
        <v>192</v>
      </c>
      <c r="AU128" s="74" t="s">
        <v>80</v>
      </c>
      <c r="AY128" s="6" t="s">
        <v>191</v>
      </c>
      <c r="BE128" s="114">
        <f>IF($U$128="základní",$N$128,0)</f>
        <v>0</v>
      </c>
      <c r="BF128" s="114">
        <f>IF($U$128="snížená",$N$128,0)</f>
        <v>0</v>
      </c>
      <c r="BG128" s="114">
        <f>IF($U$128="zákl. přenesená",$N$128,0)</f>
        <v>0</v>
      </c>
      <c r="BH128" s="114">
        <f>IF($U$128="sníž. přenesená",$N$128,0)</f>
        <v>0</v>
      </c>
      <c r="BI128" s="114">
        <f>IF($U$128="nulová",$N$128,0)</f>
        <v>0</v>
      </c>
      <c r="BJ128" s="74" t="s">
        <v>23</v>
      </c>
      <c r="BK128" s="114">
        <f>ROUND($L$128*$K$128,2)</f>
        <v>0</v>
      </c>
      <c r="BL128" s="74" t="s">
        <v>196</v>
      </c>
      <c r="BM128" s="74" t="s">
        <v>247</v>
      </c>
    </row>
    <row r="129" spans="2:47" s="6" customFormat="1" ht="16.5" customHeight="1">
      <c r="B129" s="21"/>
      <c r="F129" s="263" t="s">
        <v>248</v>
      </c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1"/>
      <c r="T129" s="47"/>
      <c r="AA129" s="48"/>
      <c r="AT129" s="6" t="s">
        <v>199</v>
      </c>
      <c r="AU129" s="6" t="s">
        <v>80</v>
      </c>
    </row>
    <row r="130" spans="2:51" s="6" customFormat="1" ht="15.75" customHeight="1">
      <c r="B130" s="115"/>
      <c r="E130" s="116"/>
      <c r="F130" s="277" t="s">
        <v>249</v>
      </c>
      <c r="G130" s="278"/>
      <c r="H130" s="278"/>
      <c r="I130" s="278"/>
      <c r="K130" s="116"/>
      <c r="S130" s="115"/>
      <c r="T130" s="118"/>
      <c r="AA130" s="119"/>
      <c r="AT130" s="116" t="s">
        <v>201</v>
      </c>
      <c r="AU130" s="116" t="s">
        <v>80</v>
      </c>
      <c r="AV130" s="116" t="s">
        <v>23</v>
      </c>
      <c r="AW130" s="116" t="s">
        <v>147</v>
      </c>
      <c r="AX130" s="116" t="s">
        <v>73</v>
      </c>
      <c r="AY130" s="116" t="s">
        <v>191</v>
      </c>
    </row>
    <row r="131" spans="2:51" s="6" customFormat="1" ht="15.75" customHeight="1">
      <c r="B131" s="115"/>
      <c r="E131" s="116"/>
      <c r="F131" s="277" t="s">
        <v>250</v>
      </c>
      <c r="G131" s="278"/>
      <c r="H131" s="278"/>
      <c r="I131" s="278"/>
      <c r="K131" s="116"/>
      <c r="S131" s="115"/>
      <c r="T131" s="118"/>
      <c r="AA131" s="119"/>
      <c r="AT131" s="116" t="s">
        <v>201</v>
      </c>
      <c r="AU131" s="116" t="s">
        <v>80</v>
      </c>
      <c r="AV131" s="116" t="s">
        <v>23</v>
      </c>
      <c r="AW131" s="116" t="s">
        <v>147</v>
      </c>
      <c r="AX131" s="116" t="s">
        <v>73</v>
      </c>
      <c r="AY131" s="116" t="s">
        <v>191</v>
      </c>
    </row>
    <row r="132" spans="2:51" s="6" customFormat="1" ht="15.75" customHeight="1">
      <c r="B132" s="120"/>
      <c r="E132" s="121"/>
      <c r="F132" s="273" t="s">
        <v>251</v>
      </c>
      <c r="G132" s="274"/>
      <c r="H132" s="274"/>
      <c r="I132" s="274"/>
      <c r="K132" s="123">
        <v>0.16</v>
      </c>
      <c r="S132" s="120"/>
      <c r="T132" s="124"/>
      <c r="AA132" s="125"/>
      <c r="AT132" s="121" t="s">
        <v>201</v>
      </c>
      <c r="AU132" s="121" t="s">
        <v>80</v>
      </c>
      <c r="AV132" s="121" t="s">
        <v>80</v>
      </c>
      <c r="AW132" s="121" t="s">
        <v>147</v>
      </c>
      <c r="AX132" s="121" t="s">
        <v>23</v>
      </c>
      <c r="AY132" s="121" t="s">
        <v>191</v>
      </c>
    </row>
    <row r="133" spans="2:65" s="6" customFormat="1" ht="15.75" customHeight="1">
      <c r="B133" s="21"/>
      <c r="C133" s="105" t="s">
        <v>28</v>
      </c>
      <c r="D133" s="105" t="s">
        <v>192</v>
      </c>
      <c r="E133" s="106" t="s">
        <v>252</v>
      </c>
      <c r="F133" s="270" t="s">
        <v>253</v>
      </c>
      <c r="G133" s="269"/>
      <c r="H133" s="269"/>
      <c r="I133" s="269"/>
      <c r="J133" s="108" t="s">
        <v>129</v>
      </c>
      <c r="K133" s="109">
        <v>17.399</v>
      </c>
      <c r="L133" s="271"/>
      <c r="M133" s="269"/>
      <c r="N133" s="272">
        <f>ROUND($L$133*$K$133,2)</f>
        <v>0</v>
      </c>
      <c r="O133" s="269"/>
      <c r="P133" s="269"/>
      <c r="Q133" s="269"/>
      <c r="R133" s="107"/>
      <c r="S133" s="21"/>
      <c r="T133" s="110"/>
      <c r="U133" s="111" t="s">
        <v>43</v>
      </c>
      <c r="X133" s="112">
        <v>0.7542</v>
      </c>
      <c r="Y133" s="112">
        <f>$X$133*$K$133</f>
        <v>13.1223258</v>
      </c>
      <c r="Z133" s="112">
        <v>0</v>
      </c>
      <c r="AA133" s="113">
        <f>$Z$133*$K$133</f>
        <v>0</v>
      </c>
      <c r="AR133" s="74" t="s">
        <v>196</v>
      </c>
      <c r="AT133" s="74" t="s">
        <v>192</v>
      </c>
      <c r="AU133" s="74" t="s">
        <v>80</v>
      </c>
      <c r="AY133" s="6" t="s">
        <v>191</v>
      </c>
      <c r="BE133" s="114">
        <f>IF($U$133="základní",$N$133,0)</f>
        <v>0</v>
      </c>
      <c r="BF133" s="114">
        <f>IF($U$133="snížená",$N$133,0)</f>
        <v>0</v>
      </c>
      <c r="BG133" s="114">
        <f>IF($U$133="zákl. přenesená",$N$133,0)</f>
        <v>0</v>
      </c>
      <c r="BH133" s="114">
        <f>IF($U$133="sníž. přenesená",$N$133,0)</f>
        <v>0</v>
      </c>
      <c r="BI133" s="114">
        <f>IF($U$133="nulová",$N$133,0)</f>
        <v>0</v>
      </c>
      <c r="BJ133" s="74" t="s">
        <v>23</v>
      </c>
      <c r="BK133" s="114">
        <f>ROUND($L$133*$K$133,2)</f>
        <v>0</v>
      </c>
      <c r="BL133" s="74" t="s">
        <v>196</v>
      </c>
      <c r="BM133" s="74" t="s">
        <v>254</v>
      </c>
    </row>
    <row r="134" spans="2:47" s="6" customFormat="1" ht="16.5" customHeight="1">
      <c r="B134" s="21"/>
      <c r="F134" s="263" t="s">
        <v>253</v>
      </c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1"/>
      <c r="T134" s="47"/>
      <c r="AA134" s="48"/>
      <c r="AT134" s="6" t="s">
        <v>199</v>
      </c>
      <c r="AU134" s="6" t="s">
        <v>80</v>
      </c>
    </row>
    <row r="135" spans="2:47" s="6" customFormat="1" ht="27" customHeight="1">
      <c r="B135" s="21"/>
      <c r="F135" s="279" t="s">
        <v>255</v>
      </c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1"/>
      <c r="T135" s="47"/>
      <c r="AA135" s="48"/>
      <c r="AT135" s="6" t="s">
        <v>256</v>
      </c>
      <c r="AU135" s="6" t="s">
        <v>80</v>
      </c>
    </row>
    <row r="136" spans="2:51" s="6" customFormat="1" ht="15.75" customHeight="1">
      <c r="B136" s="115"/>
      <c r="E136" s="116"/>
      <c r="F136" s="277" t="s">
        <v>257</v>
      </c>
      <c r="G136" s="278"/>
      <c r="H136" s="278"/>
      <c r="I136" s="278"/>
      <c r="K136" s="116"/>
      <c r="S136" s="115"/>
      <c r="T136" s="118"/>
      <c r="AA136" s="119"/>
      <c r="AT136" s="116" t="s">
        <v>201</v>
      </c>
      <c r="AU136" s="116" t="s">
        <v>80</v>
      </c>
      <c r="AV136" s="116" t="s">
        <v>23</v>
      </c>
      <c r="AW136" s="116" t="s">
        <v>147</v>
      </c>
      <c r="AX136" s="116" t="s">
        <v>73</v>
      </c>
      <c r="AY136" s="116" t="s">
        <v>191</v>
      </c>
    </row>
    <row r="137" spans="2:51" s="6" customFormat="1" ht="15.75" customHeight="1">
      <c r="B137" s="120"/>
      <c r="E137" s="121"/>
      <c r="F137" s="273" t="s">
        <v>258</v>
      </c>
      <c r="G137" s="274"/>
      <c r="H137" s="274"/>
      <c r="I137" s="274"/>
      <c r="K137" s="123">
        <v>9.456</v>
      </c>
      <c r="S137" s="120"/>
      <c r="T137" s="124"/>
      <c r="AA137" s="125"/>
      <c r="AT137" s="121" t="s">
        <v>201</v>
      </c>
      <c r="AU137" s="121" t="s">
        <v>80</v>
      </c>
      <c r="AV137" s="121" t="s">
        <v>80</v>
      </c>
      <c r="AW137" s="121" t="s">
        <v>147</v>
      </c>
      <c r="AX137" s="121" t="s">
        <v>73</v>
      </c>
      <c r="AY137" s="121" t="s">
        <v>191</v>
      </c>
    </row>
    <row r="138" spans="2:51" s="6" customFormat="1" ht="15.75" customHeight="1">
      <c r="B138" s="115"/>
      <c r="E138" s="116"/>
      <c r="F138" s="277" t="s">
        <v>259</v>
      </c>
      <c r="G138" s="278"/>
      <c r="H138" s="278"/>
      <c r="I138" s="278"/>
      <c r="K138" s="116"/>
      <c r="S138" s="115"/>
      <c r="T138" s="118"/>
      <c r="AA138" s="119"/>
      <c r="AT138" s="116" t="s">
        <v>201</v>
      </c>
      <c r="AU138" s="116" t="s">
        <v>80</v>
      </c>
      <c r="AV138" s="116" t="s">
        <v>23</v>
      </c>
      <c r="AW138" s="116" t="s">
        <v>147</v>
      </c>
      <c r="AX138" s="116" t="s">
        <v>73</v>
      </c>
      <c r="AY138" s="116" t="s">
        <v>191</v>
      </c>
    </row>
    <row r="139" spans="2:51" s="6" customFormat="1" ht="15.75" customHeight="1">
      <c r="B139" s="120"/>
      <c r="E139" s="121"/>
      <c r="F139" s="273" t="s">
        <v>260</v>
      </c>
      <c r="G139" s="274"/>
      <c r="H139" s="274"/>
      <c r="I139" s="274"/>
      <c r="K139" s="123">
        <v>7.943</v>
      </c>
      <c r="S139" s="120"/>
      <c r="T139" s="124"/>
      <c r="AA139" s="125"/>
      <c r="AT139" s="121" t="s">
        <v>201</v>
      </c>
      <c r="AU139" s="121" t="s">
        <v>80</v>
      </c>
      <c r="AV139" s="121" t="s">
        <v>80</v>
      </c>
      <c r="AW139" s="121" t="s">
        <v>147</v>
      </c>
      <c r="AX139" s="121" t="s">
        <v>73</v>
      </c>
      <c r="AY139" s="121" t="s">
        <v>191</v>
      </c>
    </row>
    <row r="140" spans="2:51" s="6" customFormat="1" ht="15.75" customHeight="1">
      <c r="B140" s="126"/>
      <c r="E140" s="127"/>
      <c r="F140" s="275" t="s">
        <v>261</v>
      </c>
      <c r="G140" s="276"/>
      <c r="H140" s="276"/>
      <c r="I140" s="276"/>
      <c r="K140" s="128">
        <v>17.399</v>
      </c>
      <c r="S140" s="126"/>
      <c r="T140" s="129"/>
      <c r="AA140" s="130"/>
      <c r="AT140" s="127" t="s">
        <v>201</v>
      </c>
      <c r="AU140" s="127" t="s">
        <v>80</v>
      </c>
      <c r="AV140" s="127" t="s">
        <v>196</v>
      </c>
      <c r="AW140" s="127" t="s">
        <v>147</v>
      </c>
      <c r="AX140" s="127" t="s">
        <v>23</v>
      </c>
      <c r="AY140" s="127" t="s">
        <v>191</v>
      </c>
    </row>
    <row r="141" spans="2:63" s="96" customFormat="1" ht="30.75" customHeight="1">
      <c r="B141" s="97"/>
      <c r="D141" s="104" t="s">
        <v>151</v>
      </c>
      <c r="N141" s="260">
        <f>$BK$141</f>
        <v>0</v>
      </c>
      <c r="O141" s="261"/>
      <c r="P141" s="261"/>
      <c r="Q141" s="261"/>
      <c r="S141" s="97"/>
      <c r="T141" s="100"/>
      <c r="W141" s="101">
        <f>$W$142+$W$165+$W$441</f>
        <v>0</v>
      </c>
      <c r="Y141" s="101">
        <f>$Y$142+$Y$165+$Y$441</f>
        <v>144.85747219524</v>
      </c>
      <c r="AA141" s="102">
        <f>$AA$142+$AA$165+$AA$441</f>
        <v>0</v>
      </c>
      <c r="AR141" s="99" t="s">
        <v>23</v>
      </c>
      <c r="AT141" s="99" t="s">
        <v>72</v>
      </c>
      <c r="AU141" s="99" t="s">
        <v>23</v>
      </c>
      <c r="AY141" s="99" t="s">
        <v>191</v>
      </c>
      <c r="BK141" s="103">
        <f>$BK$142+$BK$165+$BK$441</f>
        <v>0</v>
      </c>
    </row>
    <row r="142" spans="2:63" s="96" customFormat="1" ht="15.75" customHeight="1">
      <c r="B142" s="97"/>
      <c r="D142" s="104" t="s">
        <v>152</v>
      </c>
      <c r="N142" s="260">
        <f>$BK$142</f>
        <v>0</v>
      </c>
      <c r="O142" s="261"/>
      <c r="P142" s="261"/>
      <c r="Q142" s="261"/>
      <c r="S142" s="97"/>
      <c r="T142" s="100"/>
      <c r="W142" s="101">
        <f>SUM($W$143:$W$164)</f>
        <v>0</v>
      </c>
      <c r="Y142" s="101">
        <f>SUM($Y$143:$Y$164)</f>
        <v>4.7864372</v>
      </c>
      <c r="AA142" s="102">
        <f>SUM($AA$143:$AA$164)</f>
        <v>0</v>
      </c>
      <c r="AR142" s="99" t="s">
        <v>23</v>
      </c>
      <c r="AT142" s="99" t="s">
        <v>72</v>
      </c>
      <c r="AU142" s="99" t="s">
        <v>80</v>
      </c>
      <c r="AY142" s="99" t="s">
        <v>191</v>
      </c>
      <c r="BK142" s="103">
        <f>SUM($BK$143:$BK$164)</f>
        <v>0</v>
      </c>
    </row>
    <row r="143" spans="2:65" s="6" customFormat="1" ht="27" customHeight="1">
      <c r="B143" s="21"/>
      <c r="C143" s="105" t="s">
        <v>262</v>
      </c>
      <c r="D143" s="105" t="s">
        <v>192</v>
      </c>
      <c r="E143" s="106" t="s">
        <v>263</v>
      </c>
      <c r="F143" s="270" t="s">
        <v>264</v>
      </c>
      <c r="G143" s="269"/>
      <c r="H143" s="269"/>
      <c r="I143" s="269"/>
      <c r="J143" s="108" t="s">
        <v>89</v>
      </c>
      <c r="K143" s="109">
        <v>1466.074</v>
      </c>
      <c r="L143" s="271"/>
      <c r="M143" s="269"/>
      <c r="N143" s="272">
        <f>ROUND($L$143*$K$143,2)</f>
        <v>0</v>
      </c>
      <c r="O143" s="269"/>
      <c r="P143" s="269"/>
      <c r="Q143" s="269"/>
      <c r="R143" s="107" t="s">
        <v>195</v>
      </c>
      <c r="S143" s="21"/>
      <c r="T143" s="110"/>
      <c r="U143" s="111" t="s">
        <v>43</v>
      </c>
      <c r="X143" s="112">
        <v>0.0015</v>
      </c>
      <c r="Y143" s="112">
        <f>$X$143*$K$143</f>
        <v>2.1991110000000003</v>
      </c>
      <c r="Z143" s="112">
        <v>0</v>
      </c>
      <c r="AA143" s="113">
        <f>$Z$143*$K$143</f>
        <v>0</v>
      </c>
      <c r="AR143" s="74" t="s">
        <v>196</v>
      </c>
      <c r="AT143" s="74" t="s">
        <v>192</v>
      </c>
      <c r="AU143" s="74" t="s">
        <v>209</v>
      </c>
      <c r="AY143" s="6" t="s">
        <v>191</v>
      </c>
      <c r="BE143" s="114">
        <f>IF($U$143="základní",$N$143,0)</f>
        <v>0</v>
      </c>
      <c r="BF143" s="114">
        <f>IF($U$143="snížená",$N$143,0)</f>
        <v>0</v>
      </c>
      <c r="BG143" s="114">
        <f>IF($U$143="zákl. přenesená",$N$143,0)</f>
        <v>0</v>
      </c>
      <c r="BH143" s="114">
        <f>IF($U$143="sníž. přenesená",$N$143,0)</f>
        <v>0</v>
      </c>
      <c r="BI143" s="114">
        <f>IF($U$143="nulová",$N$143,0)</f>
        <v>0</v>
      </c>
      <c r="BJ143" s="74" t="s">
        <v>23</v>
      </c>
      <c r="BK143" s="114">
        <f>ROUND($L$143*$K$143,2)</f>
        <v>0</v>
      </c>
      <c r="BL143" s="74" t="s">
        <v>196</v>
      </c>
      <c r="BM143" s="74" t="s">
        <v>265</v>
      </c>
    </row>
    <row r="144" spans="2:47" s="6" customFormat="1" ht="16.5" customHeight="1">
      <c r="B144" s="21"/>
      <c r="F144" s="263" t="s">
        <v>266</v>
      </c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1"/>
      <c r="T144" s="47"/>
      <c r="AA144" s="48"/>
      <c r="AT144" s="6" t="s">
        <v>199</v>
      </c>
      <c r="AU144" s="6" t="s">
        <v>209</v>
      </c>
    </row>
    <row r="145" spans="2:51" s="6" customFormat="1" ht="15.75" customHeight="1">
      <c r="B145" s="120"/>
      <c r="E145" s="121"/>
      <c r="F145" s="273" t="s">
        <v>88</v>
      </c>
      <c r="G145" s="274"/>
      <c r="H145" s="274"/>
      <c r="I145" s="274"/>
      <c r="K145" s="123">
        <v>1466.074</v>
      </c>
      <c r="S145" s="120"/>
      <c r="T145" s="124"/>
      <c r="AA145" s="125"/>
      <c r="AT145" s="121" t="s">
        <v>201</v>
      </c>
      <c r="AU145" s="121" t="s">
        <v>209</v>
      </c>
      <c r="AV145" s="121" t="s">
        <v>80</v>
      </c>
      <c r="AW145" s="121" t="s">
        <v>147</v>
      </c>
      <c r="AX145" s="121" t="s">
        <v>23</v>
      </c>
      <c r="AY145" s="121" t="s">
        <v>191</v>
      </c>
    </row>
    <row r="146" spans="2:65" s="6" customFormat="1" ht="27" customHeight="1">
      <c r="B146" s="21"/>
      <c r="C146" s="105" t="s">
        <v>267</v>
      </c>
      <c r="D146" s="105" t="s">
        <v>192</v>
      </c>
      <c r="E146" s="106" t="s">
        <v>268</v>
      </c>
      <c r="F146" s="270" t="s">
        <v>269</v>
      </c>
      <c r="G146" s="269"/>
      <c r="H146" s="269"/>
      <c r="I146" s="269"/>
      <c r="J146" s="108" t="s">
        <v>92</v>
      </c>
      <c r="K146" s="109">
        <v>43.378</v>
      </c>
      <c r="L146" s="271"/>
      <c r="M146" s="269"/>
      <c r="N146" s="272">
        <f>ROUND($L$146*$K$146,2)</f>
        <v>0</v>
      </c>
      <c r="O146" s="269"/>
      <c r="P146" s="269"/>
      <c r="Q146" s="269"/>
      <c r="R146" s="107" t="s">
        <v>195</v>
      </c>
      <c r="S146" s="21"/>
      <c r="T146" s="110"/>
      <c r="U146" s="111" t="s">
        <v>43</v>
      </c>
      <c r="X146" s="112">
        <v>0.01838</v>
      </c>
      <c r="Y146" s="112">
        <f>$X$146*$K$146</f>
        <v>0.7972876400000001</v>
      </c>
      <c r="Z146" s="112">
        <v>0</v>
      </c>
      <c r="AA146" s="113">
        <f>$Z$146*$K$146</f>
        <v>0</v>
      </c>
      <c r="AR146" s="74" t="s">
        <v>196</v>
      </c>
      <c r="AT146" s="74" t="s">
        <v>192</v>
      </c>
      <c r="AU146" s="74" t="s">
        <v>209</v>
      </c>
      <c r="AY146" s="6" t="s">
        <v>191</v>
      </c>
      <c r="BE146" s="114">
        <f>IF($U$146="základní",$N$146,0)</f>
        <v>0</v>
      </c>
      <c r="BF146" s="114">
        <f>IF($U$146="snížená",$N$146,0)</f>
        <v>0</v>
      </c>
      <c r="BG146" s="114">
        <f>IF($U$146="zákl. přenesená",$N$146,0)</f>
        <v>0</v>
      </c>
      <c r="BH146" s="114">
        <f>IF($U$146="sníž. přenesená",$N$146,0)</f>
        <v>0</v>
      </c>
      <c r="BI146" s="114">
        <f>IF($U$146="nulová",$N$146,0)</f>
        <v>0</v>
      </c>
      <c r="BJ146" s="74" t="s">
        <v>23</v>
      </c>
      <c r="BK146" s="114">
        <f>ROUND($L$146*$K$146,2)</f>
        <v>0</v>
      </c>
      <c r="BL146" s="74" t="s">
        <v>196</v>
      </c>
      <c r="BM146" s="74" t="s">
        <v>270</v>
      </c>
    </row>
    <row r="147" spans="2:47" s="6" customFormat="1" ht="16.5" customHeight="1">
      <c r="B147" s="21"/>
      <c r="F147" s="263" t="s">
        <v>271</v>
      </c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1"/>
      <c r="T147" s="47"/>
      <c r="AA147" s="48"/>
      <c r="AT147" s="6" t="s">
        <v>199</v>
      </c>
      <c r="AU147" s="6" t="s">
        <v>209</v>
      </c>
    </row>
    <row r="148" spans="2:51" s="6" customFormat="1" ht="15.75" customHeight="1">
      <c r="B148" s="115"/>
      <c r="E148" s="116"/>
      <c r="F148" s="277" t="s">
        <v>272</v>
      </c>
      <c r="G148" s="278"/>
      <c r="H148" s="278"/>
      <c r="I148" s="278"/>
      <c r="K148" s="116"/>
      <c r="S148" s="115"/>
      <c r="T148" s="118"/>
      <c r="AA148" s="119"/>
      <c r="AT148" s="116" t="s">
        <v>201</v>
      </c>
      <c r="AU148" s="116" t="s">
        <v>209</v>
      </c>
      <c r="AV148" s="116" t="s">
        <v>23</v>
      </c>
      <c r="AW148" s="116" t="s">
        <v>147</v>
      </c>
      <c r="AX148" s="116" t="s">
        <v>73</v>
      </c>
      <c r="AY148" s="116" t="s">
        <v>191</v>
      </c>
    </row>
    <row r="149" spans="2:51" s="6" customFormat="1" ht="15.75" customHeight="1">
      <c r="B149" s="115"/>
      <c r="E149" s="116"/>
      <c r="F149" s="277" t="s">
        <v>242</v>
      </c>
      <c r="G149" s="278"/>
      <c r="H149" s="278"/>
      <c r="I149" s="278"/>
      <c r="K149" s="116"/>
      <c r="S149" s="115"/>
      <c r="T149" s="118"/>
      <c r="AA149" s="119"/>
      <c r="AT149" s="116" t="s">
        <v>201</v>
      </c>
      <c r="AU149" s="116" t="s">
        <v>209</v>
      </c>
      <c r="AV149" s="116" t="s">
        <v>23</v>
      </c>
      <c r="AW149" s="116" t="s">
        <v>147</v>
      </c>
      <c r="AX149" s="116" t="s">
        <v>73</v>
      </c>
      <c r="AY149" s="116" t="s">
        <v>191</v>
      </c>
    </row>
    <row r="150" spans="2:51" s="6" customFormat="1" ht="15.75" customHeight="1">
      <c r="B150" s="120"/>
      <c r="E150" s="121"/>
      <c r="F150" s="273" t="s">
        <v>243</v>
      </c>
      <c r="G150" s="274"/>
      <c r="H150" s="274"/>
      <c r="I150" s="274"/>
      <c r="K150" s="123">
        <v>43.378</v>
      </c>
      <c r="S150" s="120"/>
      <c r="T150" s="124"/>
      <c r="AA150" s="125"/>
      <c r="AT150" s="121" t="s">
        <v>201</v>
      </c>
      <c r="AU150" s="121" t="s">
        <v>209</v>
      </c>
      <c r="AV150" s="121" t="s">
        <v>80</v>
      </c>
      <c r="AW150" s="121" t="s">
        <v>147</v>
      </c>
      <c r="AX150" s="121" t="s">
        <v>23</v>
      </c>
      <c r="AY150" s="121" t="s">
        <v>191</v>
      </c>
    </row>
    <row r="151" spans="2:65" s="6" customFormat="1" ht="27" customHeight="1">
      <c r="B151" s="21"/>
      <c r="C151" s="105" t="s">
        <v>273</v>
      </c>
      <c r="D151" s="105" t="s">
        <v>192</v>
      </c>
      <c r="E151" s="106" t="s">
        <v>274</v>
      </c>
      <c r="F151" s="270" t="s">
        <v>275</v>
      </c>
      <c r="G151" s="269"/>
      <c r="H151" s="269"/>
      <c r="I151" s="269"/>
      <c r="J151" s="108" t="s">
        <v>92</v>
      </c>
      <c r="K151" s="109">
        <v>135.408</v>
      </c>
      <c r="L151" s="271"/>
      <c r="M151" s="269"/>
      <c r="N151" s="272">
        <f>ROUND($L$151*$K$151,2)</f>
        <v>0</v>
      </c>
      <c r="O151" s="269"/>
      <c r="P151" s="269"/>
      <c r="Q151" s="269"/>
      <c r="R151" s="107" t="s">
        <v>195</v>
      </c>
      <c r="S151" s="21"/>
      <c r="T151" s="110"/>
      <c r="U151" s="111" t="s">
        <v>43</v>
      </c>
      <c r="X151" s="112">
        <v>0.00071</v>
      </c>
      <c r="Y151" s="112">
        <f>$X$151*$K$151</f>
        <v>0.09613967999999999</v>
      </c>
      <c r="Z151" s="112">
        <v>0</v>
      </c>
      <c r="AA151" s="113">
        <f>$Z$151*$K$151</f>
        <v>0</v>
      </c>
      <c r="AR151" s="74" t="s">
        <v>196</v>
      </c>
      <c r="AT151" s="74" t="s">
        <v>192</v>
      </c>
      <c r="AU151" s="74" t="s">
        <v>209</v>
      </c>
      <c r="AY151" s="6" t="s">
        <v>191</v>
      </c>
      <c r="BE151" s="114">
        <f>IF($U$151="základní",$N$151,0)</f>
        <v>0</v>
      </c>
      <c r="BF151" s="114">
        <f>IF($U$151="snížená",$N$151,0)</f>
        <v>0</v>
      </c>
      <c r="BG151" s="114">
        <f>IF($U$151="zákl. přenesená",$N$151,0)</f>
        <v>0</v>
      </c>
      <c r="BH151" s="114">
        <f>IF($U$151="sníž. přenesená",$N$151,0)</f>
        <v>0</v>
      </c>
      <c r="BI151" s="114">
        <f>IF($U$151="nulová",$N$151,0)</f>
        <v>0</v>
      </c>
      <c r="BJ151" s="74" t="s">
        <v>23</v>
      </c>
      <c r="BK151" s="114">
        <f>ROUND($L$151*$K$151,2)</f>
        <v>0</v>
      </c>
      <c r="BL151" s="74" t="s">
        <v>196</v>
      </c>
      <c r="BM151" s="74" t="s">
        <v>276</v>
      </c>
    </row>
    <row r="152" spans="2:47" s="6" customFormat="1" ht="16.5" customHeight="1">
      <c r="B152" s="21"/>
      <c r="F152" s="263" t="s">
        <v>277</v>
      </c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1"/>
      <c r="T152" s="47"/>
      <c r="AA152" s="48"/>
      <c r="AT152" s="6" t="s">
        <v>199</v>
      </c>
      <c r="AU152" s="6" t="s">
        <v>209</v>
      </c>
    </row>
    <row r="153" spans="2:51" s="6" customFormat="1" ht="27" customHeight="1">
      <c r="B153" s="115"/>
      <c r="E153" s="116"/>
      <c r="F153" s="277" t="s">
        <v>278</v>
      </c>
      <c r="G153" s="278"/>
      <c r="H153" s="278"/>
      <c r="I153" s="278"/>
      <c r="K153" s="116"/>
      <c r="S153" s="115"/>
      <c r="T153" s="118"/>
      <c r="AA153" s="119"/>
      <c r="AT153" s="116" t="s">
        <v>201</v>
      </c>
      <c r="AU153" s="116" t="s">
        <v>209</v>
      </c>
      <c r="AV153" s="116" t="s">
        <v>23</v>
      </c>
      <c r="AW153" s="116" t="s">
        <v>147</v>
      </c>
      <c r="AX153" s="116" t="s">
        <v>73</v>
      </c>
      <c r="AY153" s="116" t="s">
        <v>191</v>
      </c>
    </row>
    <row r="154" spans="2:51" s="6" customFormat="1" ht="15.75" customHeight="1">
      <c r="B154" s="120"/>
      <c r="E154" s="121"/>
      <c r="F154" s="273" t="s">
        <v>279</v>
      </c>
      <c r="G154" s="274"/>
      <c r="H154" s="274"/>
      <c r="I154" s="274"/>
      <c r="K154" s="123">
        <v>135.408</v>
      </c>
      <c r="S154" s="120"/>
      <c r="T154" s="124"/>
      <c r="AA154" s="125"/>
      <c r="AT154" s="121" t="s">
        <v>201</v>
      </c>
      <c r="AU154" s="121" t="s">
        <v>209</v>
      </c>
      <c r="AV154" s="121" t="s">
        <v>80</v>
      </c>
      <c r="AW154" s="121" t="s">
        <v>147</v>
      </c>
      <c r="AX154" s="121" t="s">
        <v>23</v>
      </c>
      <c r="AY154" s="121" t="s">
        <v>191</v>
      </c>
    </row>
    <row r="155" spans="2:65" s="6" customFormat="1" ht="27" customHeight="1">
      <c r="B155" s="21"/>
      <c r="C155" s="105" t="s">
        <v>280</v>
      </c>
      <c r="D155" s="105" t="s">
        <v>192</v>
      </c>
      <c r="E155" s="106" t="s">
        <v>281</v>
      </c>
      <c r="F155" s="270" t="s">
        <v>282</v>
      </c>
      <c r="G155" s="269"/>
      <c r="H155" s="269"/>
      <c r="I155" s="269"/>
      <c r="J155" s="108" t="s">
        <v>92</v>
      </c>
      <c r="K155" s="109">
        <v>65.472</v>
      </c>
      <c r="L155" s="271"/>
      <c r="M155" s="269"/>
      <c r="N155" s="272">
        <f>ROUND($L$155*$K$155,2)</f>
        <v>0</v>
      </c>
      <c r="O155" s="269"/>
      <c r="P155" s="269"/>
      <c r="Q155" s="269"/>
      <c r="R155" s="107" t="s">
        <v>195</v>
      </c>
      <c r="S155" s="21"/>
      <c r="T155" s="110"/>
      <c r="U155" s="111" t="s">
        <v>43</v>
      </c>
      <c r="X155" s="112">
        <v>0.003</v>
      </c>
      <c r="Y155" s="112">
        <f>$X$155*$K$155</f>
        <v>0.19641599999999998</v>
      </c>
      <c r="Z155" s="112">
        <v>0</v>
      </c>
      <c r="AA155" s="113">
        <f>$Z$155*$K$155</f>
        <v>0</v>
      </c>
      <c r="AR155" s="74" t="s">
        <v>196</v>
      </c>
      <c r="AT155" s="74" t="s">
        <v>192</v>
      </c>
      <c r="AU155" s="74" t="s">
        <v>209</v>
      </c>
      <c r="AY155" s="6" t="s">
        <v>191</v>
      </c>
      <c r="BE155" s="114">
        <f>IF($U$155="základní",$N$155,0)</f>
        <v>0</v>
      </c>
      <c r="BF155" s="114">
        <f>IF($U$155="snížená",$N$155,0)</f>
        <v>0</v>
      </c>
      <c r="BG155" s="114">
        <f>IF($U$155="zákl. přenesená",$N$155,0)</f>
        <v>0</v>
      </c>
      <c r="BH155" s="114">
        <f>IF($U$155="sníž. přenesená",$N$155,0)</f>
        <v>0</v>
      </c>
      <c r="BI155" s="114">
        <f>IF($U$155="nulová",$N$155,0)</f>
        <v>0</v>
      </c>
      <c r="BJ155" s="74" t="s">
        <v>23</v>
      </c>
      <c r="BK155" s="114">
        <f>ROUND($L$155*$K$155,2)</f>
        <v>0</v>
      </c>
      <c r="BL155" s="74" t="s">
        <v>196</v>
      </c>
      <c r="BM155" s="74" t="s">
        <v>283</v>
      </c>
    </row>
    <row r="156" spans="2:47" s="6" customFormat="1" ht="16.5" customHeight="1">
      <c r="B156" s="21"/>
      <c r="F156" s="263" t="s">
        <v>284</v>
      </c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1"/>
      <c r="T156" s="47"/>
      <c r="AA156" s="48"/>
      <c r="AT156" s="6" t="s">
        <v>199</v>
      </c>
      <c r="AU156" s="6" t="s">
        <v>209</v>
      </c>
    </row>
    <row r="157" spans="2:51" s="6" customFormat="1" ht="15.75" customHeight="1">
      <c r="B157" s="120"/>
      <c r="E157" s="121"/>
      <c r="F157" s="273" t="s">
        <v>285</v>
      </c>
      <c r="G157" s="274"/>
      <c r="H157" s="274"/>
      <c r="I157" s="274"/>
      <c r="K157" s="123">
        <v>65.472</v>
      </c>
      <c r="S157" s="120"/>
      <c r="T157" s="124"/>
      <c r="AA157" s="125"/>
      <c r="AT157" s="121" t="s">
        <v>201</v>
      </c>
      <c r="AU157" s="121" t="s">
        <v>209</v>
      </c>
      <c r="AV157" s="121" t="s">
        <v>80</v>
      </c>
      <c r="AW157" s="121" t="s">
        <v>147</v>
      </c>
      <c r="AX157" s="121" t="s">
        <v>23</v>
      </c>
      <c r="AY157" s="121" t="s">
        <v>191</v>
      </c>
    </row>
    <row r="158" spans="2:65" s="6" customFormat="1" ht="27" customHeight="1">
      <c r="B158" s="21"/>
      <c r="C158" s="105" t="s">
        <v>9</v>
      </c>
      <c r="D158" s="105" t="s">
        <v>192</v>
      </c>
      <c r="E158" s="106" t="s">
        <v>286</v>
      </c>
      <c r="F158" s="270" t="s">
        <v>287</v>
      </c>
      <c r="G158" s="269"/>
      <c r="H158" s="269"/>
      <c r="I158" s="269"/>
      <c r="J158" s="108" t="s">
        <v>92</v>
      </c>
      <c r="K158" s="109">
        <v>65.472</v>
      </c>
      <c r="L158" s="271"/>
      <c r="M158" s="269"/>
      <c r="N158" s="272">
        <f>ROUND($L$158*$K$158,2)</f>
        <v>0</v>
      </c>
      <c r="O158" s="269"/>
      <c r="P158" s="269"/>
      <c r="Q158" s="269"/>
      <c r="R158" s="107" t="s">
        <v>195</v>
      </c>
      <c r="S158" s="21"/>
      <c r="T158" s="110"/>
      <c r="U158" s="111" t="s">
        <v>43</v>
      </c>
      <c r="X158" s="112">
        <v>0.021</v>
      </c>
      <c r="Y158" s="112">
        <f>$X$158*$K$158</f>
        <v>1.374912</v>
      </c>
      <c r="Z158" s="112">
        <v>0</v>
      </c>
      <c r="AA158" s="113">
        <f>$Z$158*$K$158</f>
        <v>0</v>
      </c>
      <c r="AR158" s="74" t="s">
        <v>196</v>
      </c>
      <c r="AT158" s="74" t="s">
        <v>192</v>
      </c>
      <c r="AU158" s="74" t="s">
        <v>209</v>
      </c>
      <c r="AY158" s="6" t="s">
        <v>191</v>
      </c>
      <c r="BE158" s="114">
        <f>IF($U$158="základní",$N$158,0)</f>
        <v>0</v>
      </c>
      <c r="BF158" s="114">
        <f>IF($U$158="snížená",$N$158,0)</f>
        <v>0</v>
      </c>
      <c r="BG158" s="114">
        <f>IF($U$158="zákl. přenesená",$N$158,0)</f>
        <v>0</v>
      </c>
      <c r="BH158" s="114">
        <f>IF($U$158="sníž. přenesená",$N$158,0)</f>
        <v>0</v>
      </c>
      <c r="BI158" s="114">
        <f>IF($U$158="nulová",$N$158,0)</f>
        <v>0</v>
      </c>
      <c r="BJ158" s="74" t="s">
        <v>23</v>
      </c>
      <c r="BK158" s="114">
        <f>ROUND($L$158*$K$158,2)</f>
        <v>0</v>
      </c>
      <c r="BL158" s="74" t="s">
        <v>196</v>
      </c>
      <c r="BM158" s="74" t="s">
        <v>288</v>
      </c>
    </row>
    <row r="159" spans="2:47" s="6" customFormat="1" ht="16.5" customHeight="1">
      <c r="B159" s="21"/>
      <c r="F159" s="263" t="s">
        <v>289</v>
      </c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1"/>
      <c r="T159" s="47"/>
      <c r="AA159" s="48"/>
      <c r="AT159" s="6" t="s">
        <v>199</v>
      </c>
      <c r="AU159" s="6" t="s">
        <v>209</v>
      </c>
    </row>
    <row r="160" spans="2:51" s="6" customFormat="1" ht="15.75" customHeight="1">
      <c r="B160" s="120"/>
      <c r="E160" s="121"/>
      <c r="F160" s="273" t="s">
        <v>285</v>
      </c>
      <c r="G160" s="274"/>
      <c r="H160" s="274"/>
      <c r="I160" s="274"/>
      <c r="K160" s="123">
        <v>65.472</v>
      </c>
      <c r="S160" s="120"/>
      <c r="T160" s="124"/>
      <c r="AA160" s="125"/>
      <c r="AT160" s="121" t="s">
        <v>201</v>
      </c>
      <c r="AU160" s="121" t="s">
        <v>209</v>
      </c>
      <c r="AV160" s="121" t="s">
        <v>80</v>
      </c>
      <c r="AW160" s="121" t="s">
        <v>147</v>
      </c>
      <c r="AX160" s="121" t="s">
        <v>23</v>
      </c>
      <c r="AY160" s="121" t="s">
        <v>191</v>
      </c>
    </row>
    <row r="161" spans="2:65" s="6" customFormat="1" ht="27" customHeight="1">
      <c r="B161" s="21"/>
      <c r="C161" s="105" t="s">
        <v>290</v>
      </c>
      <c r="D161" s="105" t="s">
        <v>192</v>
      </c>
      <c r="E161" s="106" t="s">
        <v>291</v>
      </c>
      <c r="F161" s="270" t="s">
        <v>292</v>
      </c>
      <c r="G161" s="269"/>
      <c r="H161" s="269"/>
      <c r="I161" s="269"/>
      <c r="J161" s="108" t="s">
        <v>92</v>
      </c>
      <c r="K161" s="109">
        <v>510.712</v>
      </c>
      <c r="L161" s="271"/>
      <c r="M161" s="269"/>
      <c r="N161" s="272">
        <f>ROUND($L$161*$K$161,2)</f>
        <v>0</v>
      </c>
      <c r="O161" s="269"/>
      <c r="P161" s="269"/>
      <c r="Q161" s="269"/>
      <c r="R161" s="107" t="s">
        <v>195</v>
      </c>
      <c r="S161" s="21"/>
      <c r="T161" s="110"/>
      <c r="U161" s="111" t="s">
        <v>43</v>
      </c>
      <c r="X161" s="112">
        <v>0.00024</v>
      </c>
      <c r="Y161" s="112">
        <f>$X$161*$K$161</f>
        <v>0.12257088000000001</v>
      </c>
      <c r="Z161" s="112">
        <v>0</v>
      </c>
      <c r="AA161" s="113">
        <f>$Z$161*$K$161</f>
        <v>0</v>
      </c>
      <c r="AR161" s="74" t="s">
        <v>196</v>
      </c>
      <c r="AT161" s="74" t="s">
        <v>192</v>
      </c>
      <c r="AU161" s="74" t="s">
        <v>209</v>
      </c>
      <c r="AY161" s="6" t="s">
        <v>191</v>
      </c>
      <c r="BE161" s="114">
        <f>IF($U$161="základní",$N$161,0)</f>
        <v>0</v>
      </c>
      <c r="BF161" s="114">
        <f>IF($U$161="snížená",$N$161,0)</f>
        <v>0</v>
      </c>
      <c r="BG161" s="114">
        <f>IF($U$161="zákl. přenesená",$N$161,0)</f>
        <v>0</v>
      </c>
      <c r="BH161" s="114">
        <f>IF($U$161="sníž. přenesená",$N$161,0)</f>
        <v>0</v>
      </c>
      <c r="BI161" s="114">
        <f>IF($U$161="nulová",$N$161,0)</f>
        <v>0</v>
      </c>
      <c r="BJ161" s="74" t="s">
        <v>23</v>
      </c>
      <c r="BK161" s="114">
        <f>ROUND($L$161*$K$161,2)</f>
        <v>0</v>
      </c>
      <c r="BL161" s="74" t="s">
        <v>196</v>
      </c>
      <c r="BM161" s="74" t="s">
        <v>293</v>
      </c>
    </row>
    <row r="162" spans="2:47" s="6" customFormat="1" ht="16.5" customHeight="1">
      <c r="B162" s="21"/>
      <c r="F162" s="263" t="s">
        <v>294</v>
      </c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1"/>
      <c r="T162" s="47"/>
      <c r="AA162" s="48"/>
      <c r="AT162" s="6" t="s">
        <v>199</v>
      </c>
      <c r="AU162" s="6" t="s">
        <v>209</v>
      </c>
    </row>
    <row r="163" spans="2:51" s="6" customFormat="1" ht="15.75" customHeight="1">
      <c r="B163" s="115"/>
      <c r="E163" s="116"/>
      <c r="F163" s="277" t="s">
        <v>295</v>
      </c>
      <c r="G163" s="278"/>
      <c r="H163" s="278"/>
      <c r="I163" s="278"/>
      <c r="K163" s="116"/>
      <c r="S163" s="115"/>
      <c r="T163" s="118"/>
      <c r="AA163" s="119"/>
      <c r="AT163" s="116" t="s">
        <v>201</v>
      </c>
      <c r="AU163" s="116" t="s">
        <v>209</v>
      </c>
      <c r="AV163" s="116" t="s">
        <v>23</v>
      </c>
      <c r="AW163" s="116" t="s">
        <v>147</v>
      </c>
      <c r="AX163" s="116" t="s">
        <v>73</v>
      </c>
      <c r="AY163" s="116" t="s">
        <v>191</v>
      </c>
    </row>
    <row r="164" spans="2:51" s="6" customFormat="1" ht="15.75" customHeight="1">
      <c r="B164" s="120"/>
      <c r="E164" s="121"/>
      <c r="F164" s="273" t="s">
        <v>135</v>
      </c>
      <c r="G164" s="274"/>
      <c r="H164" s="274"/>
      <c r="I164" s="274"/>
      <c r="K164" s="123">
        <v>510.712</v>
      </c>
      <c r="S164" s="120"/>
      <c r="T164" s="124"/>
      <c r="AA164" s="125"/>
      <c r="AT164" s="121" t="s">
        <v>201</v>
      </c>
      <c r="AU164" s="121" t="s">
        <v>209</v>
      </c>
      <c r="AV164" s="121" t="s">
        <v>80</v>
      </c>
      <c r="AW164" s="121" t="s">
        <v>147</v>
      </c>
      <c r="AX164" s="121" t="s">
        <v>23</v>
      </c>
      <c r="AY164" s="121" t="s">
        <v>191</v>
      </c>
    </row>
    <row r="165" spans="2:63" s="96" customFormat="1" ht="23.25" customHeight="1">
      <c r="B165" s="97"/>
      <c r="D165" s="104" t="s">
        <v>153</v>
      </c>
      <c r="N165" s="260">
        <f>$BK$165</f>
        <v>0</v>
      </c>
      <c r="O165" s="261"/>
      <c r="P165" s="261"/>
      <c r="Q165" s="261"/>
      <c r="S165" s="97"/>
      <c r="T165" s="100"/>
      <c r="W165" s="101">
        <f>SUM($W$166:$W$440)</f>
        <v>0</v>
      </c>
      <c r="Y165" s="101">
        <f>SUM($Y$166:$Y$440)</f>
        <v>90.03115499524002</v>
      </c>
      <c r="AA165" s="102">
        <f>SUM($AA$166:$AA$440)</f>
        <v>0</v>
      </c>
      <c r="AR165" s="99" t="s">
        <v>23</v>
      </c>
      <c r="AT165" s="99" t="s">
        <v>72</v>
      </c>
      <c r="AU165" s="99" t="s">
        <v>80</v>
      </c>
      <c r="AY165" s="99" t="s">
        <v>191</v>
      </c>
      <c r="BK165" s="103">
        <f>SUM($BK$166:$BK$440)</f>
        <v>0</v>
      </c>
    </row>
    <row r="166" spans="2:65" s="6" customFormat="1" ht="15.75" customHeight="1">
      <c r="B166" s="21"/>
      <c r="C166" s="105" t="s">
        <v>296</v>
      </c>
      <c r="D166" s="105" t="s">
        <v>192</v>
      </c>
      <c r="E166" s="106" t="s">
        <v>297</v>
      </c>
      <c r="F166" s="270" t="s">
        <v>298</v>
      </c>
      <c r="G166" s="269"/>
      <c r="H166" s="269"/>
      <c r="I166" s="269"/>
      <c r="J166" s="108" t="s">
        <v>92</v>
      </c>
      <c r="K166" s="109">
        <v>3098.683</v>
      </c>
      <c r="L166" s="271"/>
      <c r="M166" s="269"/>
      <c r="N166" s="272">
        <f>ROUND($L$166*$K$166,2)</f>
        <v>0</v>
      </c>
      <c r="O166" s="269"/>
      <c r="P166" s="269"/>
      <c r="Q166" s="269"/>
      <c r="R166" s="107" t="s">
        <v>195</v>
      </c>
      <c r="S166" s="21"/>
      <c r="T166" s="110"/>
      <c r="U166" s="111" t="s">
        <v>43</v>
      </c>
      <c r="X166" s="112">
        <v>0</v>
      </c>
      <c r="Y166" s="112">
        <f>$X$166*$K$166</f>
        <v>0</v>
      </c>
      <c r="Z166" s="112">
        <v>0</v>
      </c>
      <c r="AA166" s="113">
        <f>$Z$166*$K$166</f>
        <v>0</v>
      </c>
      <c r="AR166" s="74" t="s">
        <v>196</v>
      </c>
      <c r="AT166" s="74" t="s">
        <v>192</v>
      </c>
      <c r="AU166" s="74" t="s">
        <v>209</v>
      </c>
      <c r="AY166" s="6" t="s">
        <v>191</v>
      </c>
      <c r="BE166" s="114">
        <f>IF($U$166="základní",$N$166,0)</f>
        <v>0</v>
      </c>
      <c r="BF166" s="114">
        <f>IF($U$166="snížená",$N$166,0)</f>
        <v>0</v>
      </c>
      <c r="BG166" s="114">
        <f>IF($U$166="zákl. přenesená",$N$166,0)</f>
        <v>0</v>
      </c>
      <c r="BH166" s="114">
        <f>IF($U$166="sníž. přenesená",$N$166,0)</f>
        <v>0</v>
      </c>
      <c r="BI166" s="114">
        <f>IF($U$166="nulová",$N$166,0)</f>
        <v>0</v>
      </c>
      <c r="BJ166" s="74" t="s">
        <v>23</v>
      </c>
      <c r="BK166" s="114">
        <f>ROUND($L$166*$K$166,2)</f>
        <v>0</v>
      </c>
      <c r="BL166" s="74" t="s">
        <v>196</v>
      </c>
      <c r="BM166" s="74" t="s">
        <v>299</v>
      </c>
    </row>
    <row r="167" spans="2:47" s="6" customFormat="1" ht="16.5" customHeight="1">
      <c r="B167" s="21"/>
      <c r="F167" s="263" t="s">
        <v>300</v>
      </c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1"/>
      <c r="T167" s="47"/>
      <c r="AA167" s="48"/>
      <c r="AT167" s="6" t="s">
        <v>199</v>
      </c>
      <c r="AU167" s="6" t="s">
        <v>209</v>
      </c>
    </row>
    <row r="168" spans="2:51" s="6" customFormat="1" ht="15.75" customHeight="1">
      <c r="B168" s="120"/>
      <c r="E168" s="121"/>
      <c r="F168" s="273" t="s">
        <v>301</v>
      </c>
      <c r="G168" s="274"/>
      <c r="H168" s="274"/>
      <c r="I168" s="274"/>
      <c r="K168" s="123">
        <v>3098.683</v>
      </c>
      <c r="S168" s="120"/>
      <c r="T168" s="124"/>
      <c r="AA168" s="125"/>
      <c r="AT168" s="121" t="s">
        <v>201</v>
      </c>
      <c r="AU168" s="121" t="s">
        <v>209</v>
      </c>
      <c r="AV168" s="121" t="s">
        <v>80</v>
      </c>
      <c r="AW168" s="121" t="s">
        <v>147</v>
      </c>
      <c r="AX168" s="121" t="s">
        <v>23</v>
      </c>
      <c r="AY168" s="121" t="s">
        <v>191</v>
      </c>
    </row>
    <row r="169" spans="2:65" s="6" customFormat="1" ht="27" customHeight="1">
      <c r="B169" s="21"/>
      <c r="C169" s="105" t="s">
        <v>302</v>
      </c>
      <c r="D169" s="105" t="s">
        <v>192</v>
      </c>
      <c r="E169" s="106" t="s">
        <v>303</v>
      </c>
      <c r="F169" s="270" t="s">
        <v>304</v>
      </c>
      <c r="G169" s="269"/>
      <c r="H169" s="269"/>
      <c r="I169" s="269"/>
      <c r="J169" s="108" t="s">
        <v>92</v>
      </c>
      <c r="K169" s="109">
        <v>2917.86</v>
      </c>
      <c r="L169" s="271"/>
      <c r="M169" s="269"/>
      <c r="N169" s="272">
        <f>ROUND($L$169*$K$169,2)</f>
        <v>0</v>
      </c>
      <c r="O169" s="269"/>
      <c r="P169" s="269"/>
      <c r="Q169" s="269"/>
      <c r="R169" s="107"/>
      <c r="S169" s="21"/>
      <c r="T169" s="110"/>
      <c r="U169" s="111" t="s">
        <v>43</v>
      </c>
      <c r="X169" s="112">
        <v>0.00047</v>
      </c>
      <c r="Y169" s="112">
        <f>$X$169*$K$169</f>
        <v>1.3713942000000001</v>
      </c>
      <c r="Z169" s="112">
        <v>0</v>
      </c>
      <c r="AA169" s="113">
        <f>$Z$169*$K$169</f>
        <v>0</v>
      </c>
      <c r="AR169" s="74" t="s">
        <v>196</v>
      </c>
      <c r="AT169" s="74" t="s">
        <v>192</v>
      </c>
      <c r="AU169" s="74" t="s">
        <v>209</v>
      </c>
      <c r="AY169" s="6" t="s">
        <v>191</v>
      </c>
      <c r="BE169" s="114">
        <f>IF($U$169="základní",$N$169,0)</f>
        <v>0</v>
      </c>
      <c r="BF169" s="114">
        <f>IF($U$169="snížená",$N$169,0)</f>
        <v>0</v>
      </c>
      <c r="BG169" s="114">
        <f>IF($U$169="zákl. přenesená",$N$169,0)</f>
        <v>0</v>
      </c>
      <c r="BH169" s="114">
        <f>IF($U$169="sníž. přenesená",$N$169,0)</f>
        <v>0</v>
      </c>
      <c r="BI169" s="114">
        <f>IF($U$169="nulová",$N$169,0)</f>
        <v>0</v>
      </c>
      <c r="BJ169" s="74" t="s">
        <v>23</v>
      </c>
      <c r="BK169" s="114">
        <f>ROUND($L$169*$K$169,2)</f>
        <v>0</v>
      </c>
      <c r="BL169" s="74" t="s">
        <v>196</v>
      </c>
      <c r="BM169" s="74" t="s">
        <v>305</v>
      </c>
    </row>
    <row r="170" spans="2:47" s="6" customFormat="1" ht="16.5" customHeight="1">
      <c r="B170" s="21"/>
      <c r="F170" s="263" t="s">
        <v>306</v>
      </c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1"/>
      <c r="T170" s="47"/>
      <c r="AA170" s="48"/>
      <c r="AT170" s="6" t="s">
        <v>199</v>
      </c>
      <c r="AU170" s="6" t="s">
        <v>209</v>
      </c>
    </row>
    <row r="171" spans="2:51" s="6" customFormat="1" ht="15.75" customHeight="1">
      <c r="B171" s="120"/>
      <c r="E171" s="121"/>
      <c r="F171" s="273" t="s">
        <v>91</v>
      </c>
      <c r="G171" s="274"/>
      <c r="H171" s="274"/>
      <c r="I171" s="274"/>
      <c r="K171" s="123">
        <v>2917.86</v>
      </c>
      <c r="S171" s="120"/>
      <c r="T171" s="124"/>
      <c r="AA171" s="125"/>
      <c r="AT171" s="121" t="s">
        <v>201</v>
      </c>
      <c r="AU171" s="121" t="s">
        <v>209</v>
      </c>
      <c r="AV171" s="121" t="s">
        <v>80</v>
      </c>
      <c r="AW171" s="121" t="s">
        <v>147</v>
      </c>
      <c r="AX171" s="121" t="s">
        <v>23</v>
      </c>
      <c r="AY171" s="121" t="s">
        <v>191</v>
      </c>
    </row>
    <row r="172" spans="2:65" s="6" customFormat="1" ht="27" customHeight="1">
      <c r="B172" s="21"/>
      <c r="C172" s="105" t="s">
        <v>307</v>
      </c>
      <c r="D172" s="105" t="s">
        <v>192</v>
      </c>
      <c r="E172" s="106" t="s">
        <v>308</v>
      </c>
      <c r="F172" s="270" t="s">
        <v>309</v>
      </c>
      <c r="G172" s="269"/>
      <c r="H172" s="269"/>
      <c r="I172" s="269"/>
      <c r="J172" s="108" t="s">
        <v>92</v>
      </c>
      <c r="K172" s="109">
        <v>21.083</v>
      </c>
      <c r="L172" s="271"/>
      <c r="M172" s="269"/>
      <c r="N172" s="272">
        <f>ROUND($L$172*$K$172,2)</f>
        <v>0</v>
      </c>
      <c r="O172" s="269"/>
      <c r="P172" s="269"/>
      <c r="Q172" s="269"/>
      <c r="R172" s="107" t="s">
        <v>195</v>
      </c>
      <c r="S172" s="21"/>
      <c r="T172" s="110"/>
      <c r="U172" s="111" t="s">
        <v>43</v>
      </c>
      <c r="X172" s="112">
        <v>0.00937</v>
      </c>
      <c r="Y172" s="112">
        <f>$X$172*$K$172</f>
        <v>0.19754771</v>
      </c>
      <c r="Z172" s="112">
        <v>0</v>
      </c>
      <c r="AA172" s="113">
        <f>$Z$172*$K$172</f>
        <v>0</v>
      </c>
      <c r="AR172" s="74" t="s">
        <v>196</v>
      </c>
      <c r="AT172" s="74" t="s">
        <v>192</v>
      </c>
      <c r="AU172" s="74" t="s">
        <v>209</v>
      </c>
      <c r="AY172" s="6" t="s">
        <v>191</v>
      </c>
      <c r="BE172" s="114">
        <f>IF($U$172="základní",$N$172,0)</f>
        <v>0</v>
      </c>
      <c r="BF172" s="114">
        <f>IF($U$172="snížená",$N$172,0)</f>
        <v>0</v>
      </c>
      <c r="BG172" s="114">
        <f>IF($U$172="zákl. přenesená",$N$172,0)</f>
        <v>0</v>
      </c>
      <c r="BH172" s="114">
        <f>IF($U$172="sníž. přenesená",$N$172,0)</f>
        <v>0</v>
      </c>
      <c r="BI172" s="114">
        <f>IF($U$172="nulová",$N$172,0)</f>
        <v>0</v>
      </c>
      <c r="BJ172" s="74" t="s">
        <v>23</v>
      </c>
      <c r="BK172" s="114">
        <f>ROUND($L$172*$K$172,2)</f>
        <v>0</v>
      </c>
      <c r="BL172" s="74" t="s">
        <v>196</v>
      </c>
      <c r="BM172" s="74" t="s">
        <v>310</v>
      </c>
    </row>
    <row r="173" spans="2:47" s="6" customFormat="1" ht="16.5" customHeight="1">
      <c r="B173" s="21"/>
      <c r="F173" s="263" t="s">
        <v>311</v>
      </c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1"/>
      <c r="T173" s="47"/>
      <c r="AA173" s="48"/>
      <c r="AT173" s="6" t="s">
        <v>199</v>
      </c>
      <c r="AU173" s="6" t="s">
        <v>209</v>
      </c>
    </row>
    <row r="174" spans="2:65" s="6" customFormat="1" ht="15.75" customHeight="1">
      <c r="B174" s="21"/>
      <c r="C174" s="131" t="s">
        <v>312</v>
      </c>
      <c r="D174" s="131" t="s">
        <v>313</v>
      </c>
      <c r="E174" s="132" t="s">
        <v>314</v>
      </c>
      <c r="F174" s="265" t="s">
        <v>315</v>
      </c>
      <c r="G174" s="266"/>
      <c r="H174" s="266"/>
      <c r="I174" s="266"/>
      <c r="J174" s="133" t="s">
        <v>92</v>
      </c>
      <c r="K174" s="134">
        <v>22.58</v>
      </c>
      <c r="L174" s="267"/>
      <c r="M174" s="266"/>
      <c r="N174" s="268">
        <f>ROUND($L$174*$K$174,2)</f>
        <v>0</v>
      </c>
      <c r="O174" s="269"/>
      <c r="P174" s="269"/>
      <c r="Q174" s="269"/>
      <c r="R174" s="107" t="s">
        <v>195</v>
      </c>
      <c r="S174" s="21"/>
      <c r="T174" s="110"/>
      <c r="U174" s="111" t="s">
        <v>43</v>
      </c>
      <c r="X174" s="112">
        <v>0.0075</v>
      </c>
      <c r="Y174" s="112">
        <f>$X$174*$K$174</f>
        <v>0.16934999999999997</v>
      </c>
      <c r="Z174" s="112">
        <v>0</v>
      </c>
      <c r="AA174" s="113">
        <f>$Z$174*$K$174</f>
        <v>0</v>
      </c>
      <c r="AR174" s="74" t="s">
        <v>238</v>
      </c>
      <c r="AT174" s="74" t="s">
        <v>313</v>
      </c>
      <c r="AU174" s="74" t="s">
        <v>209</v>
      </c>
      <c r="AY174" s="6" t="s">
        <v>191</v>
      </c>
      <c r="BE174" s="114">
        <f>IF($U$174="základní",$N$174,0)</f>
        <v>0</v>
      </c>
      <c r="BF174" s="114">
        <f>IF($U$174="snížená",$N$174,0)</f>
        <v>0</v>
      </c>
      <c r="BG174" s="114">
        <f>IF($U$174="zákl. přenesená",$N$174,0)</f>
        <v>0</v>
      </c>
      <c r="BH174" s="114">
        <f>IF($U$174="sníž. přenesená",$N$174,0)</f>
        <v>0</v>
      </c>
      <c r="BI174" s="114">
        <f>IF($U$174="nulová",$N$174,0)</f>
        <v>0</v>
      </c>
      <c r="BJ174" s="74" t="s">
        <v>23</v>
      </c>
      <c r="BK174" s="114">
        <f>ROUND($L$174*$K$174,2)</f>
        <v>0</v>
      </c>
      <c r="BL174" s="74" t="s">
        <v>196</v>
      </c>
      <c r="BM174" s="74" t="s">
        <v>316</v>
      </c>
    </row>
    <row r="175" spans="2:47" s="6" customFormat="1" ht="27" customHeight="1">
      <c r="B175" s="21"/>
      <c r="F175" s="263" t="s">
        <v>317</v>
      </c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1"/>
      <c r="T175" s="47"/>
      <c r="AA175" s="48"/>
      <c r="AT175" s="6" t="s">
        <v>199</v>
      </c>
      <c r="AU175" s="6" t="s">
        <v>209</v>
      </c>
    </row>
    <row r="176" spans="2:51" s="6" customFormat="1" ht="15.75" customHeight="1">
      <c r="B176" s="120"/>
      <c r="E176" s="121"/>
      <c r="F176" s="273" t="s">
        <v>318</v>
      </c>
      <c r="G176" s="274"/>
      <c r="H176" s="274"/>
      <c r="I176" s="274"/>
      <c r="K176" s="123">
        <v>22.137</v>
      </c>
      <c r="S176" s="120"/>
      <c r="T176" s="124"/>
      <c r="AA176" s="125"/>
      <c r="AT176" s="121" t="s">
        <v>201</v>
      </c>
      <c r="AU176" s="121" t="s">
        <v>209</v>
      </c>
      <c r="AV176" s="121" t="s">
        <v>80</v>
      </c>
      <c r="AW176" s="121" t="s">
        <v>147</v>
      </c>
      <c r="AX176" s="121" t="s">
        <v>23</v>
      </c>
      <c r="AY176" s="121" t="s">
        <v>191</v>
      </c>
    </row>
    <row r="177" spans="2:51" s="6" customFormat="1" ht="15.75" customHeight="1">
      <c r="B177" s="120"/>
      <c r="F177" s="273" t="s">
        <v>319</v>
      </c>
      <c r="G177" s="274"/>
      <c r="H177" s="274"/>
      <c r="I177" s="274"/>
      <c r="K177" s="123">
        <v>22.58</v>
      </c>
      <c r="S177" s="120"/>
      <c r="T177" s="124"/>
      <c r="AA177" s="125"/>
      <c r="AT177" s="121" t="s">
        <v>201</v>
      </c>
      <c r="AU177" s="121" t="s">
        <v>209</v>
      </c>
      <c r="AV177" s="121" t="s">
        <v>80</v>
      </c>
      <c r="AW177" s="121" t="s">
        <v>73</v>
      </c>
      <c r="AX177" s="121" t="s">
        <v>23</v>
      </c>
      <c r="AY177" s="121" t="s">
        <v>191</v>
      </c>
    </row>
    <row r="178" spans="2:65" s="6" customFormat="1" ht="27" customHeight="1">
      <c r="B178" s="21"/>
      <c r="C178" s="105" t="s">
        <v>8</v>
      </c>
      <c r="D178" s="105" t="s">
        <v>192</v>
      </c>
      <c r="E178" s="106" t="s">
        <v>320</v>
      </c>
      <c r="F178" s="270" t="s">
        <v>321</v>
      </c>
      <c r="G178" s="269"/>
      <c r="H178" s="269"/>
      <c r="I178" s="269"/>
      <c r="J178" s="108" t="s">
        <v>92</v>
      </c>
      <c r="K178" s="109">
        <v>193</v>
      </c>
      <c r="L178" s="271"/>
      <c r="M178" s="269"/>
      <c r="N178" s="272">
        <f>ROUND($L$178*$K$178,2)</f>
        <v>0</v>
      </c>
      <c r="O178" s="269"/>
      <c r="P178" s="269"/>
      <c r="Q178" s="269"/>
      <c r="R178" s="107" t="s">
        <v>195</v>
      </c>
      <c r="S178" s="21"/>
      <c r="T178" s="110"/>
      <c r="U178" s="111" t="s">
        <v>43</v>
      </c>
      <c r="X178" s="112">
        <v>0.0085</v>
      </c>
      <c r="Y178" s="112">
        <f>$X$178*$K$178</f>
        <v>1.6405</v>
      </c>
      <c r="Z178" s="112">
        <v>0</v>
      </c>
      <c r="AA178" s="113">
        <f>$Z$178*$K$178</f>
        <v>0</v>
      </c>
      <c r="AR178" s="74" t="s">
        <v>196</v>
      </c>
      <c r="AT178" s="74" t="s">
        <v>192</v>
      </c>
      <c r="AU178" s="74" t="s">
        <v>209</v>
      </c>
      <c r="AY178" s="6" t="s">
        <v>191</v>
      </c>
      <c r="BE178" s="114">
        <f>IF($U$178="základní",$N$178,0)</f>
        <v>0</v>
      </c>
      <c r="BF178" s="114">
        <f>IF($U$178="snížená",$N$178,0)</f>
        <v>0</v>
      </c>
      <c r="BG178" s="114">
        <f>IF($U$178="zákl. přenesená",$N$178,0)</f>
        <v>0</v>
      </c>
      <c r="BH178" s="114">
        <f>IF($U$178="sníž. přenesená",$N$178,0)</f>
        <v>0</v>
      </c>
      <c r="BI178" s="114">
        <f>IF($U$178="nulová",$N$178,0)</f>
        <v>0</v>
      </c>
      <c r="BJ178" s="74" t="s">
        <v>23</v>
      </c>
      <c r="BK178" s="114">
        <f>ROUND($L$178*$K$178,2)</f>
        <v>0</v>
      </c>
      <c r="BL178" s="74" t="s">
        <v>196</v>
      </c>
      <c r="BM178" s="74" t="s">
        <v>322</v>
      </c>
    </row>
    <row r="179" spans="2:47" s="6" customFormat="1" ht="16.5" customHeight="1">
      <c r="B179" s="21"/>
      <c r="F179" s="263" t="s">
        <v>323</v>
      </c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1"/>
      <c r="T179" s="47"/>
      <c r="AA179" s="48"/>
      <c r="AT179" s="6" t="s">
        <v>199</v>
      </c>
      <c r="AU179" s="6" t="s">
        <v>209</v>
      </c>
    </row>
    <row r="180" spans="2:51" s="6" customFormat="1" ht="15.75" customHeight="1">
      <c r="B180" s="120"/>
      <c r="E180" s="121" t="s">
        <v>137</v>
      </c>
      <c r="F180" s="273" t="s">
        <v>324</v>
      </c>
      <c r="G180" s="274"/>
      <c r="H180" s="274"/>
      <c r="I180" s="274"/>
      <c r="K180" s="123">
        <v>193</v>
      </c>
      <c r="S180" s="120"/>
      <c r="T180" s="124"/>
      <c r="AA180" s="125"/>
      <c r="AT180" s="121" t="s">
        <v>201</v>
      </c>
      <c r="AU180" s="121" t="s">
        <v>209</v>
      </c>
      <c r="AV180" s="121" t="s">
        <v>80</v>
      </c>
      <c r="AW180" s="121" t="s">
        <v>147</v>
      </c>
      <c r="AX180" s="121" t="s">
        <v>23</v>
      </c>
      <c r="AY180" s="121" t="s">
        <v>191</v>
      </c>
    </row>
    <row r="181" spans="2:65" s="6" customFormat="1" ht="27" customHeight="1">
      <c r="B181" s="21"/>
      <c r="C181" s="131" t="s">
        <v>325</v>
      </c>
      <c r="D181" s="131" t="s">
        <v>313</v>
      </c>
      <c r="E181" s="132" t="s">
        <v>326</v>
      </c>
      <c r="F181" s="265" t="s">
        <v>327</v>
      </c>
      <c r="G181" s="266"/>
      <c r="H181" s="266"/>
      <c r="I181" s="266"/>
      <c r="J181" s="133" t="s">
        <v>92</v>
      </c>
      <c r="K181" s="134">
        <v>206.703</v>
      </c>
      <c r="L181" s="267"/>
      <c r="M181" s="266"/>
      <c r="N181" s="268">
        <f>ROUND($L$181*$K$181,2)</f>
        <v>0</v>
      </c>
      <c r="O181" s="269"/>
      <c r="P181" s="269"/>
      <c r="Q181" s="269"/>
      <c r="R181" s="107" t="s">
        <v>195</v>
      </c>
      <c r="S181" s="21"/>
      <c r="T181" s="110"/>
      <c r="U181" s="111" t="s">
        <v>43</v>
      </c>
      <c r="X181" s="112">
        <v>0.0048</v>
      </c>
      <c r="Y181" s="112">
        <f>$X$181*$K$181</f>
        <v>0.9921743999999999</v>
      </c>
      <c r="Z181" s="112">
        <v>0</v>
      </c>
      <c r="AA181" s="113">
        <f>$Z$181*$K$181</f>
        <v>0</v>
      </c>
      <c r="AR181" s="74" t="s">
        <v>238</v>
      </c>
      <c r="AT181" s="74" t="s">
        <v>313</v>
      </c>
      <c r="AU181" s="74" t="s">
        <v>209</v>
      </c>
      <c r="AY181" s="6" t="s">
        <v>191</v>
      </c>
      <c r="BE181" s="114">
        <f>IF($U$181="základní",$N$181,0)</f>
        <v>0</v>
      </c>
      <c r="BF181" s="114">
        <f>IF($U$181="snížená",$N$181,0)</f>
        <v>0</v>
      </c>
      <c r="BG181" s="114">
        <f>IF($U$181="zákl. přenesená",$N$181,0)</f>
        <v>0</v>
      </c>
      <c r="BH181" s="114">
        <f>IF($U$181="sníž. přenesená",$N$181,0)</f>
        <v>0</v>
      </c>
      <c r="BI181" s="114">
        <f>IF($U$181="nulová",$N$181,0)</f>
        <v>0</v>
      </c>
      <c r="BJ181" s="74" t="s">
        <v>23</v>
      </c>
      <c r="BK181" s="114">
        <f>ROUND($L$181*$K$181,2)</f>
        <v>0</v>
      </c>
      <c r="BL181" s="74" t="s">
        <v>196</v>
      </c>
      <c r="BM181" s="74" t="s">
        <v>328</v>
      </c>
    </row>
    <row r="182" spans="2:51" s="6" customFormat="1" ht="15.75" customHeight="1">
      <c r="B182" s="120"/>
      <c r="E182" s="122"/>
      <c r="F182" s="273" t="s">
        <v>329</v>
      </c>
      <c r="G182" s="274"/>
      <c r="H182" s="274"/>
      <c r="I182" s="274"/>
      <c r="K182" s="123">
        <v>202.65</v>
      </c>
      <c r="S182" s="120"/>
      <c r="T182" s="124"/>
      <c r="AA182" s="125"/>
      <c r="AT182" s="121" t="s">
        <v>201</v>
      </c>
      <c r="AU182" s="121" t="s">
        <v>209</v>
      </c>
      <c r="AV182" s="121" t="s">
        <v>80</v>
      </c>
      <c r="AW182" s="121" t="s">
        <v>147</v>
      </c>
      <c r="AX182" s="121" t="s">
        <v>23</v>
      </c>
      <c r="AY182" s="121" t="s">
        <v>191</v>
      </c>
    </row>
    <row r="183" spans="2:51" s="6" customFormat="1" ht="15.75" customHeight="1">
      <c r="B183" s="120"/>
      <c r="F183" s="273" t="s">
        <v>330</v>
      </c>
      <c r="G183" s="274"/>
      <c r="H183" s="274"/>
      <c r="I183" s="274"/>
      <c r="K183" s="123">
        <v>206.703</v>
      </c>
      <c r="S183" s="120"/>
      <c r="T183" s="124"/>
      <c r="AA183" s="125"/>
      <c r="AT183" s="121" t="s">
        <v>201</v>
      </c>
      <c r="AU183" s="121" t="s">
        <v>209</v>
      </c>
      <c r="AV183" s="121" t="s">
        <v>80</v>
      </c>
      <c r="AW183" s="121" t="s">
        <v>73</v>
      </c>
      <c r="AX183" s="121" t="s">
        <v>23</v>
      </c>
      <c r="AY183" s="121" t="s">
        <v>191</v>
      </c>
    </row>
    <row r="184" spans="2:65" s="6" customFormat="1" ht="39" customHeight="1">
      <c r="B184" s="21"/>
      <c r="C184" s="105" t="s">
        <v>331</v>
      </c>
      <c r="D184" s="105" t="s">
        <v>192</v>
      </c>
      <c r="E184" s="106" t="s">
        <v>332</v>
      </c>
      <c r="F184" s="270" t="s">
        <v>333</v>
      </c>
      <c r="G184" s="269"/>
      <c r="H184" s="269"/>
      <c r="I184" s="269"/>
      <c r="J184" s="108" t="s">
        <v>89</v>
      </c>
      <c r="K184" s="109">
        <v>5.55</v>
      </c>
      <c r="L184" s="271"/>
      <c r="M184" s="269"/>
      <c r="N184" s="272">
        <f>ROUND($L$184*$K$184,2)</f>
        <v>0</v>
      </c>
      <c r="O184" s="269"/>
      <c r="P184" s="269"/>
      <c r="Q184" s="269"/>
      <c r="R184" s="107" t="s">
        <v>195</v>
      </c>
      <c r="S184" s="21"/>
      <c r="T184" s="110"/>
      <c r="U184" s="111" t="s">
        <v>43</v>
      </c>
      <c r="X184" s="112">
        <v>0.00168</v>
      </c>
      <c r="Y184" s="112">
        <f>$X$184*$K$184</f>
        <v>0.009324</v>
      </c>
      <c r="Z184" s="112">
        <v>0</v>
      </c>
      <c r="AA184" s="113">
        <f>$Z$184*$K$184</f>
        <v>0</v>
      </c>
      <c r="AR184" s="74" t="s">
        <v>196</v>
      </c>
      <c r="AT184" s="74" t="s">
        <v>192</v>
      </c>
      <c r="AU184" s="74" t="s">
        <v>209</v>
      </c>
      <c r="AY184" s="6" t="s">
        <v>191</v>
      </c>
      <c r="BE184" s="114">
        <f>IF($U$184="základní",$N$184,0)</f>
        <v>0</v>
      </c>
      <c r="BF184" s="114">
        <f>IF($U$184="snížená",$N$184,0)</f>
        <v>0</v>
      </c>
      <c r="BG184" s="114">
        <f>IF($U$184="zákl. přenesená",$N$184,0)</f>
        <v>0</v>
      </c>
      <c r="BH184" s="114">
        <f>IF($U$184="sníž. přenesená",$N$184,0)</f>
        <v>0</v>
      </c>
      <c r="BI184" s="114">
        <f>IF($U$184="nulová",$N$184,0)</f>
        <v>0</v>
      </c>
      <c r="BJ184" s="74" t="s">
        <v>23</v>
      </c>
      <c r="BK184" s="114">
        <f>ROUND($L$184*$K$184,2)</f>
        <v>0</v>
      </c>
      <c r="BL184" s="74" t="s">
        <v>196</v>
      </c>
      <c r="BM184" s="74" t="s">
        <v>334</v>
      </c>
    </row>
    <row r="185" spans="2:47" s="6" customFormat="1" ht="27" customHeight="1">
      <c r="B185" s="21"/>
      <c r="F185" s="263" t="s">
        <v>335</v>
      </c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1"/>
      <c r="T185" s="47"/>
      <c r="AA185" s="48"/>
      <c r="AT185" s="6" t="s">
        <v>199</v>
      </c>
      <c r="AU185" s="6" t="s">
        <v>209</v>
      </c>
    </row>
    <row r="186" spans="2:65" s="6" customFormat="1" ht="15.75" customHeight="1">
      <c r="B186" s="21"/>
      <c r="C186" s="131" t="s">
        <v>336</v>
      </c>
      <c r="D186" s="131" t="s">
        <v>313</v>
      </c>
      <c r="E186" s="132" t="s">
        <v>337</v>
      </c>
      <c r="F186" s="265" t="s">
        <v>338</v>
      </c>
      <c r="G186" s="266"/>
      <c r="H186" s="266"/>
      <c r="I186" s="266"/>
      <c r="J186" s="133" t="s">
        <v>92</v>
      </c>
      <c r="K186" s="134">
        <v>53.139</v>
      </c>
      <c r="L186" s="267"/>
      <c r="M186" s="266"/>
      <c r="N186" s="268">
        <f>ROUND($L$186*$K$186,2)</f>
        <v>0</v>
      </c>
      <c r="O186" s="269"/>
      <c r="P186" s="269"/>
      <c r="Q186" s="269"/>
      <c r="R186" s="107" t="s">
        <v>195</v>
      </c>
      <c r="S186" s="21"/>
      <c r="T186" s="110"/>
      <c r="U186" s="111" t="s">
        <v>43</v>
      </c>
      <c r="X186" s="112">
        <v>0.006</v>
      </c>
      <c r="Y186" s="112">
        <f>$X$186*$K$186</f>
        <v>0.318834</v>
      </c>
      <c r="Z186" s="112">
        <v>0</v>
      </c>
      <c r="AA186" s="113">
        <f>$Z$186*$K$186</f>
        <v>0</v>
      </c>
      <c r="AR186" s="74" t="s">
        <v>238</v>
      </c>
      <c r="AT186" s="74" t="s">
        <v>313</v>
      </c>
      <c r="AU186" s="74" t="s">
        <v>209</v>
      </c>
      <c r="AY186" s="6" t="s">
        <v>191</v>
      </c>
      <c r="BE186" s="114">
        <f>IF($U$186="základní",$N$186,0)</f>
        <v>0</v>
      </c>
      <c r="BF186" s="114">
        <f>IF($U$186="snížená",$N$186,0)</f>
        <v>0</v>
      </c>
      <c r="BG186" s="114">
        <f>IF($U$186="zákl. přenesená",$N$186,0)</f>
        <v>0</v>
      </c>
      <c r="BH186" s="114">
        <f>IF($U$186="sníž. přenesená",$N$186,0)</f>
        <v>0</v>
      </c>
      <c r="BI186" s="114">
        <f>IF($U$186="nulová",$N$186,0)</f>
        <v>0</v>
      </c>
      <c r="BJ186" s="74" t="s">
        <v>23</v>
      </c>
      <c r="BK186" s="114">
        <f>ROUND($L$186*$K$186,2)</f>
        <v>0</v>
      </c>
      <c r="BL186" s="74" t="s">
        <v>196</v>
      </c>
      <c r="BM186" s="74" t="s">
        <v>339</v>
      </c>
    </row>
    <row r="187" spans="2:47" s="6" customFormat="1" ht="27" customHeight="1">
      <c r="B187" s="21"/>
      <c r="F187" s="263" t="s">
        <v>340</v>
      </c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1"/>
      <c r="T187" s="47"/>
      <c r="AA187" s="48"/>
      <c r="AT187" s="6" t="s">
        <v>199</v>
      </c>
      <c r="AU187" s="6" t="s">
        <v>209</v>
      </c>
    </row>
    <row r="188" spans="2:51" s="6" customFormat="1" ht="15.75" customHeight="1">
      <c r="B188" s="120"/>
      <c r="E188" s="121"/>
      <c r="F188" s="273" t="s">
        <v>341</v>
      </c>
      <c r="G188" s="274"/>
      <c r="H188" s="274"/>
      <c r="I188" s="274"/>
      <c r="K188" s="123">
        <v>53.139</v>
      </c>
      <c r="S188" s="120"/>
      <c r="T188" s="124"/>
      <c r="AA188" s="125"/>
      <c r="AT188" s="121" t="s">
        <v>201</v>
      </c>
      <c r="AU188" s="121" t="s">
        <v>209</v>
      </c>
      <c r="AV188" s="121" t="s">
        <v>80</v>
      </c>
      <c r="AW188" s="121" t="s">
        <v>147</v>
      </c>
      <c r="AX188" s="121" t="s">
        <v>23</v>
      </c>
      <c r="AY188" s="121" t="s">
        <v>191</v>
      </c>
    </row>
    <row r="189" spans="2:65" s="6" customFormat="1" ht="27" customHeight="1">
      <c r="B189" s="21"/>
      <c r="C189" s="105" t="s">
        <v>342</v>
      </c>
      <c r="D189" s="105" t="s">
        <v>192</v>
      </c>
      <c r="E189" s="106" t="s">
        <v>343</v>
      </c>
      <c r="F189" s="270" t="s">
        <v>344</v>
      </c>
      <c r="G189" s="269"/>
      <c r="H189" s="269"/>
      <c r="I189" s="269"/>
      <c r="J189" s="108" t="s">
        <v>92</v>
      </c>
      <c r="K189" s="109">
        <v>1571.145</v>
      </c>
      <c r="L189" s="271"/>
      <c r="M189" s="269"/>
      <c r="N189" s="272">
        <f>ROUND($L$189*$K$189,2)</f>
        <v>0</v>
      </c>
      <c r="O189" s="269"/>
      <c r="P189" s="269"/>
      <c r="Q189" s="269"/>
      <c r="R189" s="107" t="s">
        <v>195</v>
      </c>
      <c r="S189" s="21"/>
      <c r="T189" s="110"/>
      <c r="U189" s="111" t="s">
        <v>43</v>
      </c>
      <c r="X189" s="112">
        <v>0.00944</v>
      </c>
      <c r="Y189" s="112">
        <f>$X$189*$K$189</f>
        <v>14.8316088</v>
      </c>
      <c r="Z189" s="112">
        <v>0</v>
      </c>
      <c r="AA189" s="113">
        <f>$Z$189*$K$189</f>
        <v>0</v>
      </c>
      <c r="AR189" s="74" t="s">
        <v>196</v>
      </c>
      <c r="AT189" s="74" t="s">
        <v>192</v>
      </c>
      <c r="AU189" s="74" t="s">
        <v>209</v>
      </c>
      <c r="AY189" s="6" t="s">
        <v>191</v>
      </c>
      <c r="BE189" s="114">
        <f>IF($U$189="základní",$N$189,0)</f>
        <v>0</v>
      </c>
      <c r="BF189" s="114">
        <f>IF($U$189="snížená",$N$189,0)</f>
        <v>0</v>
      </c>
      <c r="BG189" s="114">
        <f>IF($U$189="zákl. přenesená",$N$189,0)</f>
        <v>0</v>
      </c>
      <c r="BH189" s="114">
        <f>IF($U$189="sníž. přenesená",$N$189,0)</f>
        <v>0</v>
      </c>
      <c r="BI189" s="114">
        <f>IF($U$189="nulová",$N$189,0)</f>
        <v>0</v>
      </c>
      <c r="BJ189" s="74" t="s">
        <v>23</v>
      </c>
      <c r="BK189" s="114">
        <f>ROUND($L$189*$K$189,2)</f>
        <v>0</v>
      </c>
      <c r="BL189" s="74" t="s">
        <v>196</v>
      </c>
      <c r="BM189" s="74" t="s">
        <v>345</v>
      </c>
    </row>
    <row r="190" spans="2:47" s="6" customFormat="1" ht="16.5" customHeight="1">
      <c r="B190" s="21"/>
      <c r="F190" s="263" t="s">
        <v>346</v>
      </c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1"/>
      <c r="T190" s="47"/>
      <c r="AA190" s="48"/>
      <c r="AT190" s="6" t="s">
        <v>199</v>
      </c>
      <c r="AU190" s="6" t="s">
        <v>209</v>
      </c>
    </row>
    <row r="191" spans="2:51" s="6" customFormat="1" ht="15.75" customHeight="1">
      <c r="B191" s="115"/>
      <c r="E191" s="116"/>
      <c r="F191" s="277" t="s">
        <v>347</v>
      </c>
      <c r="G191" s="278"/>
      <c r="H191" s="278"/>
      <c r="I191" s="278"/>
      <c r="K191" s="116"/>
      <c r="S191" s="115"/>
      <c r="T191" s="118"/>
      <c r="AA191" s="119"/>
      <c r="AT191" s="116" t="s">
        <v>201</v>
      </c>
      <c r="AU191" s="116" t="s">
        <v>209</v>
      </c>
      <c r="AV191" s="116" t="s">
        <v>23</v>
      </c>
      <c r="AW191" s="116" t="s">
        <v>147</v>
      </c>
      <c r="AX191" s="116" t="s">
        <v>73</v>
      </c>
      <c r="AY191" s="116" t="s">
        <v>191</v>
      </c>
    </row>
    <row r="192" spans="2:51" s="6" customFormat="1" ht="15.75" customHeight="1">
      <c r="B192" s="120"/>
      <c r="E192" s="121"/>
      <c r="F192" s="273" t="s">
        <v>348</v>
      </c>
      <c r="G192" s="274"/>
      <c r="H192" s="274"/>
      <c r="I192" s="274"/>
      <c r="K192" s="123">
        <v>436.912</v>
      </c>
      <c r="S192" s="120"/>
      <c r="T192" s="124"/>
      <c r="AA192" s="125"/>
      <c r="AT192" s="121" t="s">
        <v>201</v>
      </c>
      <c r="AU192" s="121" t="s">
        <v>209</v>
      </c>
      <c r="AV192" s="121" t="s">
        <v>80</v>
      </c>
      <c r="AW192" s="121" t="s">
        <v>147</v>
      </c>
      <c r="AX192" s="121" t="s">
        <v>73</v>
      </c>
      <c r="AY192" s="121" t="s">
        <v>191</v>
      </c>
    </row>
    <row r="193" spans="2:51" s="6" customFormat="1" ht="15.75" customHeight="1">
      <c r="B193" s="115"/>
      <c r="E193" s="116"/>
      <c r="F193" s="277" t="s">
        <v>349</v>
      </c>
      <c r="G193" s="278"/>
      <c r="H193" s="278"/>
      <c r="I193" s="278"/>
      <c r="K193" s="116"/>
      <c r="S193" s="115"/>
      <c r="T193" s="118"/>
      <c r="AA193" s="119"/>
      <c r="AT193" s="116" t="s">
        <v>201</v>
      </c>
      <c r="AU193" s="116" t="s">
        <v>209</v>
      </c>
      <c r="AV193" s="116" t="s">
        <v>23</v>
      </c>
      <c r="AW193" s="116" t="s">
        <v>147</v>
      </c>
      <c r="AX193" s="116" t="s">
        <v>73</v>
      </c>
      <c r="AY193" s="116" t="s">
        <v>191</v>
      </c>
    </row>
    <row r="194" spans="2:51" s="6" customFormat="1" ht="15.75" customHeight="1">
      <c r="B194" s="120"/>
      <c r="E194" s="121"/>
      <c r="F194" s="273" t="s">
        <v>350</v>
      </c>
      <c r="G194" s="274"/>
      <c r="H194" s="274"/>
      <c r="I194" s="274"/>
      <c r="K194" s="123">
        <v>75.281</v>
      </c>
      <c r="S194" s="120"/>
      <c r="T194" s="124"/>
      <c r="AA194" s="125"/>
      <c r="AT194" s="121" t="s">
        <v>201</v>
      </c>
      <c r="AU194" s="121" t="s">
        <v>209</v>
      </c>
      <c r="AV194" s="121" t="s">
        <v>80</v>
      </c>
      <c r="AW194" s="121" t="s">
        <v>147</v>
      </c>
      <c r="AX194" s="121" t="s">
        <v>73</v>
      </c>
      <c r="AY194" s="121" t="s">
        <v>191</v>
      </c>
    </row>
    <row r="195" spans="2:51" s="6" customFormat="1" ht="15.75" customHeight="1">
      <c r="B195" s="115"/>
      <c r="E195" s="116"/>
      <c r="F195" s="277" t="s">
        <v>351</v>
      </c>
      <c r="G195" s="278"/>
      <c r="H195" s="278"/>
      <c r="I195" s="278"/>
      <c r="K195" s="116"/>
      <c r="S195" s="115"/>
      <c r="T195" s="118"/>
      <c r="AA195" s="119"/>
      <c r="AT195" s="116" t="s">
        <v>201</v>
      </c>
      <c r="AU195" s="116" t="s">
        <v>209</v>
      </c>
      <c r="AV195" s="116" t="s">
        <v>23</v>
      </c>
      <c r="AW195" s="116" t="s">
        <v>147</v>
      </c>
      <c r="AX195" s="116" t="s">
        <v>73</v>
      </c>
      <c r="AY195" s="116" t="s">
        <v>191</v>
      </c>
    </row>
    <row r="196" spans="2:51" s="6" customFormat="1" ht="15.75" customHeight="1">
      <c r="B196" s="120"/>
      <c r="E196" s="121"/>
      <c r="F196" s="273" t="s">
        <v>352</v>
      </c>
      <c r="G196" s="274"/>
      <c r="H196" s="274"/>
      <c r="I196" s="274"/>
      <c r="K196" s="123">
        <v>179.618</v>
      </c>
      <c r="S196" s="120"/>
      <c r="T196" s="124"/>
      <c r="AA196" s="125"/>
      <c r="AT196" s="121" t="s">
        <v>201</v>
      </c>
      <c r="AU196" s="121" t="s">
        <v>209</v>
      </c>
      <c r="AV196" s="121" t="s">
        <v>80</v>
      </c>
      <c r="AW196" s="121" t="s">
        <v>147</v>
      </c>
      <c r="AX196" s="121" t="s">
        <v>73</v>
      </c>
      <c r="AY196" s="121" t="s">
        <v>191</v>
      </c>
    </row>
    <row r="197" spans="2:51" s="6" customFormat="1" ht="15.75" customHeight="1">
      <c r="B197" s="115"/>
      <c r="E197" s="116"/>
      <c r="F197" s="277" t="s">
        <v>353</v>
      </c>
      <c r="G197" s="278"/>
      <c r="H197" s="278"/>
      <c r="I197" s="278"/>
      <c r="K197" s="116"/>
      <c r="S197" s="115"/>
      <c r="T197" s="118"/>
      <c r="AA197" s="119"/>
      <c r="AT197" s="116" t="s">
        <v>201</v>
      </c>
      <c r="AU197" s="116" t="s">
        <v>209</v>
      </c>
      <c r="AV197" s="116" t="s">
        <v>23</v>
      </c>
      <c r="AW197" s="116" t="s">
        <v>147</v>
      </c>
      <c r="AX197" s="116" t="s">
        <v>73</v>
      </c>
      <c r="AY197" s="116" t="s">
        <v>191</v>
      </c>
    </row>
    <row r="198" spans="2:51" s="6" customFormat="1" ht="15.75" customHeight="1">
      <c r="B198" s="120"/>
      <c r="E198" s="121"/>
      <c r="F198" s="273" t="s">
        <v>354</v>
      </c>
      <c r="G198" s="274"/>
      <c r="H198" s="274"/>
      <c r="I198" s="274"/>
      <c r="K198" s="123">
        <v>2282.633</v>
      </c>
      <c r="S198" s="120"/>
      <c r="T198" s="124"/>
      <c r="AA198" s="125"/>
      <c r="AT198" s="121" t="s">
        <v>201</v>
      </c>
      <c r="AU198" s="121" t="s">
        <v>209</v>
      </c>
      <c r="AV198" s="121" t="s">
        <v>80</v>
      </c>
      <c r="AW198" s="121" t="s">
        <v>147</v>
      </c>
      <c r="AX198" s="121" t="s">
        <v>73</v>
      </c>
      <c r="AY198" s="121" t="s">
        <v>191</v>
      </c>
    </row>
    <row r="199" spans="2:51" s="6" customFormat="1" ht="15.75" customHeight="1">
      <c r="B199" s="115"/>
      <c r="E199" s="116"/>
      <c r="F199" s="277" t="s">
        <v>355</v>
      </c>
      <c r="G199" s="278"/>
      <c r="H199" s="278"/>
      <c r="I199" s="278"/>
      <c r="K199" s="116"/>
      <c r="S199" s="115"/>
      <c r="T199" s="118"/>
      <c r="AA199" s="119"/>
      <c r="AT199" s="116" t="s">
        <v>201</v>
      </c>
      <c r="AU199" s="116" t="s">
        <v>209</v>
      </c>
      <c r="AV199" s="116" t="s">
        <v>23</v>
      </c>
      <c r="AW199" s="116" t="s">
        <v>147</v>
      </c>
      <c r="AX199" s="116" t="s">
        <v>73</v>
      </c>
      <c r="AY199" s="116" t="s">
        <v>191</v>
      </c>
    </row>
    <row r="200" spans="2:51" s="6" customFormat="1" ht="15.75" customHeight="1">
      <c r="B200" s="120"/>
      <c r="E200" s="121"/>
      <c r="F200" s="273" t="s">
        <v>356</v>
      </c>
      <c r="G200" s="274"/>
      <c r="H200" s="274"/>
      <c r="I200" s="274"/>
      <c r="K200" s="123">
        <v>-892.587</v>
      </c>
      <c r="S200" s="120"/>
      <c r="T200" s="124"/>
      <c r="AA200" s="125"/>
      <c r="AT200" s="121" t="s">
        <v>201</v>
      </c>
      <c r="AU200" s="121" t="s">
        <v>209</v>
      </c>
      <c r="AV200" s="121" t="s">
        <v>80</v>
      </c>
      <c r="AW200" s="121" t="s">
        <v>147</v>
      </c>
      <c r="AX200" s="121" t="s">
        <v>73</v>
      </c>
      <c r="AY200" s="121" t="s">
        <v>191</v>
      </c>
    </row>
    <row r="201" spans="2:51" s="6" customFormat="1" ht="15.75" customHeight="1">
      <c r="B201" s="115"/>
      <c r="E201" s="116"/>
      <c r="F201" s="277" t="s">
        <v>357</v>
      </c>
      <c r="G201" s="278"/>
      <c r="H201" s="278"/>
      <c r="I201" s="278"/>
      <c r="K201" s="116"/>
      <c r="S201" s="115"/>
      <c r="T201" s="118"/>
      <c r="AA201" s="119"/>
      <c r="AT201" s="116" t="s">
        <v>201</v>
      </c>
      <c r="AU201" s="116" t="s">
        <v>209</v>
      </c>
      <c r="AV201" s="116" t="s">
        <v>23</v>
      </c>
      <c r="AW201" s="116" t="s">
        <v>147</v>
      </c>
      <c r="AX201" s="116" t="s">
        <v>73</v>
      </c>
      <c r="AY201" s="116" t="s">
        <v>191</v>
      </c>
    </row>
    <row r="202" spans="2:51" s="6" customFormat="1" ht="15.75" customHeight="1">
      <c r="B202" s="120"/>
      <c r="E202" s="121"/>
      <c r="F202" s="273" t="s">
        <v>358</v>
      </c>
      <c r="G202" s="274"/>
      <c r="H202" s="274"/>
      <c r="I202" s="274"/>
      <c r="K202" s="123">
        <v>-510.712</v>
      </c>
      <c r="S202" s="120"/>
      <c r="T202" s="124"/>
      <c r="AA202" s="125"/>
      <c r="AT202" s="121" t="s">
        <v>201</v>
      </c>
      <c r="AU202" s="121" t="s">
        <v>209</v>
      </c>
      <c r="AV202" s="121" t="s">
        <v>80</v>
      </c>
      <c r="AW202" s="121" t="s">
        <v>147</v>
      </c>
      <c r="AX202" s="121" t="s">
        <v>73</v>
      </c>
      <c r="AY202" s="121" t="s">
        <v>191</v>
      </c>
    </row>
    <row r="203" spans="2:51" s="6" customFormat="1" ht="15.75" customHeight="1">
      <c r="B203" s="126"/>
      <c r="E203" s="127" t="s">
        <v>95</v>
      </c>
      <c r="F203" s="275" t="s">
        <v>261</v>
      </c>
      <c r="G203" s="276"/>
      <c r="H203" s="276"/>
      <c r="I203" s="276"/>
      <c r="K203" s="128">
        <v>1571.145</v>
      </c>
      <c r="S203" s="126"/>
      <c r="T203" s="129"/>
      <c r="AA203" s="130"/>
      <c r="AT203" s="127" t="s">
        <v>201</v>
      </c>
      <c r="AU203" s="127" t="s">
        <v>209</v>
      </c>
      <c r="AV203" s="127" t="s">
        <v>196</v>
      </c>
      <c r="AW203" s="127" t="s">
        <v>147</v>
      </c>
      <c r="AX203" s="127" t="s">
        <v>23</v>
      </c>
      <c r="AY203" s="127" t="s">
        <v>191</v>
      </c>
    </row>
    <row r="204" spans="2:65" s="6" customFormat="1" ht="15.75" customHeight="1">
      <c r="B204" s="21"/>
      <c r="C204" s="131" t="s">
        <v>359</v>
      </c>
      <c r="D204" s="131" t="s">
        <v>313</v>
      </c>
      <c r="E204" s="132" t="s">
        <v>360</v>
      </c>
      <c r="F204" s="265" t="s">
        <v>361</v>
      </c>
      <c r="G204" s="266"/>
      <c r="H204" s="266"/>
      <c r="I204" s="266"/>
      <c r="J204" s="133" t="s">
        <v>92</v>
      </c>
      <c r="K204" s="134">
        <v>1649.702</v>
      </c>
      <c r="L204" s="267"/>
      <c r="M204" s="266"/>
      <c r="N204" s="268">
        <f>ROUND($L$204*$K$204,2)</f>
        <v>0</v>
      </c>
      <c r="O204" s="269"/>
      <c r="P204" s="269"/>
      <c r="Q204" s="269"/>
      <c r="R204" s="107" t="s">
        <v>195</v>
      </c>
      <c r="S204" s="21"/>
      <c r="T204" s="110"/>
      <c r="U204" s="111" t="s">
        <v>43</v>
      </c>
      <c r="X204" s="112">
        <v>0.018</v>
      </c>
      <c r="Y204" s="112">
        <f>$X$204*$K$204</f>
        <v>29.694636</v>
      </c>
      <c r="Z204" s="112">
        <v>0</v>
      </c>
      <c r="AA204" s="113">
        <f>$Z$204*$K$204</f>
        <v>0</v>
      </c>
      <c r="AR204" s="74" t="s">
        <v>238</v>
      </c>
      <c r="AT204" s="74" t="s">
        <v>313</v>
      </c>
      <c r="AU204" s="74" t="s">
        <v>209</v>
      </c>
      <c r="AY204" s="6" t="s">
        <v>191</v>
      </c>
      <c r="BE204" s="114">
        <f>IF($U$204="základní",$N$204,0)</f>
        <v>0</v>
      </c>
      <c r="BF204" s="114">
        <f>IF($U$204="snížená",$N$204,0)</f>
        <v>0</v>
      </c>
      <c r="BG204" s="114">
        <f>IF($U$204="zákl. přenesená",$N$204,0)</f>
        <v>0</v>
      </c>
      <c r="BH204" s="114">
        <f>IF($U$204="sníž. přenesená",$N$204,0)</f>
        <v>0</v>
      </c>
      <c r="BI204" s="114">
        <f>IF($U$204="nulová",$N$204,0)</f>
        <v>0</v>
      </c>
      <c r="BJ204" s="74" t="s">
        <v>23</v>
      </c>
      <c r="BK204" s="114">
        <f>ROUND($L$204*$K$204,2)</f>
        <v>0</v>
      </c>
      <c r="BL204" s="74" t="s">
        <v>196</v>
      </c>
      <c r="BM204" s="74" t="s">
        <v>362</v>
      </c>
    </row>
    <row r="205" spans="2:47" s="6" customFormat="1" ht="27" customHeight="1">
      <c r="B205" s="21"/>
      <c r="F205" s="263" t="s">
        <v>363</v>
      </c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1"/>
      <c r="T205" s="47"/>
      <c r="AA205" s="48"/>
      <c r="AT205" s="6" t="s">
        <v>199</v>
      </c>
      <c r="AU205" s="6" t="s">
        <v>209</v>
      </c>
    </row>
    <row r="206" spans="2:51" s="6" customFormat="1" ht="15.75" customHeight="1">
      <c r="B206" s="120"/>
      <c r="E206" s="121"/>
      <c r="F206" s="273" t="s">
        <v>364</v>
      </c>
      <c r="G206" s="274"/>
      <c r="H206" s="274"/>
      <c r="I206" s="274"/>
      <c r="K206" s="123">
        <v>1649.702</v>
      </c>
      <c r="S206" s="120"/>
      <c r="T206" s="124"/>
      <c r="AA206" s="125"/>
      <c r="AT206" s="121" t="s">
        <v>201</v>
      </c>
      <c r="AU206" s="121" t="s">
        <v>209</v>
      </c>
      <c r="AV206" s="121" t="s">
        <v>80</v>
      </c>
      <c r="AW206" s="121" t="s">
        <v>147</v>
      </c>
      <c r="AX206" s="121" t="s">
        <v>23</v>
      </c>
      <c r="AY206" s="121" t="s">
        <v>191</v>
      </c>
    </row>
    <row r="207" spans="2:65" s="6" customFormat="1" ht="27" customHeight="1">
      <c r="B207" s="21"/>
      <c r="C207" s="105" t="s">
        <v>365</v>
      </c>
      <c r="D207" s="105" t="s">
        <v>192</v>
      </c>
      <c r="E207" s="106" t="s">
        <v>366</v>
      </c>
      <c r="F207" s="270" t="s">
        <v>367</v>
      </c>
      <c r="G207" s="269"/>
      <c r="H207" s="269"/>
      <c r="I207" s="269"/>
      <c r="J207" s="108" t="s">
        <v>92</v>
      </c>
      <c r="K207" s="109">
        <v>892.587</v>
      </c>
      <c r="L207" s="271"/>
      <c r="M207" s="269"/>
      <c r="N207" s="272">
        <f>ROUND($L$207*$K$207,2)</f>
        <v>0</v>
      </c>
      <c r="O207" s="269"/>
      <c r="P207" s="269"/>
      <c r="Q207" s="269"/>
      <c r="R207" s="107" t="s">
        <v>195</v>
      </c>
      <c r="S207" s="21"/>
      <c r="T207" s="110"/>
      <c r="U207" s="111" t="s">
        <v>43</v>
      </c>
      <c r="X207" s="112">
        <v>0.0095</v>
      </c>
      <c r="Y207" s="112">
        <f>$X$207*$K$207</f>
        <v>8.4795765</v>
      </c>
      <c r="Z207" s="112">
        <v>0</v>
      </c>
      <c r="AA207" s="113">
        <f>$Z$207*$K$207</f>
        <v>0</v>
      </c>
      <c r="AR207" s="74" t="s">
        <v>196</v>
      </c>
      <c r="AT207" s="74" t="s">
        <v>192</v>
      </c>
      <c r="AU207" s="74" t="s">
        <v>209</v>
      </c>
      <c r="AY207" s="6" t="s">
        <v>191</v>
      </c>
      <c r="BE207" s="114">
        <f>IF($U$207="základní",$N$207,0)</f>
        <v>0</v>
      </c>
      <c r="BF207" s="114">
        <f>IF($U$207="snížená",$N$207,0)</f>
        <v>0</v>
      </c>
      <c r="BG207" s="114">
        <f>IF($U$207="zákl. přenesená",$N$207,0)</f>
        <v>0</v>
      </c>
      <c r="BH207" s="114">
        <f>IF($U$207="sníž. přenesená",$N$207,0)</f>
        <v>0</v>
      </c>
      <c r="BI207" s="114">
        <f>IF($U$207="nulová",$N$207,0)</f>
        <v>0</v>
      </c>
      <c r="BJ207" s="74" t="s">
        <v>23</v>
      </c>
      <c r="BK207" s="114">
        <f>ROUND($L$207*$K$207,2)</f>
        <v>0</v>
      </c>
      <c r="BL207" s="74" t="s">
        <v>196</v>
      </c>
      <c r="BM207" s="74" t="s">
        <v>368</v>
      </c>
    </row>
    <row r="208" spans="2:47" s="6" customFormat="1" ht="16.5" customHeight="1">
      <c r="B208" s="21"/>
      <c r="F208" s="263" t="s">
        <v>369</v>
      </c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1"/>
      <c r="T208" s="47"/>
      <c r="AA208" s="48"/>
      <c r="AT208" s="6" t="s">
        <v>199</v>
      </c>
      <c r="AU208" s="6" t="s">
        <v>209</v>
      </c>
    </row>
    <row r="209" spans="2:51" s="6" customFormat="1" ht="15.75" customHeight="1">
      <c r="B209" s="120"/>
      <c r="E209" s="121"/>
      <c r="F209" s="273" t="s">
        <v>370</v>
      </c>
      <c r="G209" s="274"/>
      <c r="H209" s="274"/>
      <c r="I209" s="274"/>
      <c r="K209" s="123">
        <v>105.53</v>
      </c>
      <c r="S209" s="120"/>
      <c r="T209" s="124"/>
      <c r="AA209" s="125"/>
      <c r="AT209" s="121" t="s">
        <v>201</v>
      </c>
      <c r="AU209" s="121" t="s">
        <v>209</v>
      </c>
      <c r="AV209" s="121" t="s">
        <v>80</v>
      </c>
      <c r="AW209" s="121" t="s">
        <v>147</v>
      </c>
      <c r="AX209" s="121" t="s">
        <v>73</v>
      </c>
      <c r="AY209" s="121" t="s">
        <v>191</v>
      </c>
    </row>
    <row r="210" spans="2:51" s="6" customFormat="1" ht="27" customHeight="1">
      <c r="B210" s="120"/>
      <c r="E210" s="121"/>
      <c r="F210" s="273" t="s">
        <v>371</v>
      </c>
      <c r="G210" s="274"/>
      <c r="H210" s="274"/>
      <c r="I210" s="274"/>
      <c r="K210" s="123">
        <v>205.098</v>
      </c>
      <c r="S210" s="120"/>
      <c r="T210" s="124"/>
      <c r="AA210" s="125"/>
      <c r="AT210" s="121" t="s">
        <v>201</v>
      </c>
      <c r="AU210" s="121" t="s">
        <v>209</v>
      </c>
      <c r="AV210" s="121" t="s">
        <v>80</v>
      </c>
      <c r="AW210" s="121" t="s">
        <v>147</v>
      </c>
      <c r="AX210" s="121" t="s">
        <v>73</v>
      </c>
      <c r="AY210" s="121" t="s">
        <v>191</v>
      </c>
    </row>
    <row r="211" spans="2:51" s="6" customFormat="1" ht="15.75" customHeight="1">
      <c r="B211" s="120"/>
      <c r="E211" s="121"/>
      <c r="F211" s="273" t="s">
        <v>372</v>
      </c>
      <c r="G211" s="274"/>
      <c r="H211" s="274"/>
      <c r="I211" s="274"/>
      <c r="K211" s="123">
        <v>375.859</v>
      </c>
      <c r="S211" s="120"/>
      <c r="T211" s="124"/>
      <c r="AA211" s="125"/>
      <c r="AT211" s="121" t="s">
        <v>201</v>
      </c>
      <c r="AU211" s="121" t="s">
        <v>209</v>
      </c>
      <c r="AV211" s="121" t="s">
        <v>80</v>
      </c>
      <c r="AW211" s="121" t="s">
        <v>147</v>
      </c>
      <c r="AX211" s="121" t="s">
        <v>73</v>
      </c>
      <c r="AY211" s="121" t="s">
        <v>191</v>
      </c>
    </row>
    <row r="212" spans="2:51" s="6" customFormat="1" ht="15.75" customHeight="1">
      <c r="B212" s="120"/>
      <c r="E212" s="121"/>
      <c r="F212" s="273" t="s">
        <v>373</v>
      </c>
      <c r="G212" s="274"/>
      <c r="H212" s="274"/>
      <c r="I212" s="274"/>
      <c r="K212" s="123">
        <v>206.1</v>
      </c>
      <c r="S212" s="120"/>
      <c r="T212" s="124"/>
      <c r="AA212" s="125"/>
      <c r="AT212" s="121" t="s">
        <v>201</v>
      </c>
      <c r="AU212" s="121" t="s">
        <v>209</v>
      </c>
      <c r="AV212" s="121" t="s">
        <v>80</v>
      </c>
      <c r="AW212" s="121" t="s">
        <v>147</v>
      </c>
      <c r="AX212" s="121" t="s">
        <v>73</v>
      </c>
      <c r="AY212" s="121" t="s">
        <v>191</v>
      </c>
    </row>
    <row r="213" spans="2:51" s="6" customFormat="1" ht="15.75" customHeight="1">
      <c r="B213" s="126"/>
      <c r="E213" s="127" t="s">
        <v>97</v>
      </c>
      <c r="F213" s="275" t="s">
        <v>261</v>
      </c>
      <c r="G213" s="276"/>
      <c r="H213" s="276"/>
      <c r="I213" s="276"/>
      <c r="K213" s="128">
        <v>892.587</v>
      </c>
      <c r="S213" s="126"/>
      <c r="T213" s="129"/>
      <c r="AA213" s="130"/>
      <c r="AT213" s="127" t="s">
        <v>201</v>
      </c>
      <c r="AU213" s="127" t="s">
        <v>209</v>
      </c>
      <c r="AV213" s="127" t="s">
        <v>196</v>
      </c>
      <c r="AW213" s="127" t="s">
        <v>147</v>
      </c>
      <c r="AX213" s="127" t="s">
        <v>23</v>
      </c>
      <c r="AY213" s="127" t="s">
        <v>191</v>
      </c>
    </row>
    <row r="214" spans="2:65" s="6" customFormat="1" ht="15.75" customHeight="1">
      <c r="B214" s="21"/>
      <c r="C214" s="131" t="s">
        <v>374</v>
      </c>
      <c r="D214" s="131" t="s">
        <v>313</v>
      </c>
      <c r="E214" s="132" t="s">
        <v>375</v>
      </c>
      <c r="F214" s="265" t="s">
        <v>376</v>
      </c>
      <c r="G214" s="266"/>
      <c r="H214" s="266"/>
      <c r="I214" s="266"/>
      <c r="J214" s="133" t="s">
        <v>92</v>
      </c>
      <c r="K214" s="134">
        <v>955.96</v>
      </c>
      <c r="L214" s="267"/>
      <c r="M214" s="266"/>
      <c r="N214" s="268">
        <f>ROUND($L$214*$K$214,2)</f>
        <v>0</v>
      </c>
      <c r="O214" s="269"/>
      <c r="P214" s="269"/>
      <c r="Q214" s="269"/>
      <c r="R214" s="107" t="s">
        <v>195</v>
      </c>
      <c r="S214" s="21"/>
      <c r="T214" s="110"/>
      <c r="U214" s="111" t="s">
        <v>43</v>
      </c>
      <c r="X214" s="112">
        <v>0.021</v>
      </c>
      <c r="Y214" s="112">
        <f>$X$214*$K$214</f>
        <v>20.07516</v>
      </c>
      <c r="Z214" s="112">
        <v>0</v>
      </c>
      <c r="AA214" s="113">
        <f>$Z$214*$K$214</f>
        <v>0</v>
      </c>
      <c r="AR214" s="74" t="s">
        <v>238</v>
      </c>
      <c r="AT214" s="74" t="s">
        <v>313</v>
      </c>
      <c r="AU214" s="74" t="s">
        <v>209</v>
      </c>
      <c r="AY214" s="6" t="s">
        <v>191</v>
      </c>
      <c r="BE214" s="114">
        <f>IF($U$214="základní",$N$214,0)</f>
        <v>0</v>
      </c>
      <c r="BF214" s="114">
        <f>IF($U$214="snížená",$N$214,0)</f>
        <v>0</v>
      </c>
      <c r="BG214" s="114">
        <f>IF($U$214="zákl. přenesená",$N$214,0)</f>
        <v>0</v>
      </c>
      <c r="BH214" s="114">
        <f>IF($U$214="sníž. přenesená",$N$214,0)</f>
        <v>0</v>
      </c>
      <c r="BI214" s="114">
        <f>IF($U$214="nulová",$N$214,0)</f>
        <v>0</v>
      </c>
      <c r="BJ214" s="74" t="s">
        <v>23</v>
      </c>
      <c r="BK214" s="114">
        <f>ROUND($L$214*$K$214,2)</f>
        <v>0</v>
      </c>
      <c r="BL214" s="74" t="s">
        <v>196</v>
      </c>
      <c r="BM214" s="74" t="s">
        <v>377</v>
      </c>
    </row>
    <row r="215" spans="2:47" s="6" customFormat="1" ht="27" customHeight="1">
      <c r="B215" s="21"/>
      <c r="F215" s="263" t="s">
        <v>378</v>
      </c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1"/>
      <c r="T215" s="47"/>
      <c r="AA215" s="48"/>
      <c r="AT215" s="6" t="s">
        <v>199</v>
      </c>
      <c r="AU215" s="6" t="s">
        <v>209</v>
      </c>
    </row>
    <row r="216" spans="2:51" s="6" customFormat="1" ht="15.75" customHeight="1">
      <c r="B216" s="120"/>
      <c r="E216" s="121"/>
      <c r="F216" s="273" t="s">
        <v>379</v>
      </c>
      <c r="G216" s="274"/>
      <c r="H216" s="274"/>
      <c r="I216" s="274"/>
      <c r="K216" s="123">
        <v>937.216</v>
      </c>
      <c r="S216" s="120"/>
      <c r="T216" s="124"/>
      <c r="AA216" s="125"/>
      <c r="AT216" s="121" t="s">
        <v>201</v>
      </c>
      <c r="AU216" s="121" t="s">
        <v>209</v>
      </c>
      <c r="AV216" s="121" t="s">
        <v>80</v>
      </c>
      <c r="AW216" s="121" t="s">
        <v>147</v>
      </c>
      <c r="AX216" s="121" t="s">
        <v>23</v>
      </c>
      <c r="AY216" s="121" t="s">
        <v>191</v>
      </c>
    </row>
    <row r="217" spans="2:51" s="6" customFormat="1" ht="15.75" customHeight="1">
      <c r="B217" s="120"/>
      <c r="F217" s="273" t="s">
        <v>380</v>
      </c>
      <c r="G217" s="274"/>
      <c r="H217" s="274"/>
      <c r="I217" s="274"/>
      <c r="K217" s="123">
        <v>955.96</v>
      </c>
      <c r="S217" s="120"/>
      <c r="T217" s="124"/>
      <c r="AA217" s="125"/>
      <c r="AT217" s="121" t="s">
        <v>201</v>
      </c>
      <c r="AU217" s="121" t="s">
        <v>209</v>
      </c>
      <c r="AV217" s="121" t="s">
        <v>80</v>
      </c>
      <c r="AW217" s="121" t="s">
        <v>73</v>
      </c>
      <c r="AX217" s="121" t="s">
        <v>23</v>
      </c>
      <c r="AY217" s="121" t="s">
        <v>191</v>
      </c>
    </row>
    <row r="218" spans="2:65" s="6" customFormat="1" ht="27" customHeight="1">
      <c r="B218" s="21"/>
      <c r="C218" s="105" t="s">
        <v>381</v>
      </c>
      <c r="D218" s="105" t="s">
        <v>192</v>
      </c>
      <c r="E218" s="106" t="s">
        <v>382</v>
      </c>
      <c r="F218" s="270" t="s">
        <v>383</v>
      </c>
      <c r="G218" s="269"/>
      <c r="H218" s="269"/>
      <c r="I218" s="269"/>
      <c r="J218" s="108" t="s">
        <v>92</v>
      </c>
      <c r="K218" s="109">
        <v>2484.815</v>
      </c>
      <c r="L218" s="271"/>
      <c r="M218" s="269"/>
      <c r="N218" s="272">
        <f>ROUND($L$218*$K$218,2)</f>
        <v>0</v>
      </c>
      <c r="O218" s="269"/>
      <c r="P218" s="269"/>
      <c r="Q218" s="269"/>
      <c r="R218" s="107" t="s">
        <v>195</v>
      </c>
      <c r="S218" s="21"/>
      <c r="T218" s="110"/>
      <c r="U218" s="111" t="s">
        <v>43</v>
      </c>
      <c r="X218" s="112">
        <v>6E-05</v>
      </c>
      <c r="Y218" s="112">
        <f>$X$218*$K$218</f>
        <v>0.1490889</v>
      </c>
      <c r="Z218" s="112">
        <v>0</v>
      </c>
      <c r="AA218" s="113">
        <f>$Z$218*$K$218</f>
        <v>0</v>
      </c>
      <c r="AR218" s="74" t="s">
        <v>196</v>
      </c>
      <c r="AT218" s="74" t="s">
        <v>192</v>
      </c>
      <c r="AU218" s="74" t="s">
        <v>209</v>
      </c>
      <c r="AY218" s="6" t="s">
        <v>191</v>
      </c>
      <c r="BE218" s="114">
        <f>IF($U$218="základní",$N$218,0)</f>
        <v>0</v>
      </c>
      <c r="BF218" s="114">
        <f>IF($U$218="snížená",$N$218,0)</f>
        <v>0</v>
      </c>
      <c r="BG218" s="114">
        <f>IF($U$218="zákl. přenesená",$N$218,0)</f>
        <v>0</v>
      </c>
      <c r="BH218" s="114">
        <f>IF($U$218="sníž. přenesená",$N$218,0)</f>
        <v>0</v>
      </c>
      <c r="BI218" s="114">
        <f>IF($U$218="nulová",$N$218,0)</f>
        <v>0</v>
      </c>
      <c r="BJ218" s="74" t="s">
        <v>23</v>
      </c>
      <c r="BK218" s="114">
        <f>ROUND($L$218*$K$218,2)</f>
        <v>0</v>
      </c>
      <c r="BL218" s="74" t="s">
        <v>196</v>
      </c>
      <c r="BM218" s="74" t="s">
        <v>384</v>
      </c>
    </row>
    <row r="219" spans="2:47" s="6" customFormat="1" ht="16.5" customHeight="1">
      <c r="B219" s="21"/>
      <c r="F219" s="263" t="s">
        <v>385</v>
      </c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1"/>
      <c r="T219" s="47"/>
      <c r="AA219" s="48"/>
      <c r="AT219" s="6" t="s">
        <v>199</v>
      </c>
      <c r="AU219" s="6" t="s">
        <v>209</v>
      </c>
    </row>
    <row r="220" spans="2:51" s="6" customFormat="1" ht="15.75" customHeight="1">
      <c r="B220" s="115"/>
      <c r="E220" s="116"/>
      <c r="F220" s="277" t="s">
        <v>386</v>
      </c>
      <c r="G220" s="278"/>
      <c r="H220" s="278"/>
      <c r="I220" s="278"/>
      <c r="K220" s="116"/>
      <c r="S220" s="115"/>
      <c r="T220" s="118"/>
      <c r="AA220" s="119"/>
      <c r="AT220" s="116" t="s">
        <v>201</v>
      </c>
      <c r="AU220" s="116" t="s">
        <v>209</v>
      </c>
      <c r="AV220" s="116" t="s">
        <v>23</v>
      </c>
      <c r="AW220" s="116" t="s">
        <v>147</v>
      </c>
      <c r="AX220" s="116" t="s">
        <v>73</v>
      </c>
      <c r="AY220" s="116" t="s">
        <v>191</v>
      </c>
    </row>
    <row r="221" spans="2:51" s="6" customFormat="1" ht="15.75" customHeight="1">
      <c r="B221" s="120"/>
      <c r="E221" s="121"/>
      <c r="F221" s="273" t="s">
        <v>95</v>
      </c>
      <c r="G221" s="274"/>
      <c r="H221" s="274"/>
      <c r="I221" s="274"/>
      <c r="K221" s="123">
        <v>1571.145</v>
      </c>
      <c r="S221" s="120"/>
      <c r="T221" s="124"/>
      <c r="AA221" s="125"/>
      <c r="AT221" s="121" t="s">
        <v>201</v>
      </c>
      <c r="AU221" s="121" t="s">
        <v>209</v>
      </c>
      <c r="AV221" s="121" t="s">
        <v>80</v>
      </c>
      <c r="AW221" s="121" t="s">
        <v>147</v>
      </c>
      <c r="AX221" s="121" t="s">
        <v>73</v>
      </c>
      <c r="AY221" s="121" t="s">
        <v>191</v>
      </c>
    </row>
    <row r="222" spans="2:51" s="6" customFormat="1" ht="15.75" customHeight="1">
      <c r="B222" s="120"/>
      <c r="E222" s="121"/>
      <c r="F222" s="273" t="s">
        <v>97</v>
      </c>
      <c r="G222" s="274"/>
      <c r="H222" s="274"/>
      <c r="I222" s="274"/>
      <c r="K222" s="123">
        <v>892.587</v>
      </c>
      <c r="S222" s="120"/>
      <c r="T222" s="124"/>
      <c r="AA222" s="125"/>
      <c r="AT222" s="121" t="s">
        <v>201</v>
      </c>
      <c r="AU222" s="121" t="s">
        <v>209</v>
      </c>
      <c r="AV222" s="121" t="s">
        <v>80</v>
      </c>
      <c r="AW222" s="121" t="s">
        <v>147</v>
      </c>
      <c r="AX222" s="121" t="s">
        <v>73</v>
      </c>
      <c r="AY222" s="121" t="s">
        <v>191</v>
      </c>
    </row>
    <row r="223" spans="2:51" s="6" customFormat="1" ht="15.75" customHeight="1">
      <c r="B223" s="115"/>
      <c r="E223" s="116"/>
      <c r="F223" s="277" t="s">
        <v>387</v>
      </c>
      <c r="G223" s="278"/>
      <c r="H223" s="278"/>
      <c r="I223" s="278"/>
      <c r="K223" s="116"/>
      <c r="S223" s="115"/>
      <c r="T223" s="118"/>
      <c r="AA223" s="119"/>
      <c r="AT223" s="116" t="s">
        <v>201</v>
      </c>
      <c r="AU223" s="116" t="s">
        <v>209</v>
      </c>
      <c r="AV223" s="116" t="s">
        <v>23</v>
      </c>
      <c r="AW223" s="116" t="s">
        <v>147</v>
      </c>
      <c r="AX223" s="116" t="s">
        <v>73</v>
      </c>
      <c r="AY223" s="116" t="s">
        <v>191</v>
      </c>
    </row>
    <row r="224" spans="2:51" s="6" customFormat="1" ht="15.75" customHeight="1">
      <c r="B224" s="120"/>
      <c r="E224" s="121"/>
      <c r="F224" s="273" t="s">
        <v>99</v>
      </c>
      <c r="G224" s="274"/>
      <c r="H224" s="274"/>
      <c r="I224" s="274"/>
      <c r="K224" s="123">
        <v>21.083</v>
      </c>
      <c r="S224" s="120"/>
      <c r="T224" s="124"/>
      <c r="AA224" s="125"/>
      <c r="AT224" s="121" t="s">
        <v>201</v>
      </c>
      <c r="AU224" s="121" t="s">
        <v>209</v>
      </c>
      <c r="AV224" s="121" t="s">
        <v>80</v>
      </c>
      <c r="AW224" s="121" t="s">
        <v>147</v>
      </c>
      <c r="AX224" s="121" t="s">
        <v>73</v>
      </c>
      <c r="AY224" s="121" t="s">
        <v>191</v>
      </c>
    </row>
    <row r="225" spans="2:51" s="6" customFormat="1" ht="15.75" customHeight="1">
      <c r="B225" s="126"/>
      <c r="E225" s="127"/>
      <c r="F225" s="275" t="s">
        <v>261</v>
      </c>
      <c r="G225" s="276"/>
      <c r="H225" s="276"/>
      <c r="I225" s="276"/>
      <c r="K225" s="128">
        <v>2484.815</v>
      </c>
      <c r="S225" s="126"/>
      <c r="T225" s="129"/>
      <c r="AA225" s="130"/>
      <c r="AT225" s="127" t="s">
        <v>201</v>
      </c>
      <c r="AU225" s="127" t="s">
        <v>209</v>
      </c>
      <c r="AV225" s="127" t="s">
        <v>196</v>
      </c>
      <c r="AW225" s="127" t="s">
        <v>147</v>
      </c>
      <c r="AX225" s="127" t="s">
        <v>23</v>
      </c>
      <c r="AY225" s="127" t="s">
        <v>191</v>
      </c>
    </row>
    <row r="226" spans="2:65" s="6" customFormat="1" ht="15.75" customHeight="1">
      <c r="B226" s="21"/>
      <c r="C226" s="105" t="s">
        <v>388</v>
      </c>
      <c r="D226" s="105" t="s">
        <v>192</v>
      </c>
      <c r="E226" s="106" t="s">
        <v>389</v>
      </c>
      <c r="F226" s="270" t="s">
        <v>390</v>
      </c>
      <c r="G226" s="269"/>
      <c r="H226" s="269"/>
      <c r="I226" s="269"/>
      <c r="J226" s="108" t="s">
        <v>89</v>
      </c>
      <c r="K226" s="109">
        <v>385.232</v>
      </c>
      <c r="L226" s="271"/>
      <c r="M226" s="269"/>
      <c r="N226" s="272">
        <f>ROUND($L$226*$K$226,2)</f>
        <v>0</v>
      </c>
      <c r="O226" s="269"/>
      <c r="P226" s="269"/>
      <c r="Q226" s="269"/>
      <c r="R226" s="107" t="s">
        <v>195</v>
      </c>
      <c r="S226" s="21"/>
      <c r="T226" s="110"/>
      <c r="U226" s="111" t="s">
        <v>43</v>
      </c>
      <c r="X226" s="112">
        <v>6.05E-05</v>
      </c>
      <c r="Y226" s="112">
        <f>$X$226*$K$226</f>
        <v>0.023306536000000003</v>
      </c>
      <c r="Z226" s="112">
        <v>0</v>
      </c>
      <c r="AA226" s="113">
        <f>$Z$226*$K$226</f>
        <v>0</v>
      </c>
      <c r="AR226" s="74" t="s">
        <v>196</v>
      </c>
      <c r="AT226" s="74" t="s">
        <v>192</v>
      </c>
      <c r="AU226" s="74" t="s">
        <v>209</v>
      </c>
      <c r="AY226" s="6" t="s">
        <v>191</v>
      </c>
      <c r="BE226" s="114">
        <f>IF($U$226="základní",$N$226,0)</f>
        <v>0</v>
      </c>
      <c r="BF226" s="114">
        <f>IF($U$226="snížená",$N$226,0)</f>
        <v>0</v>
      </c>
      <c r="BG226" s="114">
        <f>IF($U$226="zákl. přenesená",$N$226,0)</f>
        <v>0</v>
      </c>
      <c r="BH226" s="114">
        <f>IF($U$226="sníž. přenesená",$N$226,0)</f>
        <v>0</v>
      </c>
      <c r="BI226" s="114">
        <f>IF($U$226="nulová",$N$226,0)</f>
        <v>0</v>
      </c>
      <c r="BJ226" s="74" t="s">
        <v>23</v>
      </c>
      <c r="BK226" s="114">
        <f>ROUND($L$226*$K$226,2)</f>
        <v>0</v>
      </c>
      <c r="BL226" s="74" t="s">
        <v>196</v>
      </c>
      <c r="BM226" s="74" t="s">
        <v>391</v>
      </c>
    </row>
    <row r="227" spans="2:47" s="6" customFormat="1" ht="16.5" customHeight="1">
      <c r="B227" s="21"/>
      <c r="F227" s="263" t="s">
        <v>392</v>
      </c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1"/>
      <c r="T227" s="47"/>
      <c r="AA227" s="48"/>
      <c r="AT227" s="6" t="s">
        <v>199</v>
      </c>
      <c r="AU227" s="6" t="s">
        <v>209</v>
      </c>
    </row>
    <row r="228" spans="2:51" s="6" customFormat="1" ht="15.75" customHeight="1">
      <c r="B228" s="115"/>
      <c r="E228" s="116"/>
      <c r="F228" s="277" t="s">
        <v>393</v>
      </c>
      <c r="G228" s="278"/>
      <c r="H228" s="278"/>
      <c r="I228" s="278"/>
      <c r="K228" s="116"/>
      <c r="S228" s="115"/>
      <c r="T228" s="118"/>
      <c r="AA228" s="119"/>
      <c r="AT228" s="116" t="s">
        <v>201</v>
      </c>
      <c r="AU228" s="116" t="s">
        <v>209</v>
      </c>
      <c r="AV228" s="116" t="s">
        <v>23</v>
      </c>
      <c r="AW228" s="116" t="s">
        <v>147</v>
      </c>
      <c r="AX228" s="116" t="s">
        <v>73</v>
      </c>
      <c r="AY228" s="116" t="s">
        <v>191</v>
      </c>
    </row>
    <row r="229" spans="2:51" s="6" customFormat="1" ht="15.75" customHeight="1">
      <c r="B229" s="120"/>
      <c r="E229" s="121"/>
      <c r="F229" s="273" t="s">
        <v>394</v>
      </c>
      <c r="G229" s="274"/>
      <c r="H229" s="274"/>
      <c r="I229" s="274"/>
      <c r="K229" s="123">
        <v>123.644</v>
      </c>
      <c r="S229" s="120"/>
      <c r="T229" s="124"/>
      <c r="AA229" s="125"/>
      <c r="AT229" s="121" t="s">
        <v>201</v>
      </c>
      <c r="AU229" s="121" t="s">
        <v>209</v>
      </c>
      <c r="AV229" s="121" t="s">
        <v>80</v>
      </c>
      <c r="AW229" s="121" t="s">
        <v>147</v>
      </c>
      <c r="AX229" s="121" t="s">
        <v>73</v>
      </c>
      <c r="AY229" s="121" t="s">
        <v>191</v>
      </c>
    </row>
    <row r="230" spans="2:51" s="6" customFormat="1" ht="15.75" customHeight="1">
      <c r="B230" s="120"/>
      <c r="E230" s="121"/>
      <c r="F230" s="273" t="s">
        <v>395</v>
      </c>
      <c r="G230" s="274"/>
      <c r="H230" s="274"/>
      <c r="I230" s="274"/>
      <c r="K230" s="123">
        <v>223.76</v>
      </c>
      <c r="S230" s="120"/>
      <c r="T230" s="124"/>
      <c r="AA230" s="125"/>
      <c r="AT230" s="121" t="s">
        <v>201</v>
      </c>
      <c r="AU230" s="121" t="s">
        <v>209</v>
      </c>
      <c r="AV230" s="121" t="s">
        <v>80</v>
      </c>
      <c r="AW230" s="121" t="s">
        <v>147</v>
      </c>
      <c r="AX230" s="121" t="s">
        <v>73</v>
      </c>
      <c r="AY230" s="121" t="s">
        <v>191</v>
      </c>
    </row>
    <row r="231" spans="2:51" s="6" customFormat="1" ht="15.75" customHeight="1">
      <c r="B231" s="120"/>
      <c r="E231" s="121"/>
      <c r="F231" s="273" t="s">
        <v>396</v>
      </c>
      <c r="G231" s="274"/>
      <c r="H231" s="274"/>
      <c r="I231" s="274"/>
      <c r="K231" s="123">
        <v>37.828</v>
      </c>
      <c r="S231" s="120"/>
      <c r="T231" s="124"/>
      <c r="AA231" s="125"/>
      <c r="AT231" s="121" t="s">
        <v>201</v>
      </c>
      <c r="AU231" s="121" t="s">
        <v>209</v>
      </c>
      <c r="AV231" s="121" t="s">
        <v>80</v>
      </c>
      <c r="AW231" s="121" t="s">
        <v>147</v>
      </c>
      <c r="AX231" s="121" t="s">
        <v>73</v>
      </c>
      <c r="AY231" s="121" t="s">
        <v>191</v>
      </c>
    </row>
    <row r="232" spans="2:51" s="6" customFormat="1" ht="15.75" customHeight="1">
      <c r="B232" s="126"/>
      <c r="E232" s="127" t="s">
        <v>139</v>
      </c>
      <c r="F232" s="275" t="s">
        <v>261</v>
      </c>
      <c r="G232" s="276"/>
      <c r="H232" s="276"/>
      <c r="I232" s="276"/>
      <c r="K232" s="128">
        <v>385.232</v>
      </c>
      <c r="S232" s="126"/>
      <c r="T232" s="129"/>
      <c r="AA232" s="130"/>
      <c r="AT232" s="127" t="s">
        <v>201</v>
      </c>
      <c r="AU232" s="127" t="s">
        <v>209</v>
      </c>
      <c r="AV232" s="127" t="s">
        <v>196</v>
      </c>
      <c r="AW232" s="127" t="s">
        <v>147</v>
      </c>
      <c r="AX232" s="127" t="s">
        <v>23</v>
      </c>
      <c r="AY232" s="127" t="s">
        <v>191</v>
      </c>
    </row>
    <row r="233" spans="2:65" s="6" customFormat="1" ht="15.75" customHeight="1">
      <c r="B233" s="21"/>
      <c r="C233" s="131" t="s">
        <v>397</v>
      </c>
      <c r="D233" s="131" t="s">
        <v>313</v>
      </c>
      <c r="E233" s="132" t="s">
        <v>398</v>
      </c>
      <c r="F233" s="265" t="s">
        <v>399</v>
      </c>
      <c r="G233" s="266"/>
      <c r="H233" s="266"/>
      <c r="I233" s="266"/>
      <c r="J233" s="133" t="s">
        <v>89</v>
      </c>
      <c r="K233" s="134">
        <v>404.494</v>
      </c>
      <c r="L233" s="267"/>
      <c r="M233" s="266"/>
      <c r="N233" s="268">
        <f>ROUND($L$233*$K$233,2)</f>
        <v>0</v>
      </c>
      <c r="O233" s="269"/>
      <c r="P233" s="269"/>
      <c r="Q233" s="269"/>
      <c r="R233" s="107" t="s">
        <v>195</v>
      </c>
      <c r="S233" s="21"/>
      <c r="T233" s="110"/>
      <c r="U233" s="111" t="s">
        <v>43</v>
      </c>
      <c r="X233" s="112">
        <v>0.00056</v>
      </c>
      <c r="Y233" s="112">
        <f>$X$233*$K$233</f>
        <v>0.22651664</v>
      </c>
      <c r="Z233" s="112">
        <v>0</v>
      </c>
      <c r="AA233" s="113">
        <f>$Z$233*$K$233</f>
        <v>0</v>
      </c>
      <c r="AR233" s="74" t="s">
        <v>238</v>
      </c>
      <c r="AT233" s="74" t="s">
        <v>313</v>
      </c>
      <c r="AU233" s="74" t="s">
        <v>209</v>
      </c>
      <c r="AY233" s="6" t="s">
        <v>191</v>
      </c>
      <c r="BE233" s="114">
        <f>IF($U$233="základní",$N$233,0)</f>
        <v>0</v>
      </c>
      <c r="BF233" s="114">
        <f>IF($U$233="snížená",$N$233,0)</f>
        <v>0</v>
      </c>
      <c r="BG233" s="114">
        <f>IF($U$233="zákl. přenesená",$N$233,0)</f>
        <v>0</v>
      </c>
      <c r="BH233" s="114">
        <f>IF($U$233="sníž. přenesená",$N$233,0)</f>
        <v>0</v>
      </c>
      <c r="BI233" s="114">
        <f>IF($U$233="nulová",$N$233,0)</f>
        <v>0</v>
      </c>
      <c r="BJ233" s="74" t="s">
        <v>23</v>
      </c>
      <c r="BK233" s="114">
        <f>ROUND($L$233*$K$233,2)</f>
        <v>0</v>
      </c>
      <c r="BL233" s="74" t="s">
        <v>196</v>
      </c>
      <c r="BM233" s="74" t="s">
        <v>400</v>
      </c>
    </row>
    <row r="234" spans="2:47" s="6" customFormat="1" ht="16.5" customHeight="1">
      <c r="B234" s="21"/>
      <c r="F234" s="263" t="s">
        <v>401</v>
      </c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1"/>
      <c r="T234" s="47"/>
      <c r="AA234" s="48"/>
      <c r="AT234" s="6" t="s">
        <v>199</v>
      </c>
      <c r="AU234" s="6" t="s">
        <v>209</v>
      </c>
    </row>
    <row r="235" spans="2:51" s="6" customFormat="1" ht="15.75" customHeight="1">
      <c r="B235" s="120"/>
      <c r="E235" s="121"/>
      <c r="F235" s="273" t="s">
        <v>139</v>
      </c>
      <c r="G235" s="274"/>
      <c r="H235" s="274"/>
      <c r="I235" s="274"/>
      <c r="K235" s="123">
        <v>385.232</v>
      </c>
      <c r="S235" s="120"/>
      <c r="T235" s="124"/>
      <c r="AA235" s="125"/>
      <c r="AT235" s="121" t="s">
        <v>201</v>
      </c>
      <c r="AU235" s="121" t="s">
        <v>209</v>
      </c>
      <c r="AV235" s="121" t="s">
        <v>80</v>
      </c>
      <c r="AW235" s="121" t="s">
        <v>147</v>
      </c>
      <c r="AX235" s="121" t="s">
        <v>73</v>
      </c>
      <c r="AY235" s="121" t="s">
        <v>191</v>
      </c>
    </row>
    <row r="236" spans="2:51" s="6" customFormat="1" ht="15.75" customHeight="1">
      <c r="B236" s="115"/>
      <c r="E236" s="116"/>
      <c r="F236" s="277" t="s">
        <v>402</v>
      </c>
      <c r="G236" s="278"/>
      <c r="H236" s="278"/>
      <c r="I236" s="278"/>
      <c r="K236" s="116"/>
      <c r="S236" s="115"/>
      <c r="T236" s="118"/>
      <c r="AA236" s="119"/>
      <c r="AT236" s="116" t="s">
        <v>201</v>
      </c>
      <c r="AU236" s="116" t="s">
        <v>209</v>
      </c>
      <c r="AV236" s="116" t="s">
        <v>23</v>
      </c>
      <c r="AW236" s="116" t="s">
        <v>147</v>
      </c>
      <c r="AX236" s="116" t="s">
        <v>73</v>
      </c>
      <c r="AY236" s="116" t="s">
        <v>191</v>
      </c>
    </row>
    <row r="237" spans="2:51" s="6" customFormat="1" ht="15.75" customHeight="1">
      <c r="B237" s="120"/>
      <c r="E237" s="121"/>
      <c r="F237" s="273" t="s">
        <v>403</v>
      </c>
      <c r="G237" s="274"/>
      <c r="H237" s="274"/>
      <c r="I237" s="274"/>
      <c r="K237" s="123">
        <v>19.262</v>
      </c>
      <c r="S237" s="120"/>
      <c r="T237" s="124"/>
      <c r="AA237" s="125"/>
      <c r="AT237" s="121" t="s">
        <v>201</v>
      </c>
      <c r="AU237" s="121" t="s">
        <v>209</v>
      </c>
      <c r="AV237" s="121" t="s">
        <v>80</v>
      </c>
      <c r="AW237" s="121" t="s">
        <v>147</v>
      </c>
      <c r="AX237" s="121" t="s">
        <v>73</v>
      </c>
      <c r="AY237" s="121" t="s">
        <v>191</v>
      </c>
    </row>
    <row r="238" spans="2:51" s="6" customFormat="1" ht="15.75" customHeight="1">
      <c r="B238" s="126"/>
      <c r="E238" s="127"/>
      <c r="F238" s="275" t="s">
        <v>261</v>
      </c>
      <c r="G238" s="276"/>
      <c r="H238" s="276"/>
      <c r="I238" s="276"/>
      <c r="K238" s="128">
        <v>404.494</v>
      </c>
      <c r="S238" s="126"/>
      <c r="T238" s="129"/>
      <c r="AA238" s="130"/>
      <c r="AT238" s="127" t="s">
        <v>201</v>
      </c>
      <c r="AU238" s="127" t="s">
        <v>209</v>
      </c>
      <c r="AV238" s="127" t="s">
        <v>196</v>
      </c>
      <c r="AW238" s="127" t="s">
        <v>147</v>
      </c>
      <c r="AX238" s="127" t="s">
        <v>23</v>
      </c>
      <c r="AY238" s="127" t="s">
        <v>191</v>
      </c>
    </row>
    <row r="239" spans="2:65" s="6" customFormat="1" ht="15.75" customHeight="1">
      <c r="B239" s="21"/>
      <c r="C239" s="105" t="s">
        <v>404</v>
      </c>
      <c r="D239" s="105" t="s">
        <v>192</v>
      </c>
      <c r="E239" s="106" t="s">
        <v>405</v>
      </c>
      <c r="F239" s="270" t="s">
        <v>406</v>
      </c>
      <c r="G239" s="269"/>
      <c r="H239" s="269"/>
      <c r="I239" s="269"/>
      <c r="J239" s="108" t="s">
        <v>89</v>
      </c>
      <c r="K239" s="109">
        <v>6065.444</v>
      </c>
      <c r="L239" s="271"/>
      <c r="M239" s="269"/>
      <c r="N239" s="272">
        <f>ROUND($L$239*$K$239,2)</f>
        <v>0</v>
      </c>
      <c r="O239" s="269"/>
      <c r="P239" s="269"/>
      <c r="Q239" s="269"/>
      <c r="R239" s="107" t="s">
        <v>195</v>
      </c>
      <c r="S239" s="21"/>
      <c r="T239" s="110"/>
      <c r="U239" s="111" t="s">
        <v>43</v>
      </c>
      <c r="X239" s="112">
        <v>0.00025017</v>
      </c>
      <c r="Y239" s="112">
        <f>$X$239*$K$239</f>
        <v>1.5173921254800002</v>
      </c>
      <c r="Z239" s="112">
        <v>0</v>
      </c>
      <c r="AA239" s="113">
        <f>$Z$239*$K$239</f>
        <v>0</v>
      </c>
      <c r="AR239" s="74" t="s">
        <v>196</v>
      </c>
      <c r="AT239" s="74" t="s">
        <v>192</v>
      </c>
      <c r="AU239" s="74" t="s">
        <v>209</v>
      </c>
      <c r="AY239" s="6" t="s">
        <v>191</v>
      </c>
      <c r="BE239" s="114">
        <f>IF($U$239="základní",$N$239,0)</f>
        <v>0</v>
      </c>
      <c r="BF239" s="114">
        <f>IF($U$239="snížená",$N$239,0)</f>
        <v>0</v>
      </c>
      <c r="BG239" s="114">
        <f>IF($U$239="zákl. přenesená",$N$239,0)</f>
        <v>0</v>
      </c>
      <c r="BH239" s="114">
        <f>IF($U$239="sníž. přenesená",$N$239,0)</f>
        <v>0</v>
      </c>
      <c r="BI239" s="114">
        <f>IF($U$239="nulová",$N$239,0)</f>
        <v>0</v>
      </c>
      <c r="BJ239" s="74" t="s">
        <v>23</v>
      </c>
      <c r="BK239" s="114">
        <f>ROUND($L$239*$K$239,2)</f>
        <v>0</v>
      </c>
      <c r="BL239" s="74" t="s">
        <v>196</v>
      </c>
      <c r="BM239" s="74" t="s">
        <v>407</v>
      </c>
    </row>
    <row r="240" spans="2:47" s="6" customFormat="1" ht="16.5" customHeight="1">
      <c r="B240" s="21"/>
      <c r="F240" s="263" t="s">
        <v>408</v>
      </c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1"/>
      <c r="T240" s="47"/>
      <c r="AA240" s="48"/>
      <c r="AT240" s="6" t="s">
        <v>199</v>
      </c>
      <c r="AU240" s="6" t="s">
        <v>209</v>
      </c>
    </row>
    <row r="241" spans="2:51" s="6" customFormat="1" ht="15.75" customHeight="1">
      <c r="B241" s="120"/>
      <c r="E241" s="121"/>
      <c r="F241" s="273" t="s">
        <v>88</v>
      </c>
      <c r="G241" s="274"/>
      <c r="H241" s="274"/>
      <c r="I241" s="274"/>
      <c r="K241" s="123">
        <v>1466.074</v>
      </c>
      <c r="S241" s="120"/>
      <c r="T241" s="124"/>
      <c r="AA241" s="125"/>
      <c r="AT241" s="121" t="s">
        <v>201</v>
      </c>
      <c r="AU241" s="121" t="s">
        <v>209</v>
      </c>
      <c r="AV241" s="121" t="s">
        <v>80</v>
      </c>
      <c r="AW241" s="121" t="s">
        <v>147</v>
      </c>
      <c r="AX241" s="121" t="s">
        <v>73</v>
      </c>
      <c r="AY241" s="121" t="s">
        <v>191</v>
      </c>
    </row>
    <row r="242" spans="2:51" s="6" customFormat="1" ht="15.75" customHeight="1">
      <c r="B242" s="120"/>
      <c r="E242" s="121"/>
      <c r="F242" s="273" t="s">
        <v>107</v>
      </c>
      <c r="G242" s="274"/>
      <c r="H242" s="274"/>
      <c r="I242" s="274"/>
      <c r="K242" s="123">
        <v>85.3</v>
      </c>
      <c r="S242" s="120"/>
      <c r="T242" s="124"/>
      <c r="AA242" s="125"/>
      <c r="AT242" s="121" t="s">
        <v>201</v>
      </c>
      <c r="AU242" s="121" t="s">
        <v>209</v>
      </c>
      <c r="AV242" s="121" t="s">
        <v>80</v>
      </c>
      <c r="AW242" s="121" t="s">
        <v>147</v>
      </c>
      <c r="AX242" s="121" t="s">
        <v>73</v>
      </c>
      <c r="AY242" s="121" t="s">
        <v>191</v>
      </c>
    </row>
    <row r="243" spans="2:51" s="6" customFormat="1" ht="15.75" customHeight="1">
      <c r="B243" s="120"/>
      <c r="E243" s="121"/>
      <c r="F243" s="273" t="s">
        <v>113</v>
      </c>
      <c r="G243" s="274"/>
      <c r="H243" s="274"/>
      <c r="I243" s="274"/>
      <c r="K243" s="123">
        <v>165.89</v>
      </c>
      <c r="S243" s="120"/>
      <c r="T243" s="124"/>
      <c r="AA243" s="125"/>
      <c r="AT243" s="121" t="s">
        <v>201</v>
      </c>
      <c r="AU243" s="121" t="s">
        <v>209</v>
      </c>
      <c r="AV243" s="121" t="s">
        <v>80</v>
      </c>
      <c r="AW243" s="121" t="s">
        <v>147</v>
      </c>
      <c r="AX243" s="121" t="s">
        <v>73</v>
      </c>
      <c r="AY243" s="121" t="s">
        <v>191</v>
      </c>
    </row>
    <row r="244" spans="2:51" s="6" customFormat="1" ht="15.75" customHeight="1">
      <c r="B244" s="120"/>
      <c r="E244" s="121"/>
      <c r="F244" s="273" t="s">
        <v>118</v>
      </c>
      <c r="G244" s="274"/>
      <c r="H244" s="274"/>
      <c r="I244" s="274"/>
      <c r="K244" s="123">
        <v>2882.106</v>
      </c>
      <c r="S244" s="120"/>
      <c r="T244" s="124"/>
      <c r="AA244" s="125"/>
      <c r="AT244" s="121" t="s">
        <v>201</v>
      </c>
      <c r="AU244" s="121" t="s">
        <v>209</v>
      </c>
      <c r="AV244" s="121" t="s">
        <v>80</v>
      </c>
      <c r="AW244" s="121" t="s">
        <v>147</v>
      </c>
      <c r="AX244" s="121" t="s">
        <v>73</v>
      </c>
      <c r="AY244" s="121" t="s">
        <v>191</v>
      </c>
    </row>
    <row r="245" spans="2:51" s="6" customFormat="1" ht="15.75" customHeight="1">
      <c r="B245" s="120"/>
      <c r="E245" s="121"/>
      <c r="F245" s="273" t="s">
        <v>120</v>
      </c>
      <c r="G245" s="274"/>
      <c r="H245" s="274"/>
      <c r="I245" s="274"/>
      <c r="K245" s="123">
        <v>1300.184</v>
      </c>
      <c r="S245" s="120"/>
      <c r="T245" s="124"/>
      <c r="AA245" s="125"/>
      <c r="AT245" s="121" t="s">
        <v>201</v>
      </c>
      <c r="AU245" s="121" t="s">
        <v>209</v>
      </c>
      <c r="AV245" s="121" t="s">
        <v>80</v>
      </c>
      <c r="AW245" s="121" t="s">
        <v>147</v>
      </c>
      <c r="AX245" s="121" t="s">
        <v>73</v>
      </c>
      <c r="AY245" s="121" t="s">
        <v>191</v>
      </c>
    </row>
    <row r="246" spans="2:51" s="6" customFormat="1" ht="15.75" customHeight="1">
      <c r="B246" s="120"/>
      <c r="E246" s="121"/>
      <c r="F246" s="273" t="s">
        <v>109</v>
      </c>
      <c r="G246" s="274"/>
      <c r="H246" s="274"/>
      <c r="I246" s="274"/>
      <c r="K246" s="123">
        <v>165.89</v>
      </c>
      <c r="S246" s="120"/>
      <c r="T246" s="124"/>
      <c r="AA246" s="125"/>
      <c r="AT246" s="121" t="s">
        <v>201</v>
      </c>
      <c r="AU246" s="121" t="s">
        <v>209</v>
      </c>
      <c r="AV246" s="121" t="s">
        <v>80</v>
      </c>
      <c r="AW246" s="121" t="s">
        <v>147</v>
      </c>
      <c r="AX246" s="121" t="s">
        <v>73</v>
      </c>
      <c r="AY246" s="121" t="s">
        <v>191</v>
      </c>
    </row>
    <row r="247" spans="2:51" s="6" customFormat="1" ht="15.75" customHeight="1">
      <c r="B247" s="126"/>
      <c r="E247" s="127"/>
      <c r="F247" s="275" t="s">
        <v>261</v>
      </c>
      <c r="G247" s="276"/>
      <c r="H247" s="276"/>
      <c r="I247" s="276"/>
      <c r="K247" s="128">
        <v>6065.444</v>
      </c>
      <c r="S247" s="126"/>
      <c r="T247" s="129"/>
      <c r="AA247" s="130"/>
      <c r="AT247" s="127" t="s">
        <v>201</v>
      </c>
      <c r="AU247" s="127" t="s">
        <v>209</v>
      </c>
      <c r="AV247" s="127" t="s">
        <v>196</v>
      </c>
      <c r="AW247" s="127" t="s">
        <v>147</v>
      </c>
      <c r="AX247" s="127" t="s">
        <v>23</v>
      </c>
      <c r="AY247" s="127" t="s">
        <v>191</v>
      </c>
    </row>
    <row r="248" spans="2:65" s="6" customFormat="1" ht="15.75" customHeight="1">
      <c r="B248" s="21"/>
      <c r="C248" s="131" t="s">
        <v>409</v>
      </c>
      <c r="D248" s="131" t="s">
        <v>313</v>
      </c>
      <c r="E248" s="132" t="s">
        <v>410</v>
      </c>
      <c r="F248" s="265" t="s">
        <v>411</v>
      </c>
      <c r="G248" s="266"/>
      <c r="H248" s="266"/>
      <c r="I248" s="266"/>
      <c r="J248" s="133" t="s">
        <v>89</v>
      </c>
      <c r="K248" s="134">
        <v>89.565</v>
      </c>
      <c r="L248" s="267"/>
      <c r="M248" s="266"/>
      <c r="N248" s="268">
        <f>ROUND($L$248*$K$248,2)</f>
        <v>0</v>
      </c>
      <c r="O248" s="269"/>
      <c r="P248" s="269"/>
      <c r="Q248" s="269"/>
      <c r="R248" s="107" t="s">
        <v>195</v>
      </c>
      <c r="S248" s="21"/>
      <c r="T248" s="110"/>
      <c r="U248" s="111" t="s">
        <v>43</v>
      </c>
      <c r="X248" s="112">
        <v>3E-05</v>
      </c>
      <c r="Y248" s="112">
        <f>$X$248*$K$248</f>
        <v>0.00268695</v>
      </c>
      <c r="Z248" s="112">
        <v>0</v>
      </c>
      <c r="AA248" s="113">
        <f>$Z$248*$K$248</f>
        <v>0</v>
      </c>
      <c r="AR248" s="74" t="s">
        <v>238</v>
      </c>
      <c r="AT248" s="74" t="s">
        <v>313</v>
      </c>
      <c r="AU248" s="74" t="s">
        <v>209</v>
      </c>
      <c r="AY248" s="6" t="s">
        <v>191</v>
      </c>
      <c r="BE248" s="114">
        <f>IF($U$248="základní",$N$248,0)</f>
        <v>0</v>
      </c>
      <c r="BF248" s="114">
        <f>IF($U$248="snížená",$N$248,0)</f>
        <v>0</v>
      </c>
      <c r="BG248" s="114">
        <f>IF($U$248="zákl. přenesená",$N$248,0)</f>
        <v>0</v>
      </c>
      <c r="BH248" s="114">
        <f>IF($U$248="sníž. přenesená",$N$248,0)</f>
        <v>0</v>
      </c>
      <c r="BI248" s="114">
        <f>IF($U$248="nulová",$N$248,0)</f>
        <v>0</v>
      </c>
      <c r="BJ248" s="74" t="s">
        <v>23</v>
      </c>
      <c r="BK248" s="114">
        <f>ROUND($L$248*$K$248,2)</f>
        <v>0</v>
      </c>
      <c r="BL248" s="74" t="s">
        <v>196</v>
      </c>
      <c r="BM248" s="74" t="s">
        <v>412</v>
      </c>
    </row>
    <row r="249" spans="2:47" s="6" customFormat="1" ht="16.5" customHeight="1">
      <c r="B249" s="21"/>
      <c r="F249" s="263" t="s">
        <v>413</v>
      </c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1"/>
      <c r="T249" s="47"/>
      <c r="AA249" s="48"/>
      <c r="AT249" s="6" t="s">
        <v>199</v>
      </c>
      <c r="AU249" s="6" t="s">
        <v>209</v>
      </c>
    </row>
    <row r="250" spans="2:51" s="6" customFormat="1" ht="15.75" customHeight="1">
      <c r="B250" s="120"/>
      <c r="E250" s="121"/>
      <c r="F250" s="273" t="s">
        <v>414</v>
      </c>
      <c r="G250" s="274"/>
      <c r="H250" s="274"/>
      <c r="I250" s="274"/>
      <c r="K250" s="123">
        <v>85.3</v>
      </c>
      <c r="S250" s="120"/>
      <c r="T250" s="124"/>
      <c r="AA250" s="125"/>
      <c r="AT250" s="121" t="s">
        <v>201</v>
      </c>
      <c r="AU250" s="121" t="s">
        <v>209</v>
      </c>
      <c r="AV250" s="121" t="s">
        <v>80</v>
      </c>
      <c r="AW250" s="121" t="s">
        <v>147</v>
      </c>
      <c r="AX250" s="121" t="s">
        <v>73</v>
      </c>
      <c r="AY250" s="121" t="s">
        <v>191</v>
      </c>
    </row>
    <row r="251" spans="2:51" s="6" customFormat="1" ht="15.75" customHeight="1">
      <c r="B251" s="135"/>
      <c r="E251" s="136" t="s">
        <v>107</v>
      </c>
      <c r="F251" s="280" t="s">
        <v>415</v>
      </c>
      <c r="G251" s="281"/>
      <c r="H251" s="281"/>
      <c r="I251" s="281"/>
      <c r="K251" s="137">
        <v>85.3</v>
      </c>
      <c r="S251" s="135"/>
      <c r="T251" s="138"/>
      <c r="AA251" s="139"/>
      <c r="AT251" s="136" t="s">
        <v>201</v>
      </c>
      <c r="AU251" s="136" t="s">
        <v>209</v>
      </c>
      <c r="AV251" s="136" t="s">
        <v>209</v>
      </c>
      <c r="AW251" s="136" t="s">
        <v>147</v>
      </c>
      <c r="AX251" s="136" t="s">
        <v>73</v>
      </c>
      <c r="AY251" s="136" t="s">
        <v>191</v>
      </c>
    </row>
    <row r="252" spans="2:51" s="6" customFormat="1" ht="15.75" customHeight="1">
      <c r="B252" s="115"/>
      <c r="E252" s="116"/>
      <c r="F252" s="277" t="s">
        <v>402</v>
      </c>
      <c r="G252" s="278"/>
      <c r="H252" s="278"/>
      <c r="I252" s="278"/>
      <c r="K252" s="116"/>
      <c r="S252" s="115"/>
      <c r="T252" s="118"/>
      <c r="AA252" s="119"/>
      <c r="AT252" s="116" t="s">
        <v>201</v>
      </c>
      <c r="AU252" s="116" t="s">
        <v>209</v>
      </c>
      <c r="AV252" s="116" t="s">
        <v>23</v>
      </c>
      <c r="AW252" s="116" t="s">
        <v>147</v>
      </c>
      <c r="AX252" s="116" t="s">
        <v>73</v>
      </c>
      <c r="AY252" s="116" t="s">
        <v>191</v>
      </c>
    </row>
    <row r="253" spans="2:51" s="6" customFormat="1" ht="15.75" customHeight="1">
      <c r="B253" s="120"/>
      <c r="E253" s="121"/>
      <c r="F253" s="273" t="s">
        <v>416</v>
      </c>
      <c r="G253" s="274"/>
      <c r="H253" s="274"/>
      <c r="I253" s="274"/>
      <c r="K253" s="123">
        <v>4.265</v>
      </c>
      <c r="S253" s="120"/>
      <c r="T253" s="124"/>
      <c r="AA253" s="125"/>
      <c r="AT253" s="121" t="s">
        <v>201</v>
      </c>
      <c r="AU253" s="121" t="s">
        <v>209</v>
      </c>
      <c r="AV253" s="121" t="s">
        <v>80</v>
      </c>
      <c r="AW253" s="121" t="s">
        <v>147</v>
      </c>
      <c r="AX253" s="121" t="s">
        <v>73</v>
      </c>
      <c r="AY253" s="121" t="s">
        <v>191</v>
      </c>
    </row>
    <row r="254" spans="2:51" s="6" customFormat="1" ht="15.75" customHeight="1">
      <c r="B254" s="126"/>
      <c r="E254" s="127"/>
      <c r="F254" s="275" t="s">
        <v>261</v>
      </c>
      <c r="G254" s="276"/>
      <c r="H254" s="276"/>
      <c r="I254" s="276"/>
      <c r="K254" s="128">
        <v>89.565</v>
      </c>
      <c r="S254" s="126"/>
      <c r="T254" s="129"/>
      <c r="AA254" s="130"/>
      <c r="AT254" s="127" t="s">
        <v>201</v>
      </c>
      <c r="AU254" s="127" t="s">
        <v>209</v>
      </c>
      <c r="AV254" s="127" t="s">
        <v>196</v>
      </c>
      <c r="AW254" s="127" t="s">
        <v>147</v>
      </c>
      <c r="AX254" s="127" t="s">
        <v>23</v>
      </c>
      <c r="AY254" s="127" t="s">
        <v>191</v>
      </c>
    </row>
    <row r="255" spans="2:65" s="6" customFormat="1" ht="15.75" customHeight="1">
      <c r="B255" s="21"/>
      <c r="C255" s="131" t="s">
        <v>417</v>
      </c>
      <c r="D255" s="131" t="s">
        <v>313</v>
      </c>
      <c r="E255" s="132" t="s">
        <v>418</v>
      </c>
      <c r="F255" s="265" t="s">
        <v>419</v>
      </c>
      <c r="G255" s="266"/>
      <c r="H255" s="266"/>
      <c r="I255" s="266"/>
      <c r="J255" s="133" t="s">
        <v>89</v>
      </c>
      <c r="K255" s="134">
        <v>1326.188</v>
      </c>
      <c r="L255" s="267"/>
      <c r="M255" s="266"/>
      <c r="N255" s="268">
        <f>ROUND($L$255*$K$255,2)</f>
        <v>0</v>
      </c>
      <c r="O255" s="269"/>
      <c r="P255" s="269"/>
      <c r="Q255" s="269"/>
      <c r="R255" s="107" t="s">
        <v>195</v>
      </c>
      <c r="S255" s="21"/>
      <c r="T255" s="110"/>
      <c r="U255" s="111" t="s">
        <v>43</v>
      </c>
      <c r="X255" s="112">
        <v>3E-05</v>
      </c>
      <c r="Y255" s="112">
        <f>$X$255*$K$255</f>
        <v>0.039785640000000004</v>
      </c>
      <c r="Z255" s="112">
        <v>0</v>
      </c>
      <c r="AA255" s="113">
        <f>$Z$255*$K$255</f>
        <v>0</v>
      </c>
      <c r="AR255" s="74" t="s">
        <v>238</v>
      </c>
      <c r="AT255" s="74" t="s">
        <v>313</v>
      </c>
      <c r="AU255" s="74" t="s">
        <v>209</v>
      </c>
      <c r="AY255" s="6" t="s">
        <v>191</v>
      </c>
      <c r="BE255" s="114">
        <f>IF($U$255="základní",$N$255,0)</f>
        <v>0</v>
      </c>
      <c r="BF255" s="114">
        <f>IF($U$255="snížená",$N$255,0)</f>
        <v>0</v>
      </c>
      <c r="BG255" s="114">
        <f>IF($U$255="zákl. přenesená",$N$255,0)</f>
        <v>0</v>
      </c>
      <c r="BH255" s="114">
        <f>IF($U$255="sníž. přenesená",$N$255,0)</f>
        <v>0</v>
      </c>
      <c r="BI255" s="114">
        <f>IF($U$255="nulová",$N$255,0)</f>
        <v>0</v>
      </c>
      <c r="BJ255" s="74" t="s">
        <v>23</v>
      </c>
      <c r="BK255" s="114">
        <f>ROUND($L$255*$K$255,2)</f>
        <v>0</v>
      </c>
      <c r="BL255" s="74" t="s">
        <v>196</v>
      </c>
      <c r="BM255" s="74" t="s">
        <v>420</v>
      </c>
    </row>
    <row r="256" spans="2:47" s="6" customFormat="1" ht="16.5" customHeight="1">
      <c r="B256" s="21"/>
      <c r="F256" s="263" t="s">
        <v>421</v>
      </c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1"/>
      <c r="T256" s="47"/>
      <c r="AA256" s="48"/>
      <c r="AT256" s="6" t="s">
        <v>199</v>
      </c>
      <c r="AU256" s="6" t="s">
        <v>209</v>
      </c>
    </row>
    <row r="257" spans="2:51" s="6" customFormat="1" ht="15.75" customHeight="1">
      <c r="B257" s="120"/>
      <c r="E257" s="121"/>
      <c r="F257" s="273" t="s">
        <v>88</v>
      </c>
      <c r="G257" s="274"/>
      <c r="H257" s="274"/>
      <c r="I257" s="274"/>
      <c r="K257" s="123">
        <v>1466.074</v>
      </c>
      <c r="S257" s="120"/>
      <c r="T257" s="124"/>
      <c r="AA257" s="125"/>
      <c r="AT257" s="121" t="s">
        <v>201</v>
      </c>
      <c r="AU257" s="121" t="s">
        <v>209</v>
      </c>
      <c r="AV257" s="121" t="s">
        <v>80</v>
      </c>
      <c r="AW257" s="121" t="s">
        <v>147</v>
      </c>
      <c r="AX257" s="121" t="s">
        <v>73</v>
      </c>
      <c r="AY257" s="121" t="s">
        <v>191</v>
      </c>
    </row>
    <row r="258" spans="2:51" s="6" customFormat="1" ht="15.75" customHeight="1">
      <c r="B258" s="120"/>
      <c r="E258" s="121"/>
      <c r="F258" s="273" t="s">
        <v>422</v>
      </c>
      <c r="G258" s="274"/>
      <c r="H258" s="274"/>
      <c r="I258" s="274"/>
      <c r="K258" s="123">
        <v>-165.89</v>
      </c>
      <c r="S258" s="120"/>
      <c r="T258" s="124"/>
      <c r="AA258" s="125"/>
      <c r="AT258" s="121" t="s">
        <v>201</v>
      </c>
      <c r="AU258" s="121" t="s">
        <v>209</v>
      </c>
      <c r="AV258" s="121" t="s">
        <v>80</v>
      </c>
      <c r="AW258" s="121" t="s">
        <v>147</v>
      </c>
      <c r="AX258" s="121" t="s">
        <v>73</v>
      </c>
      <c r="AY258" s="121" t="s">
        <v>191</v>
      </c>
    </row>
    <row r="259" spans="2:51" s="6" customFormat="1" ht="15.75" customHeight="1">
      <c r="B259" s="135"/>
      <c r="E259" s="136" t="s">
        <v>120</v>
      </c>
      <c r="F259" s="280" t="s">
        <v>415</v>
      </c>
      <c r="G259" s="281"/>
      <c r="H259" s="281"/>
      <c r="I259" s="281"/>
      <c r="K259" s="137">
        <v>1300.184</v>
      </c>
      <c r="S259" s="135"/>
      <c r="T259" s="138"/>
      <c r="AA259" s="139"/>
      <c r="AT259" s="136" t="s">
        <v>201</v>
      </c>
      <c r="AU259" s="136" t="s">
        <v>209</v>
      </c>
      <c r="AV259" s="136" t="s">
        <v>209</v>
      </c>
      <c r="AW259" s="136" t="s">
        <v>147</v>
      </c>
      <c r="AX259" s="136" t="s">
        <v>23</v>
      </c>
      <c r="AY259" s="136" t="s">
        <v>191</v>
      </c>
    </row>
    <row r="260" spans="2:51" s="6" customFormat="1" ht="15.75" customHeight="1">
      <c r="B260" s="115"/>
      <c r="E260" s="116"/>
      <c r="F260" s="277" t="s">
        <v>402</v>
      </c>
      <c r="G260" s="278"/>
      <c r="H260" s="278"/>
      <c r="I260" s="278"/>
      <c r="K260" s="116"/>
      <c r="S260" s="115"/>
      <c r="T260" s="118"/>
      <c r="AA260" s="119"/>
      <c r="AT260" s="116" t="s">
        <v>201</v>
      </c>
      <c r="AU260" s="116" t="s">
        <v>209</v>
      </c>
      <c r="AV260" s="116" t="s">
        <v>23</v>
      </c>
      <c r="AW260" s="116" t="s">
        <v>147</v>
      </c>
      <c r="AX260" s="116" t="s">
        <v>73</v>
      </c>
      <c r="AY260" s="116" t="s">
        <v>191</v>
      </c>
    </row>
    <row r="261" spans="2:51" s="6" customFormat="1" ht="15.75" customHeight="1">
      <c r="B261" s="120"/>
      <c r="E261" s="121"/>
      <c r="F261" s="273" t="s">
        <v>423</v>
      </c>
      <c r="G261" s="274"/>
      <c r="H261" s="274"/>
      <c r="I261" s="274"/>
      <c r="K261" s="123">
        <v>65.009</v>
      </c>
      <c r="S261" s="120"/>
      <c r="T261" s="124"/>
      <c r="AA261" s="125"/>
      <c r="AT261" s="121" t="s">
        <v>201</v>
      </c>
      <c r="AU261" s="121" t="s">
        <v>209</v>
      </c>
      <c r="AV261" s="121" t="s">
        <v>80</v>
      </c>
      <c r="AW261" s="121" t="s">
        <v>147</v>
      </c>
      <c r="AX261" s="121" t="s">
        <v>73</v>
      </c>
      <c r="AY261" s="121" t="s">
        <v>191</v>
      </c>
    </row>
    <row r="262" spans="2:51" s="6" customFormat="1" ht="15.75" customHeight="1">
      <c r="B262" s="126"/>
      <c r="E262" s="127"/>
      <c r="F262" s="275" t="s">
        <v>261</v>
      </c>
      <c r="G262" s="276"/>
      <c r="H262" s="276"/>
      <c r="I262" s="276"/>
      <c r="K262" s="128">
        <v>1365.193</v>
      </c>
      <c r="S262" s="126"/>
      <c r="T262" s="129"/>
      <c r="AA262" s="130"/>
      <c r="AT262" s="127" t="s">
        <v>201</v>
      </c>
      <c r="AU262" s="127" t="s">
        <v>209</v>
      </c>
      <c r="AV262" s="127" t="s">
        <v>196</v>
      </c>
      <c r="AW262" s="127" t="s">
        <v>147</v>
      </c>
      <c r="AX262" s="127" t="s">
        <v>73</v>
      </c>
      <c r="AY262" s="127" t="s">
        <v>191</v>
      </c>
    </row>
    <row r="263" spans="2:51" s="6" customFormat="1" ht="27" customHeight="1">
      <c r="B263" s="120"/>
      <c r="F263" s="273" t="s">
        <v>424</v>
      </c>
      <c r="G263" s="274"/>
      <c r="H263" s="274"/>
      <c r="I263" s="274"/>
      <c r="K263" s="123">
        <v>1326.188</v>
      </c>
      <c r="S263" s="120"/>
      <c r="T263" s="124"/>
      <c r="AA263" s="125"/>
      <c r="AT263" s="121" t="s">
        <v>201</v>
      </c>
      <c r="AU263" s="121" t="s">
        <v>209</v>
      </c>
      <c r="AV263" s="121" t="s">
        <v>80</v>
      </c>
      <c r="AW263" s="121" t="s">
        <v>73</v>
      </c>
      <c r="AX263" s="121" t="s">
        <v>23</v>
      </c>
      <c r="AY263" s="121" t="s">
        <v>191</v>
      </c>
    </row>
    <row r="264" spans="2:65" s="6" customFormat="1" ht="15.75" customHeight="1">
      <c r="B264" s="21"/>
      <c r="C264" s="131" t="s">
        <v>425</v>
      </c>
      <c r="D264" s="131" t="s">
        <v>313</v>
      </c>
      <c r="E264" s="132" t="s">
        <v>426</v>
      </c>
      <c r="F264" s="265" t="s">
        <v>427</v>
      </c>
      <c r="G264" s="266"/>
      <c r="H264" s="266"/>
      <c r="I264" s="266"/>
      <c r="J264" s="133" t="s">
        <v>89</v>
      </c>
      <c r="K264" s="134">
        <v>3026.211</v>
      </c>
      <c r="L264" s="267"/>
      <c r="M264" s="266"/>
      <c r="N264" s="268">
        <f>ROUND($L$264*$K$264,2)</f>
        <v>0</v>
      </c>
      <c r="O264" s="269"/>
      <c r="P264" s="269"/>
      <c r="Q264" s="269"/>
      <c r="R264" s="107" t="s">
        <v>195</v>
      </c>
      <c r="S264" s="21"/>
      <c r="T264" s="110"/>
      <c r="U264" s="111" t="s">
        <v>43</v>
      </c>
      <c r="X264" s="112">
        <v>2E-05</v>
      </c>
      <c r="Y264" s="112">
        <f>$X$264*$K$264</f>
        <v>0.060524220000000004</v>
      </c>
      <c r="Z264" s="112">
        <v>0</v>
      </c>
      <c r="AA264" s="113">
        <f>$Z$264*$K$264</f>
        <v>0</v>
      </c>
      <c r="AR264" s="74" t="s">
        <v>238</v>
      </c>
      <c r="AT264" s="74" t="s">
        <v>313</v>
      </c>
      <c r="AU264" s="74" t="s">
        <v>209</v>
      </c>
      <c r="AY264" s="6" t="s">
        <v>191</v>
      </c>
      <c r="BE264" s="114">
        <f>IF($U$264="základní",$N$264,0)</f>
        <v>0</v>
      </c>
      <c r="BF264" s="114">
        <f>IF($U$264="snížená",$N$264,0)</f>
        <v>0</v>
      </c>
      <c r="BG264" s="114">
        <f>IF($U$264="zákl. přenesená",$N$264,0)</f>
        <v>0</v>
      </c>
      <c r="BH264" s="114">
        <f>IF($U$264="sníž. přenesená",$N$264,0)</f>
        <v>0</v>
      </c>
      <c r="BI264" s="114">
        <f>IF($U$264="nulová",$N$264,0)</f>
        <v>0</v>
      </c>
      <c r="BJ264" s="74" t="s">
        <v>23</v>
      </c>
      <c r="BK264" s="114">
        <f>ROUND($L$264*$K$264,2)</f>
        <v>0</v>
      </c>
      <c r="BL264" s="74" t="s">
        <v>196</v>
      </c>
      <c r="BM264" s="74" t="s">
        <v>428</v>
      </c>
    </row>
    <row r="265" spans="2:47" s="6" customFormat="1" ht="16.5" customHeight="1">
      <c r="B265" s="21"/>
      <c r="F265" s="263" t="s">
        <v>429</v>
      </c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1"/>
      <c r="T265" s="47"/>
      <c r="AA265" s="48"/>
      <c r="AT265" s="6" t="s">
        <v>199</v>
      </c>
      <c r="AU265" s="6" t="s">
        <v>209</v>
      </c>
    </row>
    <row r="266" spans="2:51" s="6" customFormat="1" ht="15.75" customHeight="1">
      <c r="B266" s="115"/>
      <c r="E266" s="116"/>
      <c r="F266" s="277" t="s">
        <v>430</v>
      </c>
      <c r="G266" s="278"/>
      <c r="H266" s="278"/>
      <c r="I266" s="278"/>
      <c r="K266" s="116"/>
      <c r="S266" s="115"/>
      <c r="T266" s="118"/>
      <c r="AA266" s="119"/>
      <c r="AT266" s="116" t="s">
        <v>201</v>
      </c>
      <c r="AU266" s="116" t="s">
        <v>209</v>
      </c>
      <c r="AV266" s="116" t="s">
        <v>23</v>
      </c>
      <c r="AW266" s="116" t="s">
        <v>147</v>
      </c>
      <c r="AX266" s="116" t="s">
        <v>73</v>
      </c>
      <c r="AY266" s="116" t="s">
        <v>191</v>
      </c>
    </row>
    <row r="267" spans="2:51" s="6" customFormat="1" ht="27" customHeight="1">
      <c r="B267" s="120"/>
      <c r="E267" s="121"/>
      <c r="F267" s="273" t="s">
        <v>431</v>
      </c>
      <c r="G267" s="274"/>
      <c r="H267" s="274"/>
      <c r="I267" s="274"/>
      <c r="K267" s="123">
        <v>197.374</v>
      </c>
      <c r="S267" s="120"/>
      <c r="T267" s="124"/>
      <c r="AA267" s="125"/>
      <c r="AT267" s="121" t="s">
        <v>201</v>
      </c>
      <c r="AU267" s="121" t="s">
        <v>209</v>
      </c>
      <c r="AV267" s="121" t="s">
        <v>80</v>
      </c>
      <c r="AW267" s="121" t="s">
        <v>147</v>
      </c>
      <c r="AX267" s="121" t="s">
        <v>73</v>
      </c>
      <c r="AY267" s="121" t="s">
        <v>191</v>
      </c>
    </row>
    <row r="268" spans="2:51" s="6" customFormat="1" ht="51" customHeight="1">
      <c r="B268" s="120"/>
      <c r="E268" s="121"/>
      <c r="F268" s="273" t="s">
        <v>432</v>
      </c>
      <c r="G268" s="274"/>
      <c r="H268" s="274"/>
      <c r="I268" s="274"/>
      <c r="K268" s="123">
        <v>429.226</v>
      </c>
      <c r="S268" s="120"/>
      <c r="T268" s="124"/>
      <c r="AA268" s="125"/>
      <c r="AT268" s="121" t="s">
        <v>201</v>
      </c>
      <c r="AU268" s="121" t="s">
        <v>209</v>
      </c>
      <c r="AV268" s="121" t="s">
        <v>80</v>
      </c>
      <c r="AW268" s="121" t="s">
        <v>147</v>
      </c>
      <c r="AX268" s="121" t="s">
        <v>73</v>
      </c>
      <c r="AY268" s="121" t="s">
        <v>191</v>
      </c>
    </row>
    <row r="269" spans="2:51" s="6" customFormat="1" ht="27" customHeight="1">
      <c r="B269" s="120"/>
      <c r="E269" s="121"/>
      <c r="F269" s="273" t="s">
        <v>433</v>
      </c>
      <c r="G269" s="274"/>
      <c r="H269" s="274"/>
      <c r="I269" s="274"/>
      <c r="K269" s="123">
        <v>202.358</v>
      </c>
      <c r="S269" s="120"/>
      <c r="T269" s="124"/>
      <c r="AA269" s="125"/>
      <c r="AT269" s="121" t="s">
        <v>201</v>
      </c>
      <c r="AU269" s="121" t="s">
        <v>209</v>
      </c>
      <c r="AV269" s="121" t="s">
        <v>80</v>
      </c>
      <c r="AW269" s="121" t="s">
        <v>147</v>
      </c>
      <c r="AX269" s="121" t="s">
        <v>73</v>
      </c>
      <c r="AY269" s="121" t="s">
        <v>191</v>
      </c>
    </row>
    <row r="270" spans="2:51" s="6" customFormat="1" ht="15.75" customHeight="1">
      <c r="B270" s="120"/>
      <c r="E270" s="121"/>
      <c r="F270" s="273" t="s">
        <v>434</v>
      </c>
      <c r="G270" s="274"/>
      <c r="H270" s="274"/>
      <c r="I270" s="274"/>
      <c r="K270" s="123">
        <v>1313.148</v>
      </c>
      <c r="S270" s="120"/>
      <c r="T270" s="124"/>
      <c r="AA270" s="125"/>
      <c r="AT270" s="121" t="s">
        <v>201</v>
      </c>
      <c r="AU270" s="121" t="s">
        <v>209</v>
      </c>
      <c r="AV270" s="121" t="s">
        <v>80</v>
      </c>
      <c r="AW270" s="121" t="s">
        <v>147</v>
      </c>
      <c r="AX270" s="121" t="s">
        <v>73</v>
      </c>
      <c r="AY270" s="121" t="s">
        <v>191</v>
      </c>
    </row>
    <row r="271" spans="2:51" s="6" customFormat="1" ht="15.75" customHeight="1">
      <c r="B271" s="120"/>
      <c r="E271" s="121"/>
      <c r="F271" s="273" t="s">
        <v>435</v>
      </c>
      <c r="G271" s="274"/>
      <c r="H271" s="274"/>
      <c r="I271" s="274"/>
      <c r="K271" s="123">
        <v>740</v>
      </c>
      <c r="S271" s="120"/>
      <c r="T271" s="124"/>
      <c r="AA271" s="125"/>
      <c r="AT271" s="121" t="s">
        <v>201</v>
      </c>
      <c r="AU271" s="121" t="s">
        <v>209</v>
      </c>
      <c r="AV271" s="121" t="s">
        <v>80</v>
      </c>
      <c r="AW271" s="121" t="s">
        <v>147</v>
      </c>
      <c r="AX271" s="121" t="s">
        <v>73</v>
      </c>
      <c r="AY271" s="121" t="s">
        <v>191</v>
      </c>
    </row>
    <row r="272" spans="2:51" s="6" customFormat="1" ht="15.75" customHeight="1">
      <c r="B272" s="135"/>
      <c r="E272" s="136" t="s">
        <v>118</v>
      </c>
      <c r="F272" s="280" t="s">
        <v>415</v>
      </c>
      <c r="G272" s="281"/>
      <c r="H272" s="281"/>
      <c r="I272" s="281"/>
      <c r="K272" s="137">
        <v>2882.106</v>
      </c>
      <c r="S272" s="135"/>
      <c r="T272" s="138"/>
      <c r="AA272" s="139"/>
      <c r="AT272" s="136" t="s">
        <v>201</v>
      </c>
      <c r="AU272" s="136" t="s">
        <v>209</v>
      </c>
      <c r="AV272" s="136" t="s">
        <v>209</v>
      </c>
      <c r="AW272" s="136" t="s">
        <v>147</v>
      </c>
      <c r="AX272" s="136" t="s">
        <v>73</v>
      </c>
      <c r="AY272" s="136" t="s">
        <v>191</v>
      </c>
    </row>
    <row r="273" spans="2:51" s="6" customFormat="1" ht="15.75" customHeight="1">
      <c r="B273" s="115"/>
      <c r="E273" s="116"/>
      <c r="F273" s="277" t="s">
        <v>402</v>
      </c>
      <c r="G273" s="278"/>
      <c r="H273" s="278"/>
      <c r="I273" s="278"/>
      <c r="K273" s="116"/>
      <c r="S273" s="115"/>
      <c r="T273" s="118"/>
      <c r="AA273" s="119"/>
      <c r="AT273" s="116" t="s">
        <v>201</v>
      </c>
      <c r="AU273" s="116" t="s">
        <v>209</v>
      </c>
      <c r="AV273" s="116" t="s">
        <v>23</v>
      </c>
      <c r="AW273" s="116" t="s">
        <v>147</v>
      </c>
      <c r="AX273" s="116" t="s">
        <v>73</v>
      </c>
      <c r="AY273" s="116" t="s">
        <v>191</v>
      </c>
    </row>
    <row r="274" spans="2:51" s="6" customFormat="1" ht="15.75" customHeight="1">
      <c r="B274" s="120"/>
      <c r="E274" s="121"/>
      <c r="F274" s="273" t="s">
        <v>436</v>
      </c>
      <c r="G274" s="274"/>
      <c r="H274" s="274"/>
      <c r="I274" s="274"/>
      <c r="K274" s="123">
        <v>144.105</v>
      </c>
      <c r="S274" s="120"/>
      <c r="T274" s="124"/>
      <c r="AA274" s="125"/>
      <c r="AT274" s="121" t="s">
        <v>201</v>
      </c>
      <c r="AU274" s="121" t="s">
        <v>209</v>
      </c>
      <c r="AV274" s="121" t="s">
        <v>80</v>
      </c>
      <c r="AW274" s="121" t="s">
        <v>147</v>
      </c>
      <c r="AX274" s="121" t="s">
        <v>73</v>
      </c>
      <c r="AY274" s="121" t="s">
        <v>191</v>
      </c>
    </row>
    <row r="275" spans="2:51" s="6" customFormat="1" ht="15.75" customHeight="1">
      <c r="B275" s="126"/>
      <c r="E275" s="127"/>
      <c r="F275" s="275" t="s">
        <v>261</v>
      </c>
      <c r="G275" s="276"/>
      <c r="H275" s="276"/>
      <c r="I275" s="276"/>
      <c r="K275" s="128">
        <v>3026.211</v>
      </c>
      <c r="S275" s="126"/>
      <c r="T275" s="129"/>
      <c r="AA275" s="130"/>
      <c r="AT275" s="127" t="s">
        <v>201</v>
      </c>
      <c r="AU275" s="127" t="s">
        <v>209</v>
      </c>
      <c r="AV275" s="127" t="s">
        <v>196</v>
      </c>
      <c r="AW275" s="127" t="s">
        <v>147</v>
      </c>
      <c r="AX275" s="127" t="s">
        <v>23</v>
      </c>
      <c r="AY275" s="127" t="s">
        <v>191</v>
      </c>
    </row>
    <row r="276" spans="2:65" s="6" customFormat="1" ht="15.75" customHeight="1">
      <c r="B276" s="21"/>
      <c r="C276" s="131" t="s">
        <v>437</v>
      </c>
      <c r="D276" s="131" t="s">
        <v>313</v>
      </c>
      <c r="E276" s="132" t="s">
        <v>438</v>
      </c>
      <c r="F276" s="265" t="s">
        <v>439</v>
      </c>
      <c r="G276" s="266"/>
      <c r="H276" s="266"/>
      <c r="I276" s="266"/>
      <c r="J276" s="133" t="s">
        <v>89</v>
      </c>
      <c r="K276" s="134">
        <v>1539.378</v>
      </c>
      <c r="L276" s="267"/>
      <c r="M276" s="266"/>
      <c r="N276" s="268">
        <f>ROUND($L$276*$K$276,2)</f>
        <v>0</v>
      </c>
      <c r="O276" s="269"/>
      <c r="P276" s="269"/>
      <c r="Q276" s="269"/>
      <c r="R276" s="107" t="s">
        <v>195</v>
      </c>
      <c r="S276" s="21"/>
      <c r="T276" s="110"/>
      <c r="U276" s="111" t="s">
        <v>43</v>
      </c>
      <c r="X276" s="112">
        <v>4E-05</v>
      </c>
      <c r="Y276" s="112">
        <f>$X$276*$K$276</f>
        <v>0.061575120000000004</v>
      </c>
      <c r="Z276" s="112">
        <v>0</v>
      </c>
      <c r="AA276" s="113">
        <f>$Z$276*$K$276</f>
        <v>0</v>
      </c>
      <c r="AR276" s="74" t="s">
        <v>238</v>
      </c>
      <c r="AT276" s="74" t="s">
        <v>313</v>
      </c>
      <c r="AU276" s="74" t="s">
        <v>209</v>
      </c>
      <c r="AY276" s="6" t="s">
        <v>191</v>
      </c>
      <c r="BE276" s="114">
        <f>IF($U$276="základní",$N$276,0)</f>
        <v>0</v>
      </c>
      <c r="BF276" s="114">
        <f>IF($U$276="snížená",$N$276,0)</f>
        <v>0</v>
      </c>
      <c r="BG276" s="114">
        <f>IF($U$276="zákl. přenesená",$N$276,0)</f>
        <v>0</v>
      </c>
      <c r="BH276" s="114">
        <f>IF($U$276="sníž. přenesená",$N$276,0)</f>
        <v>0</v>
      </c>
      <c r="BI276" s="114">
        <f>IF($U$276="nulová",$N$276,0)</f>
        <v>0</v>
      </c>
      <c r="BJ276" s="74" t="s">
        <v>23</v>
      </c>
      <c r="BK276" s="114">
        <f>ROUND($L$276*$K$276,2)</f>
        <v>0</v>
      </c>
      <c r="BL276" s="74" t="s">
        <v>196</v>
      </c>
      <c r="BM276" s="74" t="s">
        <v>440</v>
      </c>
    </row>
    <row r="277" spans="2:47" s="6" customFormat="1" ht="16.5" customHeight="1">
      <c r="B277" s="21"/>
      <c r="F277" s="263" t="s">
        <v>441</v>
      </c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1"/>
      <c r="T277" s="47"/>
      <c r="AA277" s="48"/>
      <c r="AT277" s="6" t="s">
        <v>199</v>
      </c>
      <c r="AU277" s="6" t="s">
        <v>209</v>
      </c>
    </row>
    <row r="278" spans="2:47" s="6" customFormat="1" ht="27" customHeight="1">
      <c r="B278" s="21"/>
      <c r="F278" s="279" t="s">
        <v>442</v>
      </c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1"/>
      <c r="T278" s="47"/>
      <c r="AA278" s="48"/>
      <c r="AT278" s="6" t="s">
        <v>256</v>
      </c>
      <c r="AU278" s="6" t="s">
        <v>209</v>
      </c>
    </row>
    <row r="279" spans="2:51" s="6" customFormat="1" ht="15.75" customHeight="1">
      <c r="B279" s="115"/>
      <c r="E279" s="116"/>
      <c r="F279" s="277" t="s">
        <v>443</v>
      </c>
      <c r="G279" s="278"/>
      <c r="H279" s="278"/>
      <c r="I279" s="278"/>
      <c r="K279" s="116"/>
      <c r="S279" s="115"/>
      <c r="T279" s="118"/>
      <c r="AA279" s="119"/>
      <c r="AT279" s="116" t="s">
        <v>201</v>
      </c>
      <c r="AU279" s="116" t="s">
        <v>209</v>
      </c>
      <c r="AV279" s="116" t="s">
        <v>23</v>
      </c>
      <c r="AW279" s="116" t="s">
        <v>147</v>
      </c>
      <c r="AX279" s="116" t="s">
        <v>73</v>
      </c>
      <c r="AY279" s="116" t="s">
        <v>191</v>
      </c>
    </row>
    <row r="280" spans="2:51" s="6" customFormat="1" ht="15.75" customHeight="1">
      <c r="B280" s="120"/>
      <c r="E280" s="121"/>
      <c r="F280" s="273" t="s">
        <v>131</v>
      </c>
      <c r="G280" s="274"/>
      <c r="H280" s="274"/>
      <c r="I280" s="274"/>
      <c r="K280" s="123">
        <v>440.078</v>
      </c>
      <c r="S280" s="120"/>
      <c r="T280" s="124"/>
      <c r="AA280" s="125"/>
      <c r="AT280" s="121" t="s">
        <v>201</v>
      </c>
      <c r="AU280" s="121" t="s">
        <v>209</v>
      </c>
      <c r="AV280" s="121" t="s">
        <v>80</v>
      </c>
      <c r="AW280" s="121" t="s">
        <v>147</v>
      </c>
      <c r="AX280" s="121" t="s">
        <v>73</v>
      </c>
      <c r="AY280" s="121" t="s">
        <v>191</v>
      </c>
    </row>
    <row r="281" spans="2:51" s="6" customFormat="1" ht="15.75" customHeight="1">
      <c r="B281" s="115"/>
      <c r="E281" s="116"/>
      <c r="F281" s="277" t="s">
        <v>444</v>
      </c>
      <c r="G281" s="278"/>
      <c r="H281" s="278"/>
      <c r="I281" s="278"/>
      <c r="K281" s="116"/>
      <c r="S281" s="115"/>
      <c r="T281" s="118"/>
      <c r="AA281" s="119"/>
      <c r="AT281" s="116" t="s">
        <v>201</v>
      </c>
      <c r="AU281" s="116" t="s">
        <v>209</v>
      </c>
      <c r="AV281" s="116" t="s">
        <v>23</v>
      </c>
      <c r="AW281" s="116" t="s">
        <v>147</v>
      </c>
      <c r="AX281" s="116" t="s">
        <v>73</v>
      </c>
      <c r="AY281" s="116" t="s">
        <v>191</v>
      </c>
    </row>
    <row r="282" spans="2:51" s="6" customFormat="1" ht="15.75" customHeight="1">
      <c r="B282" s="120"/>
      <c r="E282" s="121"/>
      <c r="F282" s="273" t="s">
        <v>445</v>
      </c>
      <c r="G282" s="274"/>
      <c r="H282" s="274"/>
      <c r="I282" s="274"/>
      <c r="K282" s="123">
        <v>221.026</v>
      </c>
      <c r="S282" s="120"/>
      <c r="T282" s="124"/>
      <c r="AA282" s="125"/>
      <c r="AT282" s="121" t="s">
        <v>201</v>
      </c>
      <c r="AU282" s="121" t="s">
        <v>209</v>
      </c>
      <c r="AV282" s="121" t="s">
        <v>80</v>
      </c>
      <c r="AW282" s="121" t="s">
        <v>147</v>
      </c>
      <c r="AX282" s="121" t="s">
        <v>73</v>
      </c>
      <c r="AY282" s="121" t="s">
        <v>191</v>
      </c>
    </row>
    <row r="283" spans="2:51" s="6" customFormat="1" ht="15.75" customHeight="1">
      <c r="B283" s="120"/>
      <c r="E283" s="121"/>
      <c r="F283" s="273" t="s">
        <v>446</v>
      </c>
      <c r="G283" s="274"/>
      <c r="H283" s="274"/>
      <c r="I283" s="274"/>
      <c r="K283" s="123">
        <v>223.834</v>
      </c>
      <c r="S283" s="120"/>
      <c r="T283" s="124"/>
      <c r="AA283" s="125"/>
      <c r="AT283" s="121" t="s">
        <v>201</v>
      </c>
      <c r="AU283" s="121" t="s">
        <v>209</v>
      </c>
      <c r="AV283" s="121" t="s">
        <v>80</v>
      </c>
      <c r="AW283" s="121" t="s">
        <v>147</v>
      </c>
      <c r="AX283" s="121" t="s">
        <v>73</v>
      </c>
      <c r="AY283" s="121" t="s">
        <v>191</v>
      </c>
    </row>
    <row r="284" spans="2:51" s="6" customFormat="1" ht="15.75" customHeight="1">
      <c r="B284" s="120"/>
      <c r="E284" s="121"/>
      <c r="F284" s="273" t="s">
        <v>447</v>
      </c>
      <c r="G284" s="274"/>
      <c r="H284" s="274"/>
      <c r="I284" s="274"/>
      <c r="K284" s="123">
        <v>204.024</v>
      </c>
      <c r="S284" s="120"/>
      <c r="T284" s="124"/>
      <c r="AA284" s="125"/>
      <c r="AT284" s="121" t="s">
        <v>201</v>
      </c>
      <c r="AU284" s="121" t="s">
        <v>209</v>
      </c>
      <c r="AV284" s="121" t="s">
        <v>80</v>
      </c>
      <c r="AW284" s="121" t="s">
        <v>147</v>
      </c>
      <c r="AX284" s="121" t="s">
        <v>73</v>
      </c>
      <c r="AY284" s="121" t="s">
        <v>191</v>
      </c>
    </row>
    <row r="285" spans="2:51" s="6" customFormat="1" ht="15.75" customHeight="1">
      <c r="B285" s="120"/>
      <c r="E285" s="121"/>
      <c r="F285" s="273" t="s">
        <v>448</v>
      </c>
      <c r="G285" s="274"/>
      <c r="H285" s="274"/>
      <c r="I285" s="274"/>
      <c r="K285" s="123">
        <v>206.616</v>
      </c>
      <c r="S285" s="120"/>
      <c r="T285" s="124"/>
      <c r="AA285" s="125"/>
      <c r="AT285" s="121" t="s">
        <v>201</v>
      </c>
      <c r="AU285" s="121" t="s">
        <v>209</v>
      </c>
      <c r="AV285" s="121" t="s">
        <v>80</v>
      </c>
      <c r="AW285" s="121" t="s">
        <v>147</v>
      </c>
      <c r="AX285" s="121" t="s">
        <v>73</v>
      </c>
      <c r="AY285" s="121" t="s">
        <v>191</v>
      </c>
    </row>
    <row r="286" spans="2:51" s="6" customFormat="1" ht="15.75" customHeight="1">
      <c r="B286" s="120"/>
      <c r="E286" s="121"/>
      <c r="F286" s="273" t="s">
        <v>449</v>
      </c>
      <c r="G286" s="274"/>
      <c r="H286" s="274"/>
      <c r="I286" s="274"/>
      <c r="K286" s="123">
        <v>20.764</v>
      </c>
      <c r="S286" s="120"/>
      <c r="T286" s="124"/>
      <c r="AA286" s="125"/>
      <c r="AT286" s="121" t="s">
        <v>201</v>
      </c>
      <c r="AU286" s="121" t="s">
        <v>209</v>
      </c>
      <c r="AV286" s="121" t="s">
        <v>80</v>
      </c>
      <c r="AW286" s="121" t="s">
        <v>147</v>
      </c>
      <c r="AX286" s="121" t="s">
        <v>73</v>
      </c>
      <c r="AY286" s="121" t="s">
        <v>191</v>
      </c>
    </row>
    <row r="287" spans="2:51" s="6" customFormat="1" ht="15.75" customHeight="1">
      <c r="B287" s="120"/>
      <c r="E287" s="121"/>
      <c r="F287" s="273" t="s">
        <v>450</v>
      </c>
      <c r="G287" s="274"/>
      <c r="H287" s="274"/>
      <c r="I287" s="274"/>
      <c r="K287" s="123">
        <v>21.86</v>
      </c>
      <c r="S287" s="120"/>
      <c r="T287" s="124"/>
      <c r="AA287" s="125"/>
      <c r="AT287" s="121" t="s">
        <v>201</v>
      </c>
      <c r="AU287" s="121" t="s">
        <v>209</v>
      </c>
      <c r="AV287" s="121" t="s">
        <v>80</v>
      </c>
      <c r="AW287" s="121" t="s">
        <v>147</v>
      </c>
      <c r="AX287" s="121" t="s">
        <v>73</v>
      </c>
      <c r="AY287" s="121" t="s">
        <v>191</v>
      </c>
    </row>
    <row r="288" spans="2:51" s="6" customFormat="1" ht="15.75" customHeight="1">
      <c r="B288" s="120"/>
      <c r="E288" s="121"/>
      <c r="F288" s="273" t="s">
        <v>451</v>
      </c>
      <c r="G288" s="274"/>
      <c r="H288" s="274"/>
      <c r="I288" s="274"/>
      <c r="K288" s="123">
        <v>62.292</v>
      </c>
      <c r="S288" s="120"/>
      <c r="T288" s="124"/>
      <c r="AA288" s="125"/>
      <c r="AT288" s="121" t="s">
        <v>201</v>
      </c>
      <c r="AU288" s="121" t="s">
        <v>209</v>
      </c>
      <c r="AV288" s="121" t="s">
        <v>80</v>
      </c>
      <c r="AW288" s="121" t="s">
        <v>147</v>
      </c>
      <c r="AX288" s="121" t="s">
        <v>73</v>
      </c>
      <c r="AY288" s="121" t="s">
        <v>191</v>
      </c>
    </row>
    <row r="289" spans="2:51" s="6" customFormat="1" ht="15.75" customHeight="1">
      <c r="B289" s="120"/>
      <c r="E289" s="121"/>
      <c r="F289" s="273" t="s">
        <v>452</v>
      </c>
      <c r="G289" s="274"/>
      <c r="H289" s="274"/>
      <c r="I289" s="274"/>
      <c r="K289" s="123">
        <v>65.58</v>
      </c>
      <c r="S289" s="120"/>
      <c r="T289" s="124"/>
      <c r="AA289" s="125"/>
      <c r="AT289" s="121" t="s">
        <v>201</v>
      </c>
      <c r="AU289" s="121" t="s">
        <v>209</v>
      </c>
      <c r="AV289" s="121" t="s">
        <v>80</v>
      </c>
      <c r="AW289" s="121" t="s">
        <v>147</v>
      </c>
      <c r="AX289" s="121" t="s">
        <v>73</v>
      </c>
      <c r="AY289" s="121" t="s">
        <v>191</v>
      </c>
    </row>
    <row r="290" spans="2:51" s="6" customFormat="1" ht="15.75" customHeight="1">
      <c r="B290" s="135"/>
      <c r="E290" s="136" t="s">
        <v>88</v>
      </c>
      <c r="F290" s="280" t="s">
        <v>415</v>
      </c>
      <c r="G290" s="281"/>
      <c r="H290" s="281"/>
      <c r="I290" s="281"/>
      <c r="K290" s="137">
        <v>1466.074</v>
      </c>
      <c r="S290" s="135"/>
      <c r="T290" s="138"/>
      <c r="AA290" s="139"/>
      <c r="AT290" s="136" t="s">
        <v>201</v>
      </c>
      <c r="AU290" s="136" t="s">
        <v>209</v>
      </c>
      <c r="AV290" s="136" t="s">
        <v>209</v>
      </c>
      <c r="AW290" s="136" t="s">
        <v>147</v>
      </c>
      <c r="AX290" s="136" t="s">
        <v>73</v>
      </c>
      <c r="AY290" s="136" t="s">
        <v>191</v>
      </c>
    </row>
    <row r="291" spans="2:51" s="6" customFormat="1" ht="15.75" customHeight="1">
      <c r="B291" s="115"/>
      <c r="E291" s="116"/>
      <c r="F291" s="277" t="s">
        <v>402</v>
      </c>
      <c r="G291" s="278"/>
      <c r="H291" s="278"/>
      <c r="I291" s="278"/>
      <c r="K291" s="116"/>
      <c r="S291" s="115"/>
      <c r="T291" s="118"/>
      <c r="AA291" s="119"/>
      <c r="AT291" s="116" t="s">
        <v>201</v>
      </c>
      <c r="AU291" s="116" t="s">
        <v>209</v>
      </c>
      <c r="AV291" s="116" t="s">
        <v>23</v>
      </c>
      <c r="AW291" s="116" t="s">
        <v>147</v>
      </c>
      <c r="AX291" s="116" t="s">
        <v>73</v>
      </c>
      <c r="AY291" s="116" t="s">
        <v>191</v>
      </c>
    </row>
    <row r="292" spans="2:51" s="6" customFormat="1" ht="15.75" customHeight="1">
      <c r="B292" s="120"/>
      <c r="E292" s="121"/>
      <c r="F292" s="273" t="s">
        <v>453</v>
      </c>
      <c r="G292" s="274"/>
      <c r="H292" s="274"/>
      <c r="I292" s="274"/>
      <c r="K292" s="123">
        <v>73.304</v>
      </c>
      <c r="S292" s="120"/>
      <c r="T292" s="124"/>
      <c r="AA292" s="125"/>
      <c r="AT292" s="121" t="s">
        <v>201</v>
      </c>
      <c r="AU292" s="121" t="s">
        <v>209</v>
      </c>
      <c r="AV292" s="121" t="s">
        <v>80</v>
      </c>
      <c r="AW292" s="121" t="s">
        <v>147</v>
      </c>
      <c r="AX292" s="121" t="s">
        <v>73</v>
      </c>
      <c r="AY292" s="121" t="s">
        <v>191</v>
      </c>
    </row>
    <row r="293" spans="2:51" s="6" customFormat="1" ht="15.75" customHeight="1">
      <c r="B293" s="126"/>
      <c r="E293" s="127"/>
      <c r="F293" s="275" t="s">
        <v>261</v>
      </c>
      <c r="G293" s="276"/>
      <c r="H293" s="276"/>
      <c r="I293" s="276"/>
      <c r="K293" s="128">
        <v>1539.378</v>
      </c>
      <c r="S293" s="126"/>
      <c r="T293" s="129"/>
      <c r="AA293" s="130"/>
      <c r="AT293" s="127" t="s">
        <v>201</v>
      </c>
      <c r="AU293" s="127" t="s">
        <v>209</v>
      </c>
      <c r="AV293" s="127" t="s">
        <v>196</v>
      </c>
      <c r="AW293" s="127" t="s">
        <v>147</v>
      </c>
      <c r="AX293" s="127" t="s">
        <v>23</v>
      </c>
      <c r="AY293" s="127" t="s">
        <v>191</v>
      </c>
    </row>
    <row r="294" spans="2:65" s="6" customFormat="1" ht="27" customHeight="1">
      <c r="B294" s="21"/>
      <c r="C294" s="131" t="s">
        <v>454</v>
      </c>
      <c r="D294" s="131" t="s">
        <v>313</v>
      </c>
      <c r="E294" s="132" t="s">
        <v>455</v>
      </c>
      <c r="F294" s="265" t="s">
        <v>456</v>
      </c>
      <c r="G294" s="266"/>
      <c r="H294" s="266"/>
      <c r="I294" s="266"/>
      <c r="J294" s="133" t="s">
        <v>89</v>
      </c>
      <c r="K294" s="134">
        <v>174.185</v>
      </c>
      <c r="L294" s="267"/>
      <c r="M294" s="266"/>
      <c r="N294" s="268">
        <f>ROUND($L$294*$K$294,2)</f>
        <v>0</v>
      </c>
      <c r="O294" s="269"/>
      <c r="P294" s="269"/>
      <c r="Q294" s="269"/>
      <c r="R294" s="107" t="s">
        <v>195</v>
      </c>
      <c r="S294" s="21"/>
      <c r="T294" s="110"/>
      <c r="U294" s="111" t="s">
        <v>43</v>
      </c>
      <c r="X294" s="112">
        <v>0.0004</v>
      </c>
      <c r="Y294" s="112">
        <f>$X$294*$K$294</f>
        <v>0.069674</v>
      </c>
      <c r="Z294" s="112">
        <v>0</v>
      </c>
      <c r="AA294" s="113">
        <f>$Z$294*$K$294</f>
        <v>0</v>
      </c>
      <c r="AR294" s="74" t="s">
        <v>238</v>
      </c>
      <c r="AT294" s="74" t="s">
        <v>313</v>
      </c>
      <c r="AU294" s="74" t="s">
        <v>209</v>
      </c>
      <c r="AY294" s="6" t="s">
        <v>191</v>
      </c>
      <c r="BE294" s="114">
        <f>IF($U$294="základní",$N$294,0)</f>
        <v>0</v>
      </c>
      <c r="BF294" s="114">
        <f>IF($U$294="snížená",$N$294,0)</f>
        <v>0</v>
      </c>
      <c r="BG294" s="114">
        <f>IF($U$294="zákl. přenesená",$N$294,0)</f>
        <v>0</v>
      </c>
      <c r="BH294" s="114">
        <f>IF($U$294="sníž. přenesená",$N$294,0)</f>
        <v>0</v>
      </c>
      <c r="BI294" s="114">
        <f>IF($U$294="nulová",$N$294,0)</f>
        <v>0</v>
      </c>
      <c r="BJ294" s="74" t="s">
        <v>23</v>
      </c>
      <c r="BK294" s="114">
        <f>ROUND($L$294*$K$294,2)</f>
        <v>0</v>
      </c>
      <c r="BL294" s="74" t="s">
        <v>196</v>
      </c>
      <c r="BM294" s="74" t="s">
        <v>457</v>
      </c>
    </row>
    <row r="295" spans="2:47" s="6" customFormat="1" ht="16.5" customHeight="1">
      <c r="B295" s="21"/>
      <c r="F295" s="263" t="s">
        <v>458</v>
      </c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1"/>
      <c r="T295" s="47"/>
      <c r="AA295" s="48"/>
      <c r="AT295" s="6" t="s">
        <v>199</v>
      </c>
      <c r="AU295" s="6" t="s">
        <v>209</v>
      </c>
    </row>
    <row r="296" spans="2:51" s="6" customFormat="1" ht="15.75" customHeight="1">
      <c r="B296" s="115"/>
      <c r="E296" s="116"/>
      <c r="F296" s="277" t="s">
        <v>459</v>
      </c>
      <c r="G296" s="278"/>
      <c r="H296" s="278"/>
      <c r="I296" s="278"/>
      <c r="K296" s="116"/>
      <c r="S296" s="115"/>
      <c r="T296" s="118"/>
      <c r="AA296" s="119"/>
      <c r="AT296" s="116" t="s">
        <v>201</v>
      </c>
      <c r="AU296" s="116" t="s">
        <v>209</v>
      </c>
      <c r="AV296" s="116" t="s">
        <v>23</v>
      </c>
      <c r="AW296" s="116" t="s">
        <v>147</v>
      </c>
      <c r="AX296" s="116" t="s">
        <v>73</v>
      </c>
      <c r="AY296" s="116" t="s">
        <v>191</v>
      </c>
    </row>
    <row r="297" spans="2:51" s="6" customFormat="1" ht="15.75" customHeight="1">
      <c r="B297" s="120"/>
      <c r="E297" s="121"/>
      <c r="F297" s="273" t="s">
        <v>460</v>
      </c>
      <c r="G297" s="274"/>
      <c r="H297" s="274"/>
      <c r="I297" s="274"/>
      <c r="K297" s="123">
        <v>5.59</v>
      </c>
      <c r="S297" s="120"/>
      <c r="T297" s="124"/>
      <c r="AA297" s="125"/>
      <c r="AT297" s="121" t="s">
        <v>201</v>
      </c>
      <c r="AU297" s="121" t="s">
        <v>209</v>
      </c>
      <c r="AV297" s="121" t="s">
        <v>80</v>
      </c>
      <c r="AW297" s="121" t="s">
        <v>147</v>
      </c>
      <c r="AX297" s="121" t="s">
        <v>73</v>
      </c>
      <c r="AY297" s="121" t="s">
        <v>191</v>
      </c>
    </row>
    <row r="298" spans="2:51" s="6" customFormat="1" ht="15.75" customHeight="1">
      <c r="B298" s="120"/>
      <c r="E298" s="121"/>
      <c r="F298" s="273" t="s">
        <v>461</v>
      </c>
      <c r="G298" s="274"/>
      <c r="H298" s="274"/>
      <c r="I298" s="274"/>
      <c r="K298" s="123">
        <v>12.09</v>
      </c>
      <c r="S298" s="120"/>
      <c r="T298" s="124"/>
      <c r="AA298" s="125"/>
      <c r="AT298" s="121" t="s">
        <v>201</v>
      </c>
      <c r="AU298" s="121" t="s">
        <v>209</v>
      </c>
      <c r="AV298" s="121" t="s">
        <v>80</v>
      </c>
      <c r="AW298" s="121" t="s">
        <v>147</v>
      </c>
      <c r="AX298" s="121" t="s">
        <v>73</v>
      </c>
      <c r="AY298" s="121" t="s">
        <v>191</v>
      </c>
    </row>
    <row r="299" spans="2:51" s="6" customFormat="1" ht="15.75" customHeight="1">
      <c r="B299" s="120"/>
      <c r="E299" s="121"/>
      <c r="F299" s="273" t="s">
        <v>462</v>
      </c>
      <c r="G299" s="274"/>
      <c r="H299" s="274"/>
      <c r="I299" s="274"/>
      <c r="K299" s="123">
        <v>11.16</v>
      </c>
      <c r="S299" s="120"/>
      <c r="T299" s="124"/>
      <c r="AA299" s="125"/>
      <c r="AT299" s="121" t="s">
        <v>201</v>
      </c>
      <c r="AU299" s="121" t="s">
        <v>209</v>
      </c>
      <c r="AV299" s="121" t="s">
        <v>80</v>
      </c>
      <c r="AW299" s="121" t="s">
        <v>147</v>
      </c>
      <c r="AX299" s="121" t="s">
        <v>73</v>
      </c>
      <c r="AY299" s="121" t="s">
        <v>191</v>
      </c>
    </row>
    <row r="300" spans="2:51" s="6" customFormat="1" ht="15.75" customHeight="1">
      <c r="B300" s="120"/>
      <c r="E300" s="121"/>
      <c r="F300" s="273" t="s">
        <v>463</v>
      </c>
      <c r="G300" s="274"/>
      <c r="H300" s="274"/>
      <c r="I300" s="274"/>
      <c r="K300" s="123">
        <v>5.16</v>
      </c>
      <c r="S300" s="120"/>
      <c r="T300" s="124"/>
      <c r="AA300" s="125"/>
      <c r="AT300" s="121" t="s">
        <v>201</v>
      </c>
      <c r="AU300" s="121" t="s">
        <v>209</v>
      </c>
      <c r="AV300" s="121" t="s">
        <v>80</v>
      </c>
      <c r="AW300" s="121" t="s">
        <v>147</v>
      </c>
      <c r="AX300" s="121" t="s">
        <v>73</v>
      </c>
      <c r="AY300" s="121" t="s">
        <v>191</v>
      </c>
    </row>
    <row r="301" spans="2:51" s="6" customFormat="1" ht="15.75" customHeight="1">
      <c r="B301" s="120"/>
      <c r="E301" s="121"/>
      <c r="F301" s="273" t="s">
        <v>464</v>
      </c>
      <c r="G301" s="274"/>
      <c r="H301" s="274"/>
      <c r="I301" s="274"/>
      <c r="K301" s="123">
        <v>0.854</v>
      </c>
      <c r="S301" s="120"/>
      <c r="T301" s="124"/>
      <c r="AA301" s="125"/>
      <c r="AT301" s="121" t="s">
        <v>201</v>
      </c>
      <c r="AU301" s="121" t="s">
        <v>209</v>
      </c>
      <c r="AV301" s="121" t="s">
        <v>80</v>
      </c>
      <c r="AW301" s="121" t="s">
        <v>147</v>
      </c>
      <c r="AX301" s="121" t="s">
        <v>73</v>
      </c>
      <c r="AY301" s="121" t="s">
        <v>191</v>
      </c>
    </row>
    <row r="302" spans="2:51" s="6" customFormat="1" ht="15.75" customHeight="1">
      <c r="B302" s="120"/>
      <c r="E302" s="121"/>
      <c r="F302" s="273" t="s">
        <v>465</v>
      </c>
      <c r="G302" s="274"/>
      <c r="H302" s="274"/>
      <c r="I302" s="274"/>
      <c r="K302" s="123">
        <v>1.866</v>
      </c>
      <c r="S302" s="120"/>
      <c r="T302" s="124"/>
      <c r="AA302" s="125"/>
      <c r="AT302" s="121" t="s">
        <v>201</v>
      </c>
      <c r="AU302" s="121" t="s">
        <v>209</v>
      </c>
      <c r="AV302" s="121" t="s">
        <v>80</v>
      </c>
      <c r="AW302" s="121" t="s">
        <v>147</v>
      </c>
      <c r="AX302" s="121" t="s">
        <v>73</v>
      </c>
      <c r="AY302" s="121" t="s">
        <v>191</v>
      </c>
    </row>
    <row r="303" spans="2:51" s="6" customFormat="1" ht="15.75" customHeight="1">
      <c r="B303" s="120"/>
      <c r="E303" s="121"/>
      <c r="F303" s="273" t="s">
        <v>466</v>
      </c>
      <c r="G303" s="274"/>
      <c r="H303" s="274"/>
      <c r="I303" s="274"/>
      <c r="K303" s="123">
        <v>5.598</v>
      </c>
      <c r="S303" s="120"/>
      <c r="T303" s="124"/>
      <c r="AA303" s="125"/>
      <c r="AT303" s="121" t="s">
        <v>201</v>
      </c>
      <c r="AU303" s="121" t="s">
        <v>209</v>
      </c>
      <c r="AV303" s="121" t="s">
        <v>80</v>
      </c>
      <c r="AW303" s="121" t="s">
        <v>147</v>
      </c>
      <c r="AX303" s="121" t="s">
        <v>73</v>
      </c>
      <c r="AY303" s="121" t="s">
        <v>191</v>
      </c>
    </row>
    <row r="304" spans="2:51" s="6" customFormat="1" ht="15.75" customHeight="1">
      <c r="B304" s="120"/>
      <c r="E304" s="121"/>
      <c r="F304" s="273" t="s">
        <v>467</v>
      </c>
      <c r="G304" s="274"/>
      <c r="H304" s="274"/>
      <c r="I304" s="274"/>
      <c r="K304" s="123">
        <v>2.562</v>
      </c>
      <c r="S304" s="120"/>
      <c r="T304" s="124"/>
      <c r="AA304" s="125"/>
      <c r="AT304" s="121" t="s">
        <v>201</v>
      </c>
      <c r="AU304" s="121" t="s">
        <v>209</v>
      </c>
      <c r="AV304" s="121" t="s">
        <v>80</v>
      </c>
      <c r="AW304" s="121" t="s">
        <v>147</v>
      </c>
      <c r="AX304" s="121" t="s">
        <v>73</v>
      </c>
      <c r="AY304" s="121" t="s">
        <v>191</v>
      </c>
    </row>
    <row r="305" spans="2:51" s="6" customFormat="1" ht="15.75" customHeight="1">
      <c r="B305" s="120"/>
      <c r="E305" s="121"/>
      <c r="F305" s="273" t="s">
        <v>468</v>
      </c>
      <c r="G305" s="274"/>
      <c r="H305" s="274"/>
      <c r="I305" s="274"/>
      <c r="K305" s="123">
        <v>18.86</v>
      </c>
      <c r="S305" s="120"/>
      <c r="T305" s="124"/>
      <c r="AA305" s="125"/>
      <c r="AT305" s="121" t="s">
        <v>201</v>
      </c>
      <c r="AU305" s="121" t="s">
        <v>209</v>
      </c>
      <c r="AV305" s="121" t="s">
        <v>80</v>
      </c>
      <c r="AW305" s="121" t="s">
        <v>147</v>
      </c>
      <c r="AX305" s="121" t="s">
        <v>73</v>
      </c>
      <c r="AY305" s="121" t="s">
        <v>191</v>
      </c>
    </row>
    <row r="306" spans="2:51" s="6" customFormat="1" ht="15.75" customHeight="1">
      <c r="B306" s="120"/>
      <c r="E306" s="121"/>
      <c r="F306" s="273" t="s">
        <v>469</v>
      </c>
      <c r="G306" s="274"/>
      <c r="H306" s="274"/>
      <c r="I306" s="274"/>
      <c r="K306" s="123">
        <v>3.6</v>
      </c>
      <c r="S306" s="120"/>
      <c r="T306" s="124"/>
      <c r="AA306" s="125"/>
      <c r="AT306" s="121" t="s">
        <v>201</v>
      </c>
      <c r="AU306" s="121" t="s">
        <v>209</v>
      </c>
      <c r="AV306" s="121" t="s">
        <v>80</v>
      </c>
      <c r="AW306" s="121" t="s">
        <v>147</v>
      </c>
      <c r="AX306" s="121" t="s">
        <v>73</v>
      </c>
      <c r="AY306" s="121" t="s">
        <v>191</v>
      </c>
    </row>
    <row r="307" spans="2:51" s="6" customFormat="1" ht="15.75" customHeight="1">
      <c r="B307" s="120"/>
      <c r="E307" s="121"/>
      <c r="F307" s="273" t="s">
        <v>470</v>
      </c>
      <c r="G307" s="274"/>
      <c r="H307" s="274"/>
      <c r="I307" s="274"/>
      <c r="K307" s="123">
        <v>2.1</v>
      </c>
      <c r="S307" s="120"/>
      <c r="T307" s="124"/>
      <c r="AA307" s="125"/>
      <c r="AT307" s="121" t="s">
        <v>201</v>
      </c>
      <c r="AU307" s="121" t="s">
        <v>209</v>
      </c>
      <c r="AV307" s="121" t="s">
        <v>80</v>
      </c>
      <c r="AW307" s="121" t="s">
        <v>147</v>
      </c>
      <c r="AX307" s="121" t="s">
        <v>73</v>
      </c>
      <c r="AY307" s="121" t="s">
        <v>191</v>
      </c>
    </row>
    <row r="308" spans="2:51" s="6" customFormat="1" ht="15.75" customHeight="1">
      <c r="B308" s="120"/>
      <c r="E308" s="121"/>
      <c r="F308" s="273" t="s">
        <v>471</v>
      </c>
      <c r="G308" s="274"/>
      <c r="H308" s="274"/>
      <c r="I308" s="274"/>
      <c r="K308" s="123">
        <v>9.3</v>
      </c>
      <c r="S308" s="120"/>
      <c r="T308" s="124"/>
      <c r="AA308" s="125"/>
      <c r="AT308" s="121" t="s">
        <v>201</v>
      </c>
      <c r="AU308" s="121" t="s">
        <v>209</v>
      </c>
      <c r="AV308" s="121" t="s">
        <v>80</v>
      </c>
      <c r="AW308" s="121" t="s">
        <v>147</v>
      </c>
      <c r="AX308" s="121" t="s">
        <v>73</v>
      </c>
      <c r="AY308" s="121" t="s">
        <v>191</v>
      </c>
    </row>
    <row r="309" spans="2:51" s="6" customFormat="1" ht="15.75" customHeight="1">
      <c r="B309" s="120"/>
      <c r="E309" s="121"/>
      <c r="F309" s="273" t="s">
        <v>472</v>
      </c>
      <c r="G309" s="274"/>
      <c r="H309" s="274"/>
      <c r="I309" s="274"/>
      <c r="K309" s="123">
        <v>0.9</v>
      </c>
      <c r="S309" s="120"/>
      <c r="T309" s="124"/>
      <c r="AA309" s="125"/>
      <c r="AT309" s="121" t="s">
        <v>201</v>
      </c>
      <c r="AU309" s="121" t="s">
        <v>209</v>
      </c>
      <c r="AV309" s="121" t="s">
        <v>80</v>
      </c>
      <c r="AW309" s="121" t="s">
        <v>147</v>
      </c>
      <c r="AX309" s="121" t="s">
        <v>73</v>
      </c>
      <c r="AY309" s="121" t="s">
        <v>191</v>
      </c>
    </row>
    <row r="310" spans="2:51" s="6" customFormat="1" ht="15.75" customHeight="1">
      <c r="B310" s="120"/>
      <c r="E310" s="121"/>
      <c r="F310" s="273" t="s">
        <v>473</v>
      </c>
      <c r="G310" s="274"/>
      <c r="H310" s="274"/>
      <c r="I310" s="274"/>
      <c r="K310" s="123">
        <v>13.2</v>
      </c>
      <c r="S310" s="120"/>
      <c r="T310" s="124"/>
      <c r="AA310" s="125"/>
      <c r="AT310" s="121" t="s">
        <v>201</v>
      </c>
      <c r="AU310" s="121" t="s">
        <v>209</v>
      </c>
      <c r="AV310" s="121" t="s">
        <v>80</v>
      </c>
      <c r="AW310" s="121" t="s">
        <v>147</v>
      </c>
      <c r="AX310" s="121" t="s">
        <v>73</v>
      </c>
      <c r="AY310" s="121" t="s">
        <v>191</v>
      </c>
    </row>
    <row r="311" spans="2:51" s="6" customFormat="1" ht="15.75" customHeight="1">
      <c r="B311" s="120"/>
      <c r="E311" s="121"/>
      <c r="F311" s="273" t="s">
        <v>474</v>
      </c>
      <c r="G311" s="274"/>
      <c r="H311" s="274"/>
      <c r="I311" s="274"/>
      <c r="K311" s="123">
        <v>1.2</v>
      </c>
      <c r="S311" s="120"/>
      <c r="T311" s="124"/>
      <c r="AA311" s="125"/>
      <c r="AT311" s="121" t="s">
        <v>201</v>
      </c>
      <c r="AU311" s="121" t="s">
        <v>209</v>
      </c>
      <c r="AV311" s="121" t="s">
        <v>80</v>
      </c>
      <c r="AW311" s="121" t="s">
        <v>147</v>
      </c>
      <c r="AX311" s="121" t="s">
        <v>73</v>
      </c>
      <c r="AY311" s="121" t="s">
        <v>191</v>
      </c>
    </row>
    <row r="312" spans="2:51" s="6" customFormat="1" ht="15.75" customHeight="1">
      <c r="B312" s="120"/>
      <c r="E312" s="121"/>
      <c r="F312" s="273" t="s">
        <v>475</v>
      </c>
      <c r="G312" s="274"/>
      <c r="H312" s="274"/>
      <c r="I312" s="274"/>
      <c r="K312" s="123">
        <v>3</v>
      </c>
      <c r="S312" s="120"/>
      <c r="T312" s="124"/>
      <c r="AA312" s="125"/>
      <c r="AT312" s="121" t="s">
        <v>201</v>
      </c>
      <c r="AU312" s="121" t="s">
        <v>209</v>
      </c>
      <c r="AV312" s="121" t="s">
        <v>80</v>
      </c>
      <c r="AW312" s="121" t="s">
        <v>147</v>
      </c>
      <c r="AX312" s="121" t="s">
        <v>73</v>
      </c>
      <c r="AY312" s="121" t="s">
        <v>191</v>
      </c>
    </row>
    <row r="313" spans="2:51" s="6" customFormat="1" ht="15.75" customHeight="1">
      <c r="B313" s="120"/>
      <c r="E313" s="121"/>
      <c r="F313" s="273" t="s">
        <v>476</v>
      </c>
      <c r="G313" s="274"/>
      <c r="H313" s="274"/>
      <c r="I313" s="274"/>
      <c r="K313" s="123">
        <v>6.3</v>
      </c>
      <c r="S313" s="120"/>
      <c r="T313" s="124"/>
      <c r="AA313" s="125"/>
      <c r="AT313" s="121" t="s">
        <v>201</v>
      </c>
      <c r="AU313" s="121" t="s">
        <v>209</v>
      </c>
      <c r="AV313" s="121" t="s">
        <v>80</v>
      </c>
      <c r="AW313" s="121" t="s">
        <v>147</v>
      </c>
      <c r="AX313" s="121" t="s">
        <v>73</v>
      </c>
      <c r="AY313" s="121" t="s">
        <v>191</v>
      </c>
    </row>
    <row r="314" spans="2:51" s="6" customFormat="1" ht="15.75" customHeight="1">
      <c r="B314" s="120"/>
      <c r="E314" s="121"/>
      <c r="F314" s="273" t="s">
        <v>477</v>
      </c>
      <c r="G314" s="274"/>
      <c r="H314" s="274"/>
      <c r="I314" s="274"/>
      <c r="K314" s="123">
        <v>2.4</v>
      </c>
      <c r="S314" s="120"/>
      <c r="T314" s="124"/>
      <c r="AA314" s="125"/>
      <c r="AT314" s="121" t="s">
        <v>201</v>
      </c>
      <c r="AU314" s="121" t="s">
        <v>209</v>
      </c>
      <c r="AV314" s="121" t="s">
        <v>80</v>
      </c>
      <c r="AW314" s="121" t="s">
        <v>147</v>
      </c>
      <c r="AX314" s="121" t="s">
        <v>73</v>
      </c>
      <c r="AY314" s="121" t="s">
        <v>191</v>
      </c>
    </row>
    <row r="315" spans="2:51" s="6" customFormat="1" ht="15.75" customHeight="1">
      <c r="B315" s="120"/>
      <c r="E315" s="121"/>
      <c r="F315" s="273" t="s">
        <v>478</v>
      </c>
      <c r="G315" s="274"/>
      <c r="H315" s="274"/>
      <c r="I315" s="274"/>
      <c r="K315" s="123">
        <v>31.2</v>
      </c>
      <c r="S315" s="120"/>
      <c r="T315" s="124"/>
      <c r="AA315" s="125"/>
      <c r="AT315" s="121" t="s">
        <v>201</v>
      </c>
      <c r="AU315" s="121" t="s">
        <v>209</v>
      </c>
      <c r="AV315" s="121" t="s">
        <v>80</v>
      </c>
      <c r="AW315" s="121" t="s">
        <v>147</v>
      </c>
      <c r="AX315" s="121" t="s">
        <v>73</v>
      </c>
      <c r="AY315" s="121" t="s">
        <v>191</v>
      </c>
    </row>
    <row r="316" spans="2:51" s="6" customFormat="1" ht="15.75" customHeight="1">
      <c r="B316" s="120"/>
      <c r="E316" s="121"/>
      <c r="F316" s="273" t="s">
        <v>479</v>
      </c>
      <c r="G316" s="274"/>
      <c r="H316" s="274"/>
      <c r="I316" s="274"/>
      <c r="K316" s="123">
        <v>4.8</v>
      </c>
      <c r="S316" s="120"/>
      <c r="T316" s="124"/>
      <c r="AA316" s="125"/>
      <c r="AT316" s="121" t="s">
        <v>201</v>
      </c>
      <c r="AU316" s="121" t="s">
        <v>209</v>
      </c>
      <c r="AV316" s="121" t="s">
        <v>80</v>
      </c>
      <c r="AW316" s="121" t="s">
        <v>147</v>
      </c>
      <c r="AX316" s="121" t="s">
        <v>73</v>
      </c>
      <c r="AY316" s="121" t="s">
        <v>191</v>
      </c>
    </row>
    <row r="317" spans="2:51" s="6" customFormat="1" ht="15.75" customHeight="1">
      <c r="B317" s="120"/>
      <c r="E317" s="121"/>
      <c r="F317" s="273" t="s">
        <v>479</v>
      </c>
      <c r="G317" s="274"/>
      <c r="H317" s="274"/>
      <c r="I317" s="274"/>
      <c r="K317" s="123">
        <v>4.8</v>
      </c>
      <c r="S317" s="120"/>
      <c r="T317" s="124"/>
      <c r="AA317" s="125"/>
      <c r="AT317" s="121" t="s">
        <v>201</v>
      </c>
      <c r="AU317" s="121" t="s">
        <v>209</v>
      </c>
      <c r="AV317" s="121" t="s">
        <v>80</v>
      </c>
      <c r="AW317" s="121" t="s">
        <v>147</v>
      </c>
      <c r="AX317" s="121" t="s">
        <v>73</v>
      </c>
      <c r="AY317" s="121" t="s">
        <v>191</v>
      </c>
    </row>
    <row r="318" spans="2:51" s="6" customFormat="1" ht="15.75" customHeight="1">
      <c r="B318" s="120"/>
      <c r="E318" s="121"/>
      <c r="F318" s="273" t="s">
        <v>477</v>
      </c>
      <c r="G318" s="274"/>
      <c r="H318" s="274"/>
      <c r="I318" s="274"/>
      <c r="K318" s="123">
        <v>2.4</v>
      </c>
      <c r="S318" s="120"/>
      <c r="T318" s="124"/>
      <c r="AA318" s="125"/>
      <c r="AT318" s="121" t="s">
        <v>201</v>
      </c>
      <c r="AU318" s="121" t="s">
        <v>209</v>
      </c>
      <c r="AV318" s="121" t="s">
        <v>80</v>
      </c>
      <c r="AW318" s="121" t="s">
        <v>147</v>
      </c>
      <c r="AX318" s="121" t="s">
        <v>73</v>
      </c>
      <c r="AY318" s="121" t="s">
        <v>191</v>
      </c>
    </row>
    <row r="319" spans="2:51" s="6" customFormat="1" ht="15.75" customHeight="1">
      <c r="B319" s="120"/>
      <c r="E319" s="121"/>
      <c r="F319" s="273" t="s">
        <v>474</v>
      </c>
      <c r="G319" s="274"/>
      <c r="H319" s="274"/>
      <c r="I319" s="274"/>
      <c r="K319" s="123">
        <v>1.2</v>
      </c>
      <c r="S319" s="120"/>
      <c r="T319" s="124"/>
      <c r="AA319" s="125"/>
      <c r="AT319" s="121" t="s">
        <v>201</v>
      </c>
      <c r="AU319" s="121" t="s">
        <v>209</v>
      </c>
      <c r="AV319" s="121" t="s">
        <v>80</v>
      </c>
      <c r="AW319" s="121" t="s">
        <v>147</v>
      </c>
      <c r="AX319" s="121" t="s">
        <v>73</v>
      </c>
      <c r="AY319" s="121" t="s">
        <v>191</v>
      </c>
    </row>
    <row r="320" spans="2:51" s="6" customFormat="1" ht="15.75" customHeight="1">
      <c r="B320" s="120"/>
      <c r="E320" s="121"/>
      <c r="F320" s="273" t="s">
        <v>480</v>
      </c>
      <c r="G320" s="274"/>
      <c r="H320" s="274"/>
      <c r="I320" s="274"/>
      <c r="K320" s="123">
        <v>4.5</v>
      </c>
      <c r="S320" s="120"/>
      <c r="T320" s="124"/>
      <c r="AA320" s="125"/>
      <c r="AT320" s="121" t="s">
        <v>201</v>
      </c>
      <c r="AU320" s="121" t="s">
        <v>209</v>
      </c>
      <c r="AV320" s="121" t="s">
        <v>80</v>
      </c>
      <c r="AW320" s="121" t="s">
        <v>147</v>
      </c>
      <c r="AX320" s="121" t="s">
        <v>73</v>
      </c>
      <c r="AY320" s="121" t="s">
        <v>191</v>
      </c>
    </row>
    <row r="321" spans="2:51" s="6" customFormat="1" ht="15.75" customHeight="1">
      <c r="B321" s="120"/>
      <c r="E321" s="121"/>
      <c r="F321" s="273" t="s">
        <v>481</v>
      </c>
      <c r="G321" s="274"/>
      <c r="H321" s="274"/>
      <c r="I321" s="274"/>
      <c r="K321" s="123">
        <v>1.45</v>
      </c>
      <c r="S321" s="120"/>
      <c r="T321" s="124"/>
      <c r="AA321" s="125"/>
      <c r="AT321" s="121" t="s">
        <v>201</v>
      </c>
      <c r="AU321" s="121" t="s">
        <v>209</v>
      </c>
      <c r="AV321" s="121" t="s">
        <v>80</v>
      </c>
      <c r="AW321" s="121" t="s">
        <v>147</v>
      </c>
      <c r="AX321" s="121" t="s">
        <v>73</v>
      </c>
      <c r="AY321" s="121" t="s">
        <v>191</v>
      </c>
    </row>
    <row r="322" spans="2:51" s="6" customFormat="1" ht="15.75" customHeight="1">
      <c r="B322" s="120"/>
      <c r="E322" s="121"/>
      <c r="F322" s="273" t="s">
        <v>481</v>
      </c>
      <c r="G322" s="274"/>
      <c r="H322" s="274"/>
      <c r="I322" s="274"/>
      <c r="K322" s="123">
        <v>1.45</v>
      </c>
      <c r="S322" s="120"/>
      <c r="T322" s="124"/>
      <c r="AA322" s="125"/>
      <c r="AT322" s="121" t="s">
        <v>201</v>
      </c>
      <c r="AU322" s="121" t="s">
        <v>209</v>
      </c>
      <c r="AV322" s="121" t="s">
        <v>80</v>
      </c>
      <c r="AW322" s="121" t="s">
        <v>147</v>
      </c>
      <c r="AX322" s="121" t="s">
        <v>73</v>
      </c>
      <c r="AY322" s="121" t="s">
        <v>191</v>
      </c>
    </row>
    <row r="323" spans="2:51" s="6" customFormat="1" ht="15.75" customHeight="1">
      <c r="B323" s="120"/>
      <c r="E323" s="121"/>
      <c r="F323" s="273" t="s">
        <v>482</v>
      </c>
      <c r="G323" s="274"/>
      <c r="H323" s="274"/>
      <c r="I323" s="274"/>
      <c r="K323" s="123">
        <v>0.8</v>
      </c>
      <c r="S323" s="120"/>
      <c r="T323" s="124"/>
      <c r="AA323" s="125"/>
      <c r="AT323" s="121" t="s">
        <v>201</v>
      </c>
      <c r="AU323" s="121" t="s">
        <v>209</v>
      </c>
      <c r="AV323" s="121" t="s">
        <v>80</v>
      </c>
      <c r="AW323" s="121" t="s">
        <v>147</v>
      </c>
      <c r="AX323" s="121" t="s">
        <v>73</v>
      </c>
      <c r="AY323" s="121" t="s">
        <v>191</v>
      </c>
    </row>
    <row r="324" spans="2:51" s="6" customFormat="1" ht="15.75" customHeight="1">
      <c r="B324" s="120"/>
      <c r="E324" s="121"/>
      <c r="F324" s="273" t="s">
        <v>483</v>
      </c>
      <c r="G324" s="274"/>
      <c r="H324" s="274"/>
      <c r="I324" s="274"/>
      <c r="K324" s="123">
        <v>2.6</v>
      </c>
      <c r="S324" s="120"/>
      <c r="T324" s="124"/>
      <c r="AA324" s="125"/>
      <c r="AT324" s="121" t="s">
        <v>201</v>
      </c>
      <c r="AU324" s="121" t="s">
        <v>209</v>
      </c>
      <c r="AV324" s="121" t="s">
        <v>80</v>
      </c>
      <c r="AW324" s="121" t="s">
        <v>147</v>
      </c>
      <c r="AX324" s="121" t="s">
        <v>73</v>
      </c>
      <c r="AY324" s="121" t="s">
        <v>191</v>
      </c>
    </row>
    <row r="325" spans="2:51" s="6" customFormat="1" ht="15.75" customHeight="1">
      <c r="B325" s="120"/>
      <c r="E325" s="121"/>
      <c r="F325" s="273" t="s">
        <v>469</v>
      </c>
      <c r="G325" s="274"/>
      <c r="H325" s="274"/>
      <c r="I325" s="274"/>
      <c r="K325" s="123">
        <v>3.6</v>
      </c>
      <c r="S325" s="120"/>
      <c r="T325" s="124"/>
      <c r="AA325" s="125"/>
      <c r="AT325" s="121" t="s">
        <v>201</v>
      </c>
      <c r="AU325" s="121" t="s">
        <v>209</v>
      </c>
      <c r="AV325" s="121" t="s">
        <v>80</v>
      </c>
      <c r="AW325" s="121" t="s">
        <v>147</v>
      </c>
      <c r="AX325" s="121" t="s">
        <v>73</v>
      </c>
      <c r="AY325" s="121" t="s">
        <v>191</v>
      </c>
    </row>
    <row r="326" spans="2:51" s="6" customFormat="1" ht="15.75" customHeight="1">
      <c r="B326" s="120"/>
      <c r="E326" s="121"/>
      <c r="F326" s="273" t="s">
        <v>484</v>
      </c>
      <c r="G326" s="274"/>
      <c r="H326" s="274"/>
      <c r="I326" s="274"/>
      <c r="K326" s="123">
        <v>1.35</v>
      </c>
      <c r="S326" s="120"/>
      <c r="T326" s="124"/>
      <c r="AA326" s="125"/>
      <c r="AT326" s="121" t="s">
        <v>201</v>
      </c>
      <c r="AU326" s="121" t="s">
        <v>209</v>
      </c>
      <c r="AV326" s="121" t="s">
        <v>80</v>
      </c>
      <c r="AW326" s="121" t="s">
        <v>147</v>
      </c>
      <c r="AX326" s="121" t="s">
        <v>73</v>
      </c>
      <c r="AY326" s="121" t="s">
        <v>191</v>
      </c>
    </row>
    <row r="327" spans="2:51" s="6" customFormat="1" ht="15.75" customHeight="1">
      <c r="B327" s="135"/>
      <c r="E327" s="136" t="s">
        <v>113</v>
      </c>
      <c r="F327" s="280" t="s">
        <v>415</v>
      </c>
      <c r="G327" s="281"/>
      <c r="H327" s="281"/>
      <c r="I327" s="281"/>
      <c r="K327" s="137">
        <v>165.89</v>
      </c>
      <c r="S327" s="135"/>
      <c r="T327" s="138"/>
      <c r="AA327" s="139"/>
      <c r="AT327" s="136" t="s">
        <v>201</v>
      </c>
      <c r="AU327" s="136" t="s">
        <v>209</v>
      </c>
      <c r="AV327" s="136" t="s">
        <v>209</v>
      </c>
      <c r="AW327" s="136" t="s">
        <v>147</v>
      </c>
      <c r="AX327" s="136" t="s">
        <v>73</v>
      </c>
      <c r="AY327" s="136" t="s">
        <v>191</v>
      </c>
    </row>
    <row r="328" spans="2:51" s="6" customFormat="1" ht="15.75" customHeight="1">
      <c r="B328" s="115"/>
      <c r="E328" s="116"/>
      <c r="F328" s="277" t="s">
        <v>402</v>
      </c>
      <c r="G328" s="278"/>
      <c r="H328" s="278"/>
      <c r="I328" s="278"/>
      <c r="K328" s="116"/>
      <c r="S328" s="115"/>
      <c r="T328" s="118"/>
      <c r="AA328" s="119"/>
      <c r="AT328" s="116" t="s">
        <v>201</v>
      </c>
      <c r="AU328" s="116" t="s">
        <v>209</v>
      </c>
      <c r="AV328" s="116" t="s">
        <v>23</v>
      </c>
      <c r="AW328" s="116" t="s">
        <v>147</v>
      </c>
      <c r="AX328" s="116" t="s">
        <v>73</v>
      </c>
      <c r="AY328" s="116" t="s">
        <v>191</v>
      </c>
    </row>
    <row r="329" spans="2:51" s="6" customFormat="1" ht="15.75" customHeight="1">
      <c r="B329" s="120"/>
      <c r="E329" s="121"/>
      <c r="F329" s="273" t="s">
        <v>485</v>
      </c>
      <c r="G329" s="274"/>
      <c r="H329" s="274"/>
      <c r="I329" s="274"/>
      <c r="K329" s="123">
        <v>8.295</v>
      </c>
      <c r="S329" s="120"/>
      <c r="T329" s="124"/>
      <c r="AA329" s="125"/>
      <c r="AT329" s="121" t="s">
        <v>201</v>
      </c>
      <c r="AU329" s="121" t="s">
        <v>209</v>
      </c>
      <c r="AV329" s="121" t="s">
        <v>80</v>
      </c>
      <c r="AW329" s="121" t="s">
        <v>147</v>
      </c>
      <c r="AX329" s="121" t="s">
        <v>73</v>
      </c>
      <c r="AY329" s="121" t="s">
        <v>191</v>
      </c>
    </row>
    <row r="330" spans="2:51" s="6" customFormat="1" ht="15.75" customHeight="1">
      <c r="B330" s="126"/>
      <c r="E330" s="127"/>
      <c r="F330" s="275" t="s">
        <v>261</v>
      </c>
      <c r="G330" s="276"/>
      <c r="H330" s="276"/>
      <c r="I330" s="276"/>
      <c r="K330" s="128">
        <v>174.185</v>
      </c>
      <c r="S330" s="126"/>
      <c r="T330" s="129"/>
      <c r="AA330" s="130"/>
      <c r="AT330" s="127" t="s">
        <v>201</v>
      </c>
      <c r="AU330" s="127" t="s">
        <v>209</v>
      </c>
      <c r="AV330" s="127" t="s">
        <v>196</v>
      </c>
      <c r="AW330" s="127" t="s">
        <v>147</v>
      </c>
      <c r="AX330" s="127" t="s">
        <v>23</v>
      </c>
      <c r="AY330" s="127" t="s">
        <v>191</v>
      </c>
    </row>
    <row r="331" spans="2:65" s="6" customFormat="1" ht="27" customHeight="1">
      <c r="B331" s="21"/>
      <c r="C331" s="131" t="s">
        <v>486</v>
      </c>
      <c r="D331" s="131" t="s">
        <v>313</v>
      </c>
      <c r="E331" s="132" t="s">
        <v>487</v>
      </c>
      <c r="F331" s="265" t="s">
        <v>488</v>
      </c>
      <c r="G331" s="266"/>
      <c r="H331" s="266"/>
      <c r="I331" s="266"/>
      <c r="J331" s="133" t="s">
        <v>89</v>
      </c>
      <c r="K331" s="134">
        <v>174.185</v>
      </c>
      <c r="L331" s="267"/>
      <c r="M331" s="266"/>
      <c r="N331" s="268">
        <f>ROUND($L$331*$K$331,2)</f>
        <v>0</v>
      </c>
      <c r="O331" s="269"/>
      <c r="P331" s="269"/>
      <c r="Q331" s="269"/>
      <c r="R331" s="107" t="s">
        <v>195</v>
      </c>
      <c r="S331" s="21"/>
      <c r="T331" s="110"/>
      <c r="U331" s="111" t="s">
        <v>43</v>
      </c>
      <c r="X331" s="112">
        <v>0.0004</v>
      </c>
      <c r="Y331" s="112">
        <f>$X$331*$K$331</f>
        <v>0.069674</v>
      </c>
      <c r="Z331" s="112">
        <v>0</v>
      </c>
      <c r="AA331" s="113">
        <f>$Z$331*$K$331</f>
        <v>0</v>
      </c>
      <c r="AR331" s="74" t="s">
        <v>238</v>
      </c>
      <c r="AT331" s="74" t="s">
        <v>313</v>
      </c>
      <c r="AU331" s="74" t="s">
        <v>209</v>
      </c>
      <c r="AY331" s="6" t="s">
        <v>191</v>
      </c>
      <c r="BE331" s="114">
        <f>IF($U$331="základní",$N$331,0)</f>
        <v>0</v>
      </c>
      <c r="BF331" s="114">
        <f>IF($U$331="snížená",$N$331,0)</f>
        <v>0</v>
      </c>
      <c r="BG331" s="114">
        <f>IF($U$331="zákl. přenesená",$N$331,0)</f>
        <v>0</v>
      </c>
      <c r="BH331" s="114">
        <f>IF($U$331="sníž. přenesená",$N$331,0)</f>
        <v>0</v>
      </c>
      <c r="BI331" s="114">
        <f>IF($U$331="nulová",$N$331,0)</f>
        <v>0</v>
      </c>
      <c r="BJ331" s="74" t="s">
        <v>23</v>
      </c>
      <c r="BK331" s="114">
        <f>ROUND($L$331*$K$331,2)</f>
        <v>0</v>
      </c>
      <c r="BL331" s="74" t="s">
        <v>196</v>
      </c>
      <c r="BM331" s="74" t="s">
        <v>489</v>
      </c>
    </row>
    <row r="332" spans="2:47" s="6" customFormat="1" ht="27" customHeight="1">
      <c r="B332" s="21"/>
      <c r="F332" s="263" t="s">
        <v>490</v>
      </c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1"/>
      <c r="T332" s="47"/>
      <c r="AA332" s="48"/>
      <c r="AT332" s="6" t="s">
        <v>199</v>
      </c>
      <c r="AU332" s="6" t="s">
        <v>209</v>
      </c>
    </row>
    <row r="333" spans="2:51" s="6" customFormat="1" ht="15.75" customHeight="1">
      <c r="B333" s="120"/>
      <c r="E333" s="121" t="s">
        <v>109</v>
      </c>
      <c r="F333" s="273" t="s">
        <v>113</v>
      </c>
      <c r="G333" s="274"/>
      <c r="H333" s="274"/>
      <c r="I333" s="274"/>
      <c r="K333" s="123">
        <v>165.89</v>
      </c>
      <c r="S333" s="120"/>
      <c r="T333" s="124"/>
      <c r="AA333" s="125"/>
      <c r="AT333" s="121" t="s">
        <v>201</v>
      </c>
      <c r="AU333" s="121" t="s">
        <v>209</v>
      </c>
      <c r="AV333" s="121" t="s">
        <v>80</v>
      </c>
      <c r="AW333" s="121" t="s">
        <v>147</v>
      </c>
      <c r="AX333" s="121" t="s">
        <v>73</v>
      </c>
      <c r="AY333" s="121" t="s">
        <v>191</v>
      </c>
    </row>
    <row r="334" spans="2:51" s="6" customFormat="1" ht="15.75" customHeight="1">
      <c r="B334" s="115"/>
      <c r="E334" s="116"/>
      <c r="F334" s="277" t="s">
        <v>402</v>
      </c>
      <c r="G334" s="278"/>
      <c r="H334" s="278"/>
      <c r="I334" s="278"/>
      <c r="K334" s="116"/>
      <c r="S334" s="115"/>
      <c r="T334" s="118"/>
      <c r="AA334" s="119"/>
      <c r="AT334" s="116" t="s">
        <v>201</v>
      </c>
      <c r="AU334" s="116" t="s">
        <v>209</v>
      </c>
      <c r="AV334" s="116" t="s">
        <v>23</v>
      </c>
      <c r="AW334" s="116" t="s">
        <v>147</v>
      </c>
      <c r="AX334" s="116" t="s">
        <v>73</v>
      </c>
      <c r="AY334" s="116" t="s">
        <v>191</v>
      </c>
    </row>
    <row r="335" spans="2:51" s="6" customFormat="1" ht="15.75" customHeight="1">
      <c r="B335" s="120"/>
      <c r="E335" s="121"/>
      <c r="F335" s="273" t="s">
        <v>485</v>
      </c>
      <c r="G335" s="274"/>
      <c r="H335" s="274"/>
      <c r="I335" s="274"/>
      <c r="K335" s="123">
        <v>8.295</v>
      </c>
      <c r="S335" s="120"/>
      <c r="T335" s="124"/>
      <c r="AA335" s="125"/>
      <c r="AT335" s="121" t="s">
        <v>201</v>
      </c>
      <c r="AU335" s="121" t="s">
        <v>209</v>
      </c>
      <c r="AV335" s="121" t="s">
        <v>80</v>
      </c>
      <c r="AW335" s="121" t="s">
        <v>147</v>
      </c>
      <c r="AX335" s="121" t="s">
        <v>73</v>
      </c>
      <c r="AY335" s="121" t="s">
        <v>191</v>
      </c>
    </row>
    <row r="336" spans="2:51" s="6" customFormat="1" ht="15.75" customHeight="1">
      <c r="B336" s="126"/>
      <c r="E336" s="127"/>
      <c r="F336" s="275" t="s">
        <v>261</v>
      </c>
      <c r="G336" s="276"/>
      <c r="H336" s="276"/>
      <c r="I336" s="276"/>
      <c r="K336" s="128">
        <v>174.185</v>
      </c>
      <c r="S336" s="126"/>
      <c r="T336" s="129"/>
      <c r="AA336" s="130"/>
      <c r="AT336" s="127" t="s">
        <v>201</v>
      </c>
      <c r="AU336" s="127" t="s">
        <v>209</v>
      </c>
      <c r="AV336" s="127" t="s">
        <v>196</v>
      </c>
      <c r="AW336" s="127" t="s">
        <v>147</v>
      </c>
      <c r="AX336" s="127" t="s">
        <v>23</v>
      </c>
      <c r="AY336" s="127" t="s">
        <v>191</v>
      </c>
    </row>
    <row r="337" spans="2:65" s="6" customFormat="1" ht="27" customHeight="1">
      <c r="B337" s="21"/>
      <c r="C337" s="105" t="s">
        <v>491</v>
      </c>
      <c r="D337" s="105" t="s">
        <v>192</v>
      </c>
      <c r="E337" s="106" t="s">
        <v>492</v>
      </c>
      <c r="F337" s="270" t="s">
        <v>493</v>
      </c>
      <c r="G337" s="269"/>
      <c r="H337" s="269"/>
      <c r="I337" s="269"/>
      <c r="J337" s="108" t="s">
        <v>92</v>
      </c>
      <c r="K337" s="109">
        <v>43.378</v>
      </c>
      <c r="L337" s="271"/>
      <c r="M337" s="269"/>
      <c r="N337" s="272">
        <f>ROUND($L$337*$K$337,2)</f>
        <v>0</v>
      </c>
      <c r="O337" s="269"/>
      <c r="P337" s="269"/>
      <c r="Q337" s="269"/>
      <c r="R337" s="107" t="s">
        <v>195</v>
      </c>
      <c r="S337" s="21"/>
      <c r="T337" s="110"/>
      <c r="U337" s="111" t="s">
        <v>43</v>
      </c>
      <c r="X337" s="112">
        <v>0.0231</v>
      </c>
      <c r="Y337" s="112">
        <f>$X$337*$K$337</f>
        <v>1.0020318</v>
      </c>
      <c r="Z337" s="112">
        <v>0</v>
      </c>
      <c r="AA337" s="113">
        <f>$Z$337*$K$337</f>
        <v>0</v>
      </c>
      <c r="AR337" s="74" t="s">
        <v>196</v>
      </c>
      <c r="AT337" s="74" t="s">
        <v>192</v>
      </c>
      <c r="AU337" s="74" t="s">
        <v>209</v>
      </c>
      <c r="AY337" s="6" t="s">
        <v>191</v>
      </c>
      <c r="BE337" s="114">
        <f>IF($U$337="základní",$N$337,0)</f>
        <v>0</v>
      </c>
      <c r="BF337" s="114">
        <f>IF($U$337="snížená",$N$337,0)</f>
        <v>0</v>
      </c>
      <c r="BG337" s="114">
        <f>IF($U$337="zákl. přenesená",$N$337,0)</f>
        <v>0</v>
      </c>
      <c r="BH337" s="114">
        <f>IF($U$337="sníž. přenesená",$N$337,0)</f>
        <v>0</v>
      </c>
      <c r="BI337" s="114">
        <f>IF($U$337="nulová",$N$337,0)</f>
        <v>0</v>
      </c>
      <c r="BJ337" s="74" t="s">
        <v>23</v>
      </c>
      <c r="BK337" s="114">
        <f>ROUND($L$337*$K$337,2)</f>
        <v>0</v>
      </c>
      <c r="BL337" s="74" t="s">
        <v>196</v>
      </c>
      <c r="BM337" s="74" t="s">
        <v>494</v>
      </c>
    </row>
    <row r="338" spans="2:47" s="6" customFormat="1" ht="16.5" customHeight="1">
      <c r="B338" s="21"/>
      <c r="F338" s="263" t="s">
        <v>495</v>
      </c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1"/>
      <c r="T338" s="47"/>
      <c r="AA338" s="48"/>
      <c r="AT338" s="6" t="s">
        <v>199</v>
      </c>
      <c r="AU338" s="6" t="s">
        <v>209</v>
      </c>
    </row>
    <row r="339" spans="2:51" s="6" customFormat="1" ht="15.75" customHeight="1">
      <c r="B339" s="115"/>
      <c r="E339" s="116"/>
      <c r="F339" s="277" t="s">
        <v>272</v>
      </c>
      <c r="G339" s="278"/>
      <c r="H339" s="278"/>
      <c r="I339" s="278"/>
      <c r="K339" s="116"/>
      <c r="S339" s="115"/>
      <c r="T339" s="118"/>
      <c r="AA339" s="119"/>
      <c r="AT339" s="116" t="s">
        <v>201</v>
      </c>
      <c r="AU339" s="116" t="s">
        <v>209</v>
      </c>
      <c r="AV339" s="116" t="s">
        <v>23</v>
      </c>
      <c r="AW339" s="116" t="s">
        <v>147</v>
      </c>
      <c r="AX339" s="116" t="s">
        <v>73</v>
      </c>
      <c r="AY339" s="116" t="s">
        <v>191</v>
      </c>
    </row>
    <row r="340" spans="2:51" s="6" customFormat="1" ht="15.75" customHeight="1">
      <c r="B340" s="115"/>
      <c r="E340" s="116"/>
      <c r="F340" s="277" t="s">
        <v>242</v>
      </c>
      <c r="G340" s="278"/>
      <c r="H340" s="278"/>
      <c r="I340" s="278"/>
      <c r="K340" s="116"/>
      <c r="S340" s="115"/>
      <c r="T340" s="118"/>
      <c r="AA340" s="119"/>
      <c r="AT340" s="116" t="s">
        <v>201</v>
      </c>
      <c r="AU340" s="116" t="s">
        <v>209</v>
      </c>
      <c r="AV340" s="116" t="s">
        <v>23</v>
      </c>
      <c r="AW340" s="116" t="s">
        <v>147</v>
      </c>
      <c r="AX340" s="116" t="s">
        <v>73</v>
      </c>
      <c r="AY340" s="116" t="s">
        <v>191</v>
      </c>
    </row>
    <row r="341" spans="2:51" s="6" customFormat="1" ht="15.75" customHeight="1">
      <c r="B341" s="120"/>
      <c r="E341" s="121"/>
      <c r="F341" s="273" t="s">
        <v>243</v>
      </c>
      <c r="G341" s="274"/>
      <c r="H341" s="274"/>
      <c r="I341" s="274"/>
      <c r="K341" s="123">
        <v>43.378</v>
      </c>
      <c r="S341" s="120"/>
      <c r="T341" s="124"/>
      <c r="AA341" s="125"/>
      <c r="AT341" s="121" t="s">
        <v>201</v>
      </c>
      <c r="AU341" s="121" t="s">
        <v>209</v>
      </c>
      <c r="AV341" s="121" t="s">
        <v>80</v>
      </c>
      <c r="AW341" s="121" t="s">
        <v>147</v>
      </c>
      <c r="AX341" s="121" t="s">
        <v>23</v>
      </c>
      <c r="AY341" s="121" t="s">
        <v>191</v>
      </c>
    </row>
    <row r="342" spans="2:65" s="6" customFormat="1" ht="27" customHeight="1">
      <c r="B342" s="21"/>
      <c r="C342" s="105" t="s">
        <v>496</v>
      </c>
      <c r="D342" s="105" t="s">
        <v>192</v>
      </c>
      <c r="E342" s="106" t="s">
        <v>497</v>
      </c>
      <c r="F342" s="270" t="s">
        <v>498</v>
      </c>
      <c r="G342" s="269"/>
      <c r="H342" s="269"/>
      <c r="I342" s="269"/>
      <c r="J342" s="108" t="s">
        <v>92</v>
      </c>
      <c r="K342" s="109">
        <v>69.936</v>
      </c>
      <c r="L342" s="271"/>
      <c r="M342" s="269"/>
      <c r="N342" s="272">
        <f>ROUND($L$342*$K$342,2)</f>
        <v>0</v>
      </c>
      <c r="O342" s="269"/>
      <c r="P342" s="269"/>
      <c r="Q342" s="269"/>
      <c r="R342" s="107" t="s">
        <v>195</v>
      </c>
      <c r="S342" s="21"/>
      <c r="T342" s="110"/>
      <c r="U342" s="111" t="s">
        <v>43</v>
      </c>
      <c r="X342" s="112">
        <v>0.0315</v>
      </c>
      <c r="Y342" s="112">
        <f>$X$342*$K$342</f>
        <v>2.2029840000000003</v>
      </c>
      <c r="Z342" s="112">
        <v>0</v>
      </c>
      <c r="AA342" s="113">
        <f>$Z$342*$K$342</f>
        <v>0</v>
      </c>
      <c r="AR342" s="74" t="s">
        <v>196</v>
      </c>
      <c r="AT342" s="74" t="s">
        <v>192</v>
      </c>
      <c r="AU342" s="74" t="s">
        <v>209</v>
      </c>
      <c r="AY342" s="6" t="s">
        <v>191</v>
      </c>
      <c r="BE342" s="114">
        <f>IF($U$342="základní",$N$342,0)</f>
        <v>0</v>
      </c>
      <c r="BF342" s="114">
        <f>IF($U$342="snížená",$N$342,0)</f>
        <v>0</v>
      </c>
      <c r="BG342" s="114">
        <f>IF($U$342="zákl. přenesená",$N$342,0)</f>
        <v>0</v>
      </c>
      <c r="BH342" s="114">
        <f>IF($U$342="sníž. přenesená",$N$342,0)</f>
        <v>0</v>
      </c>
      <c r="BI342" s="114">
        <f>IF($U$342="nulová",$N$342,0)</f>
        <v>0</v>
      </c>
      <c r="BJ342" s="74" t="s">
        <v>23</v>
      </c>
      <c r="BK342" s="114">
        <f>ROUND($L$342*$K$342,2)</f>
        <v>0</v>
      </c>
      <c r="BL342" s="74" t="s">
        <v>196</v>
      </c>
      <c r="BM342" s="74" t="s">
        <v>499</v>
      </c>
    </row>
    <row r="343" spans="2:47" s="6" customFormat="1" ht="16.5" customHeight="1">
      <c r="B343" s="21"/>
      <c r="F343" s="263" t="s">
        <v>500</v>
      </c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1"/>
      <c r="T343" s="47"/>
      <c r="AA343" s="48"/>
      <c r="AT343" s="6" t="s">
        <v>199</v>
      </c>
      <c r="AU343" s="6" t="s">
        <v>209</v>
      </c>
    </row>
    <row r="344" spans="2:51" s="6" customFormat="1" ht="15.75" customHeight="1">
      <c r="B344" s="120"/>
      <c r="E344" s="121"/>
      <c r="F344" s="273" t="s">
        <v>501</v>
      </c>
      <c r="G344" s="274"/>
      <c r="H344" s="274"/>
      <c r="I344" s="274"/>
      <c r="K344" s="123">
        <v>69.936</v>
      </c>
      <c r="S344" s="120"/>
      <c r="T344" s="124"/>
      <c r="AA344" s="125"/>
      <c r="AT344" s="121" t="s">
        <v>201</v>
      </c>
      <c r="AU344" s="121" t="s">
        <v>209</v>
      </c>
      <c r="AV344" s="121" t="s">
        <v>80</v>
      </c>
      <c r="AW344" s="121" t="s">
        <v>147</v>
      </c>
      <c r="AX344" s="121" t="s">
        <v>23</v>
      </c>
      <c r="AY344" s="121" t="s">
        <v>191</v>
      </c>
    </row>
    <row r="345" spans="2:65" s="6" customFormat="1" ht="27" customHeight="1">
      <c r="B345" s="21"/>
      <c r="C345" s="105" t="s">
        <v>502</v>
      </c>
      <c r="D345" s="105" t="s">
        <v>192</v>
      </c>
      <c r="E345" s="106" t="s">
        <v>503</v>
      </c>
      <c r="F345" s="270" t="s">
        <v>504</v>
      </c>
      <c r="G345" s="269"/>
      <c r="H345" s="269"/>
      <c r="I345" s="269"/>
      <c r="J345" s="108" t="s">
        <v>92</v>
      </c>
      <c r="K345" s="109">
        <v>510.712</v>
      </c>
      <c r="L345" s="271"/>
      <c r="M345" s="269"/>
      <c r="N345" s="272">
        <f>ROUND($L$345*$K$345,2)</f>
        <v>0</v>
      </c>
      <c r="O345" s="269"/>
      <c r="P345" s="269"/>
      <c r="Q345" s="269"/>
      <c r="R345" s="107" t="s">
        <v>195</v>
      </c>
      <c r="S345" s="21"/>
      <c r="T345" s="110"/>
      <c r="U345" s="111" t="s">
        <v>43</v>
      </c>
      <c r="X345" s="112">
        <v>0.00012648</v>
      </c>
      <c r="Y345" s="112">
        <f>$X$345*$K$345</f>
        <v>0.06459485376</v>
      </c>
      <c r="Z345" s="112">
        <v>0</v>
      </c>
      <c r="AA345" s="113">
        <f>$Z$345*$K$345</f>
        <v>0</v>
      </c>
      <c r="AR345" s="74" t="s">
        <v>196</v>
      </c>
      <c r="AT345" s="74" t="s">
        <v>192</v>
      </c>
      <c r="AU345" s="74" t="s">
        <v>209</v>
      </c>
      <c r="AY345" s="6" t="s">
        <v>191</v>
      </c>
      <c r="BE345" s="114">
        <f>IF($U$345="základní",$N$345,0)</f>
        <v>0</v>
      </c>
      <c r="BF345" s="114">
        <f>IF($U$345="snížená",$N$345,0)</f>
        <v>0</v>
      </c>
      <c r="BG345" s="114">
        <f>IF($U$345="zákl. přenesená",$N$345,0)</f>
        <v>0</v>
      </c>
      <c r="BH345" s="114">
        <f>IF($U$345="sníž. přenesená",$N$345,0)</f>
        <v>0</v>
      </c>
      <c r="BI345" s="114">
        <f>IF($U$345="nulová",$N$345,0)</f>
        <v>0</v>
      </c>
      <c r="BJ345" s="74" t="s">
        <v>23</v>
      </c>
      <c r="BK345" s="114">
        <f>ROUND($L$345*$K$345,2)</f>
        <v>0</v>
      </c>
      <c r="BL345" s="74" t="s">
        <v>196</v>
      </c>
      <c r="BM345" s="74" t="s">
        <v>505</v>
      </c>
    </row>
    <row r="346" spans="2:47" s="6" customFormat="1" ht="16.5" customHeight="1">
      <c r="B346" s="21"/>
      <c r="F346" s="263" t="s">
        <v>506</v>
      </c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1"/>
      <c r="T346" s="47"/>
      <c r="AA346" s="48"/>
      <c r="AT346" s="6" t="s">
        <v>199</v>
      </c>
      <c r="AU346" s="6" t="s">
        <v>209</v>
      </c>
    </row>
    <row r="347" spans="2:51" s="6" customFormat="1" ht="15.75" customHeight="1">
      <c r="B347" s="120"/>
      <c r="E347" s="121"/>
      <c r="F347" s="273" t="s">
        <v>507</v>
      </c>
      <c r="G347" s="274"/>
      <c r="H347" s="274"/>
      <c r="I347" s="274"/>
      <c r="K347" s="123">
        <v>64.046</v>
      </c>
      <c r="S347" s="120"/>
      <c r="T347" s="124"/>
      <c r="AA347" s="125"/>
      <c r="AT347" s="121" t="s">
        <v>201</v>
      </c>
      <c r="AU347" s="121" t="s">
        <v>209</v>
      </c>
      <c r="AV347" s="121" t="s">
        <v>80</v>
      </c>
      <c r="AW347" s="121" t="s">
        <v>147</v>
      </c>
      <c r="AX347" s="121" t="s">
        <v>73</v>
      </c>
      <c r="AY347" s="121" t="s">
        <v>191</v>
      </c>
    </row>
    <row r="348" spans="2:51" s="6" customFormat="1" ht="15.75" customHeight="1">
      <c r="B348" s="120"/>
      <c r="E348" s="121"/>
      <c r="F348" s="273" t="s">
        <v>508</v>
      </c>
      <c r="G348" s="274"/>
      <c r="H348" s="274"/>
      <c r="I348" s="274"/>
      <c r="K348" s="123">
        <v>75.096</v>
      </c>
      <c r="S348" s="120"/>
      <c r="T348" s="124"/>
      <c r="AA348" s="125"/>
      <c r="AT348" s="121" t="s">
        <v>201</v>
      </c>
      <c r="AU348" s="121" t="s">
        <v>209</v>
      </c>
      <c r="AV348" s="121" t="s">
        <v>80</v>
      </c>
      <c r="AW348" s="121" t="s">
        <v>147</v>
      </c>
      <c r="AX348" s="121" t="s">
        <v>73</v>
      </c>
      <c r="AY348" s="121" t="s">
        <v>191</v>
      </c>
    </row>
    <row r="349" spans="2:51" s="6" customFormat="1" ht="15.75" customHeight="1">
      <c r="B349" s="120"/>
      <c r="E349" s="121"/>
      <c r="F349" s="273" t="s">
        <v>509</v>
      </c>
      <c r="G349" s="274"/>
      <c r="H349" s="274"/>
      <c r="I349" s="274"/>
      <c r="K349" s="123">
        <v>69.319</v>
      </c>
      <c r="S349" s="120"/>
      <c r="T349" s="124"/>
      <c r="AA349" s="125"/>
      <c r="AT349" s="121" t="s">
        <v>201</v>
      </c>
      <c r="AU349" s="121" t="s">
        <v>209</v>
      </c>
      <c r="AV349" s="121" t="s">
        <v>80</v>
      </c>
      <c r="AW349" s="121" t="s">
        <v>147</v>
      </c>
      <c r="AX349" s="121" t="s">
        <v>73</v>
      </c>
      <c r="AY349" s="121" t="s">
        <v>191</v>
      </c>
    </row>
    <row r="350" spans="2:51" s="6" customFormat="1" ht="15.75" customHeight="1">
      <c r="B350" s="120"/>
      <c r="E350" s="121"/>
      <c r="F350" s="273" t="s">
        <v>510</v>
      </c>
      <c r="G350" s="274"/>
      <c r="H350" s="274"/>
      <c r="I350" s="274"/>
      <c r="K350" s="123">
        <v>59.119</v>
      </c>
      <c r="S350" s="120"/>
      <c r="T350" s="124"/>
      <c r="AA350" s="125"/>
      <c r="AT350" s="121" t="s">
        <v>201</v>
      </c>
      <c r="AU350" s="121" t="s">
        <v>209</v>
      </c>
      <c r="AV350" s="121" t="s">
        <v>80</v>
      </c>
      <c r="AW350" s="121" t="s">
        <v>147</v>
      </c>
      <c r="AX350" s="121" t="s">
        <v>73</v>
      </c>
      <c r="AY350" s="121" t="s">
        <v>191</v>
      </c>
    </row>
    <row r="351" spans="2:51" s="6" customFormat="1" ht="15.75" customHeight="1">
      <c r="B351" s="120"/>
      <c r="E351" s="121"/>
      <c r="F351" s="273" t="s">
        <v>511</v>
      </c>
      <c r="G351" s="274"/>
      <c r="H351" s="274"/>
      <c r="I351" s="274"/>
      <c r="K351" s="123">
        <v>5.044</v>
      </c>
      <c r="S351" s="120"/>
      <c r="T351" s="124"/>
      <c r="AA351" s="125"/>
      <c r="AT351" s="121" t="s">
        <v>201</v>
      </c>
      <c r="AU351" s="121" t="s">
        <v>209</v>
      </c>
      <c r="AV351" s="121" t="s">
        <v>80</v>
      </c>
      <c r="AW351" s="121" t="s">
        <v>147</v>
      </c>
      <c r="AX351" s="121" t="s">
        <v>73</v>
      </c>
      <c r="AY351" s="121" t="s">
        <v>191</v>
      </c>
    </row>
    <row r="352" spans="2:51" s="6" customFormat="1" ht="15.75" customHeight="1">
      <c r="B352" s="120"/>
      <c r="E352" s="121"/>
      <c r="F352" s="273" t="s">
        <v>512</v>
      </c>
      <c r="G352" s="274"/>
      <c r="H352" s="274"/>
      <c r="I352" s="274"/>
      <c r="K352" s="123">
        <v>7.59</v>
      </c>
      <c r="S352" s="120"/>
      <c r="T352" s="124"/>
      <c r="AA352" s="125"/>
      <c r="AT352" s="121" t="s">
        <v>201</v>
      </c>
      <c r="AU352" s="121" t="s">
        <v>209</v>
      </c>
      <c r="AV352" s="121" t="s">
        <v>80</v>
      </c>
      <c r="AW352" s="121" t="s">
        <v>147</v>
      </c>
      <c r="AX352" s="121" t="s">
        <v>73</v>
      </c>
      <c r="AY352" s="121" t="s">
        <v>191</v>
      </c>
    </row>
    <row r="353" spans="2:51" s="6" customFormat="1" ht="15.75" customHeight="1">
      <c r="B353" s="120"/>
      <c r="E353" s="121"/>
      <c r="F353" s="273" t="s">
        <v>513</v>
      </c>
      <c r="G353" s="274"/>
      <c r="H353" s="274"/>
      <c r="I353" s="274"/>
      <c r="K353" s="123">
        <v>15.133</v>
      </c>
      <c r="S353" s="120"/>
      <c r="T353" s="124"/>
      <c r="AA353" s="125"/>
      <c r="AT353" s="121" t="s">
        <v>201</v>
      </c>
      <c r="AU353" s="121" t="s">
        <v>209</v>
      </c>
      <c r="AV353" s="121" t="s">
        <v>80</v>
      </c>
      <c r="AW353" s="121" t="s">
        <v>147</v>
      </c>
      <c r="AX353" s="121" t="s">
        <v>73</v>
      </c>
      <c r="AY353" s="121" t="s">
        <v>191</v>
      </c>
    </row>
    <row r="354" spans="2:51" s="6" customFormat="1" ht="15.75" customHeight="1">
      <c r="B354" s="120"/>
      <c r="E354" s="121"/>
      <c r="F354" s="273" t="s">
        <v>514</v>
      </c>
      <c r="G354" s="274"/>
      <c r="H354" s="274"/>
      <c r="I354" s="274"/>
      <c r="K354" s="123">
        <v>22.77</v>
      </c>
      <c r="S354" s="120"/>
      <c r="T354" s="124"/>
      <c r="AA354" s="125"/>
      <c r="AT354" s="121" t="s">
        <v>201</v>
      </c>
      <c r="AU354" s="121" t="s">
        <v>209</v>
      </c>
      <c r="AV354" s="121" t="s">
        <v>80</v>
      </c>
      <c r="AW354" s="121" t="s">
        <v>147</v>
      </c>
      <c r="AX354" s="121" t="s">
        <v>73</v>
      </c>
      <c r="AY354" s="121" t="s">
        <v>191</v>
      </c>
    </row>
    <row r="355" spans="2:51" s="6" customFormat="1" ht="15.75" customHeight="1">
      <c r="B355" s="120"/>
      <c r="E355" s="121"/>
      <c r="F355" s="273" t="s">
        <v>515</v>
      </c>
      <c r="G355" s="274"/>
      <c r="H355" s="274"/>
      <c r="I355" s="274"/>
      <c r="K355" s="123">
        <v>43.982</v>
      </c>
      <c r="S355" s="120"/>
      <c r="T355" s="124"/>
      <c r="AA355" s="125"/>
      <c r="AT355" s="121" t="s">
        <v>201</v>
      </c>
      <c r="AU355" s="121" t="s">
        <v>209</v>
      </c>
      <c r="AV355" s="121" t="s">
        <v>80</v>
      </c>
      <c r="AW355" s="121" t="s">
        <v>147</v>
      </c>
      <c r="AX355" s="121" t="s">
        <v>73</v>
      </c>
      <c r="AY355" s="121" t="s">
        <v>191</v>
      </c>
    </row>
    <row r="356" spans="2:51" s="6" customFormat="1" ht="15.75" customHeight="1">
      <c r="B356" s="120"/>
      <c r="E356" s="121"/>
      <c r="F356" s="273" t="s">
        <v>516</v>
      </c>
      <c r="G356" s="274"/>
      <c r="H356" s="274"/>
      <c r="I356" s="274"/>
      <c r="K356" s="123">
        <v>8.64</v>
      </c>
      <c r="S356" s="120"/>
      <c r="T356" s="124"/>
      <c r="AA356" s="125"/>
      <c r="AT356" s="121" t="s">
        <v>201</v>
      </c>
      <c r="AU356" s="121" t="s">
        <v>209</v>
      </c>
      <c r="AV356" s="121" t="s">
        <v>80</v>
      </c>
      <c r="AW356" s="121" t="s">
        <v>147</v>
      </c>
      <c r="AX356" s="121" t="s">
        <v>73</v>
      </c>
      <c r="AY356" s="121" t="s">
        <v>191</v>
      </c>
    </row>
    <row r="357" spans="2:51" s="6" customFormat="1" ht="15.75" customHeight="1">
      <c r="B357" s="120"/>
      <c r="E357" s="121"/>
      <c r="F357" s="273" t="s">
        <v>517</v>
      </c>
      <c r="G357" s="274"/>
      <c r="H357" s="274"/>
      <c r="I357" s="274"/>
      <c r="K357" s="123">
        <v>2.31</v>
      </c>
      <c r="S357" s="120"/>
      <c r="T357" s="124"/>
      <c r="AA357" s="125"/>
      <c r="AT357" s="121" t="s">
        <v>201</v>
      </c>
      <c r="AU357" s="121" t="s">
        <v>209</v>
      </c>
      <c r="AV357" s="121" t="s">
        <v>80</v>
      </c>
      <c r="AW357" s="121" t="s">
        <v>147</v>
      </c>
      <c r="AX357" s="121" t="s">
        <v>73</v>
      </c>
      <c r="AY357" s="121" t="s">
        <v>191</v>
      </c>
    </row>
    <row r="358" spans="2:51" s="6" customFormat="1" ht="15.75" customHeight="1">
      <c r="B358" s="120"/>
      <c r="E358" s="121"/>
      <c r="F358" s="273" t="s">
        <v>518</v>
      </c>
      <c r="G358" s="274"/>
      <c r="H358" s="274"/>
      <c r="I358" s="274"/>
      <c r="K358" s="123">
        <v>10.23</v>
      </c>
      <c r="S358" s="120"/>
      <c r="T358" s="124"/>
      <c r="AA358" s="125"/>
      <c r="AT358" s="121" t="s">
        <v>201</v>
      </c>
      <c r="AU358" s="121" t="s">
        <v>209</v>
      </c>
      <c r="AV358" s="121" t="s">
        <v>80</v>
      </c>
      <c r="AW358" s="121" t="s">
        <v>147</v>
      </c>
      <c r="AX358" s="121" t="s">
        <v>73</v>
      </c>
      <c r="AY358" s="121" t="s">
        <v>191</v>
      </c>
    </row>
    <row r="359" spans="2:51" s="6" customFormat="1" ht="15.75" customHeight="1">
      <c r="B359" s="120"/>
      <c r="E359" s="121"/>
      <c r="F359" s="273" t="s">
        <v>519</v>
      </c>
      <c r="G359" s="274"/>
      <c r="H359" s="274"/>
      <c r="I359" s="274"/>
      <c r="K359" s="123">
        <v>0.54</v>
      </c>
      <c r="S359" s="120"/>
      <c r="T359" s="124"/>
      <c r="AA359" s="125"/>
      <c r="AT359" s="121" t="s">
        <v>201</v>
      </c>
      <c r="AU359" s="121" t="s">
        <v>209</v>
      </c>
      <c r="AV359" s="121" t="s">
        <v>80</v>
      </c>
      <c r="AW359" s="121" t="s">
        <v>147</v>
      </c>
      <c r="AX359" s="121" t="s">
        <v>73</v>
      </c>
      <c r="AY359" s="121" t="s">
        <v>191</v>
      </c>
    </row>
    <row r="360" spans="2:51" s="6" customFormat="1" ht="15.75" customHeight="1">
      <c r="B360" s="120"/>
      <c r="E360" s="121"/>
      <c r="F360" s="273" t="s">
        <v>520</v>
      </c>
      <c r="G360" s="274"/>
      <c r="H360" s="274"/>
      <c r="I360" s="274"/>
      <c r="K360" s="123">
        <v>11.88</v>
      </c>
      <c r="S360" s="120"/>
      <c r="T360" s="124"/>
      <c r="AA360" s="125"/>
      <c r="AT360" s="121" t="s">
        <v>201</v>
      </c>
      <c r="AU360" s="121" t="s">
        <v>209</v>
      </c>
      <c r="AV360" s="121" t="s">
        <v>80</v>
      </c>
      <c r="AW360" s="121" t="s">
        <v>147</v>
      </c>
      <c r="AX360" s="121" t="s">
        <v>73</v>
      </c>
      <c r="AY360" s="121" t="s">
        <v>191</v>
      </c>
    </row>
    <row r="361" spans="2:51" s="6" customFormat="1" ht="15.75" customHeight="1">
      <c r="B361" s="120"/>
      <c r="E361" s="121"/>
      <c r="F361" s="273" t="s">
        <v>521</v>
      </c>
      <c r="G361" s="274"/>
      <c r="H361" s="274"/>
      <c r="I361" s="274"/>
      <c r="K361" s="123">
        <v>0.72</v>
      </c>
      <c r="S361" s="120"/>
      <c r="T361" s="124"/>
      <c r="AA361" s="125"/>
      <c r="AT361" s="121" t="s">
        <v>201</v>
      </c>
      <c r="AU361" s="121" t="s">
        <v>209</v>
      </c>
      <c r="AV361" s="121" t="s">
        <v>80</v>
      </c>
      <c r="AW361" s="121" t="s">
        <v>147</v>
      </c>
      <c r="AX361" s="121" t="s">
        <v>73</v>
      </c>
      <c r="AY361" s="121" t="s">
        <v>191</v>
      </c>
    </row>
    <row r="362" spans="2:51" s="6" customFormat="1" ht="15.75" customHeight="1">
      <c r="B362" s="120"/>
      <c r="E362" s="121"/>
      <c r="F362" s="273" t="s">
        <v>522</v>
      </c>
      <c r="G362" s="274"/>
      <c r="H362" s="274"/>
      <c r="I362" s="274"/>
      <c r="K362" s="123">
        <v>1.8</v>
      </c>
      <c r="S362" s="120"/>
      <c r="T362" s="124"/>
      <c r="AA362" s="125"/>
      <c r="AT362" s="121" t="s">
        <v>201</v>
      </c>
      <c r="AU362" s="121" t="s">
        <v>209</v>
      </c>
      <c r="AV362" s="121" t="s">
        <v>80</v>
      </c>
      <c r="AW362" s="121" t="s">
        <v>147</v>
      </c>
      <c r="AX362" s="121" t="s">
        <v>73</v>
      </c>
      <c r="AY362" s="121" t="s">
        <v>191</v>
      </c>
    </row>
    <row r="363" spans="2:51" s="6" customFormat="1" ht="15.75" customHeight="1">
      <c r="B363" s="120"/>
      <c r="E363" s="121"/>
      <c r="F363" s="273" t="s">
        <v>523</v>
      </c>
      <c r="G363" s="274"/>
      <c r="H363" s="274"/>
      <c r="I363" s="274"/>
      <c r="K363" s="123">
        <v>6.93</v>
      </c>
      <c r="S363" s="120"/>
      <c r="T363" s="124"/>
      <c r="AA363" s="125"/>
      <c r="AT363" s="121" t="s">
        <v>201</v>
      </c>
      <c r="AU363" s="121" t="s">
        <v>209</v>
      </c>
      <c r="AV363" s="121" t="s">
        <v>80</v>
      </c>
      <c r="AW363" s="121" t="s">
        <v>147</v>
      </c>
      <c r="AX363" s="121" t="s">
        <v>73</v>
      </c>
      <c r="AY363" s="121" t="s">
        <v>191</v>
      </c>
    </row>
    <row r="364" spans="2:51" s="6" customFormat="1" ht="15.75" customHeight="1">
      <c r="B364" s="120"/>
      <c r="E364" s="121"/>
      <c r="F364" s="273" t="s">
        <v>524</v>
      </c>
      <c r="G364" s="274"/>
      <c r="H364" s="274"/>
      <c r="I364" s="274"/>
      <c r="K364" s="123">
        <v>3.6</v>
      </c>
      <c r="S364" s="120"/>
      <c r="T364" s="124"/>
      <c r="AA364" s="125"/>
      <c r="AT364" s="121" t="s">
        <v>201</v>
      </c>
      <c r="AU364" s="121" t="s">
        <v>209</v>
      </c>
      <c r="AV364" s="121" t="s">
        <v>80</v>
      </c>
      <c r="AW364" s="121" t="s">
        <v>147</v>
      </c>
      <c r="AX364" s="121" t="s">
        <v>73</v>
      </c>
      <c r="AY364" s="121" t="s">
        <v>191</v>
      </c>
    </row>
    <row r="365" spans="2:51" s="6" customFormat="1" ht="15.75" customHeight="1">
      <c r="B365" s="120"/>
      <c r="E365" s="121"/>
      <c r="F365" s="273" t="s">
        <v>525</v>
      </c>
      <c r="G365" s="274"/>
      <c r="H365" s="274"/>
      <c r="I365" s="274"/>
      <c r="K365" s="123">
        <v>28.08</v>
      </c>
      <c r="S365" s="120"/>
      <c r="T365" s="124"/>
      <c r="AA365" s="125"/>
      <c r="AT365" s="121" t="s">
        <v>201</v>
      </c>
      <c r="AU365" s="121" t="s">
        <v>209</v>
      </c>
      <c r="AV365" s="121" t="s">
        <v>80</v>
      </c>
      <c r="AW365" s="121" t="s">
        <v>147</v>
      </c>
      <c r="AX365" s="121" t="s">
        <v>73</v>
      </c>
      <c r="AY365" s="121" t="s">
        <v>191</v>
      </c>
    </row>
    <row r="366" spans="2:51" s="6" customFormat="1" ht="15.75" customHeight="1">
      <c r="B366" s="120"/>
      <c r="E366" s="121"/>
      <c r="F366" s="273" t="s">
        <v>526</v>
      </c>
      <c r="G366" s="274"/>
      <c r="H366" s="274"/>
      <c r="I366" s="274"/>
      <c r="K366" s="123">
        <v>11.52</v>
      </c>
      <c r="S366" s="120"/>
      <c r="T366" s="124"/>
      <c r="AA366" s="125"/>
      <c r="AT366" s="121" t="s">
        <v>201</v>
      </c>
      <c r="AU366" s="121" t="s">
        <v>209</v>
      </c>
      <c r="AV366" s="121" t="s">
        <v>80</v>
      </c>
      <c r="AW366" s="121" t="s">
        <v>147</v>
      </c>
      <c r="AX366" s="121" t="s">
        <v>73</v>
      </c>
      <c r="AY366" s="121" t="s">
        <v>191</v>
      </c>
    </row>
    <row r="367" spans="2:51" s="6" customFormat="1" ht="15.75" customHeight="1">
      <c r="B367" s="120"/>
      <c r="E367" s="121"/>
      <c r="F367" s="273" t="s">
        <v>526</v>
      </c>
      <c r="G367" s="274"/>
      <c r="H367" s="274"/>
      <c r="I367" s="274"/>
      <c r="K367" s="123">
        <v>11.52</v>
      </c>
      <c r="S367" s="120"/>
      <c r="T367" s="124"/>
      <c r="AA367" s="125"/>
      <c r="AT367" s="121" t="s">
        <v>201</v>
      </c>
      <c r="AU367" s="121" t="s">
        <v>209</v>
      </c>
      <c r="AV367" s="121" t="s">
        <v>80</v>
      </c>
      <c r="AW367" s="121" t="s">
        <v>147</v>
      </c>
      <c r="AX367" s="121" t="s">
        <v>73</v>
      </c>
      <c r="AY367" s="121" t="s">
        <v>191</v>
      </c>
    </row>
    <row r="368" spans="2:51" s="6" customFormat="1" ht="15.75" customHeight="1">
      <c r="B368" s="120"/>
      <c r="E368" s="121"/>
      <c r="F368" s="273" t="s">
        <v>527</v>
      </c>
      <c r="G368" s="274"/>
      <c r="H368" s="274"/>
      <c r="I368" s="274"/>
      <c r="K368" s="123">
        <v>5.76</v>
      </c>
      <c r="S368" s="120"/>
      <c r="T368" s="124"/>
      <c r="AA368" s="125"/>
      <c r="AT368" s="121" t="s">
        <v>201</v>
      </c>
      <c r="AU368" s="121" t="s">
        <v>209</v>
      </c>
      <c r="AV368" s="121" t="s">
        <v>80</v>
      </c>
      <c r="AW368" s="121" t="s">
        <v>147</v>
      </c>
      <c r="AX368" s="121" t="s">
        <v>73</v>
      </c>
      <c r="AY368" s="121" t="s">
        <v>191</v>
      </c>
    </row>
    <row r="369" spans="2:51" s="6" customFormat="1" ht="15.75" customHeight="1">
      <c r="B369" s="120"/>
      <c r="E369" s="121"/>
      <c r="F369" s="273" t="s">
        <v>528</v>
      </c>
      <c r="G369" s="274"/>
      <c r="H369" s="274"/>
      <c r="I369" s="274"/>
      <c r="K369" s="123">
        <v>2.88</v>
      </c>
      <c r="S369" s="120"/>
      <c r="T369" s="124"/>
      <c r="AA369" s="125"/>
      <c r="AT369" s="121" t="s">
        <v>201</v>
      </c>
      <c r="AU369" s="121" t="s">
        <v>209</v>
      </c>
      <c r="AV369" s="121" t="s">
        <v>80</v>
      </c>
      <c r="AW369" s="121" t="s">
        <v>147</v>
      </c>
      <c r="AX369" s="121" t="s">
        <v>73</v>
      </c>
      <c r="AY369" s="121" t="s">
        <v>191</v>
      </c>
    </row>
    <row r="370" spans="2:51" s="6" customFormat="1" ht="15.75" customHeight="1">
      <c r="B370" s="120"/>
      <c r="E370" s="121"/>
      <c r="F370" s="273" t="s">
        <v>529</v>
      </c>
      <c r="G370" s="274"/>
      <c r="H370" s="274"/>
      <c r="I370" s="274"/>
      <c r="K370" s="123">
        <v>12.6</v>
      </c>
      <c r="S370" s="120"/>
      <c r="T370" s="124"/>
      <c r="AA370" s="125"/>
      <c r="AT370" s="121" t="s">
        <v>201</v>
      </c>
      <c r="AU370" s="121" t="s">
        <v>209</v>
      </c>
      <c r="AV370" s="121" t="s">
        <v>80</v>
      </c>
      <c r="AW370" s="121" t="s">
        <v>147</v>
      </c>
      <c r="AX370" s="121" t="s">
        <v>73</v>
      </c>
      <c r="AY370" s="121" t="s">
        <v>191</v>
      </c>
    </row>
    <row r="371" spans="2:51" s="6" customFormat="1" ht="15.75" customHeight="1">
      <c r="B371" s="120"/>
      <c r="E371" s="121"/>
      <c r="F371" s="273" t="s">
        <v>530</v>
      </c>
      <c r="G371" s="274"/>
      <c r="H371" s="274"/>
      <c r="I371" s="274"/>
      <c r="K371" s="123">
        <v>3.915</v>
      </c>
      <c r="S371" s="120"/>
      <c r="T371" s="124"/>
      <c r="AA371" s="125"/>
      <c r="AT371" s="121" t="s">
        <v>201</v>
      </c>
      <c r="AU371" s="121" t="s">
        <v>209</v>
      </c>
      <c r="AV371" s="121" t="s">
        <v>80</v>
      </c>
      <c r="AW371" s="121" t="s">
        <v>147</v>
      </c>
      <c r="AX371" s="121" t="s">
        <v>73</v>
      </c>
      <c r="AY371" s="121" t="s">
        <v>191</v>
      </c>
    </row>
    <row r="372" spans="2:51" s="6" customFormat="1" ht="15.75" customHeight="1">
      <c r="B372" s="120"/>
      <c r="E372" s="121"/>
      <c r="F372" s="273" t="s">
        <v>531</v>
      </c>
      <c r="G372" s="274"/>
      <c r="H372" s="274"/>
      <c r="I372" s="274"/>
      <c r="K372" s="123">
        <v>2.857</v>
      </c>
      <c r="S372" s="120"/>
      <c r="T372" s="124"/>
      <c r="AA372" s="125"/>
      <c r="AT372" s="121" t="s">
        <v>201</v>
      </c>
      <c r="AU372" s="121" t="s">
        <v>209</v>
      </c>
      <c r="AV372" s="121" t="s">
        <v>80</v>
      </c>
      <c r="AW372" s="121" t="s">
        <v>147</v>
      </c>
      <c r="AX372" s="121" t="s">
        <v>73</v>
      </c>
      <c r="AY372" s="121" t="s">
        <v>191</v>
      </c>
    </row>
    <row r="373" spans="2:51" s="6" customFormat="1" ht="15.75" customHeight="1">
      <c r="B373" s="120"/>
      <c r="E373" s="121"/>
      <c r="F373" s="273" t="s">
        <v>532</v>
      </c>
      <c r="G373" s="274"/>
      <c r="H373" s="274"/>
      <c r="I373" s="274"/>
      <c r="K373" s="123">
        <v>1.576</v>
      </c>
      <c r="S373" s="120"/>
      <c r="T373" s="124"/>
      <c r="AA373" s="125"/>
      <c r="AT373" s="121" t="s">
        <v>201</v>
      </c>
      <c r="AU373" s="121" t="s">
        <v>209</v>
      </c>
      <c r="AV373" s="121" t="s">
        <v>80</v>
      </c>
      <c r="AW373" s="121" t="s">
        <v>147</v>
      </c>
      <c r="AX373" s="121" t="s">
        <v>73</v>
      </c>
      <c r="AY373" s="121" t="s">
        <v>191</v>
      </c>
    </row>
    <row r="374" spans="2:51" s="6" customFormat="1" ht="15.75" customHeight="1">
      <c r="B374" s="120"/>
      <c r="E374" s="121"/>
      <c r="F374" s="273" t="s">
        <v>533</v>
      </c>
      <c r="G374" s="274"/>
      <c r="H374" s="274"/>
      <c r="I374" s="274"/>
      <c r="K374" s="123">
        <v>5.46</v>
      </c>
      <c r="S374" s="120"/>
      <c r="T374" s="124"/>
      <c r="AA374" s="125"/>
      <c r="AT374" s="121" t="s">
        <v>201</v>
      </c>
      <c r="AU374" s="121" t="s">
        <v>209</v>
      </c>
      <c r="AV374" s="121" t="s">
        <v>80</v>
      </c>
      <c r="AW374" s="121" t="s">
        <v>147</v>
      </c>
      <c r="AX374" s="121" t="s">
        <v>73</v>
      </c>
      <c r="AY374" s="121" t="s">
        <v>191</v>
      </c>
    </row>
    <row r="375" spans="2:51" s="6" customFormat="1" ht="15.75" customHeight="1">
      <c r="B375" s="120"/>
      <c r="E375" s="121"/>
      <c r="F375" s="273" t="s">
        <v>534</v>
      </c>
      <c r="G375" s="274"/>
      <c r="H375" s="274"/>
      <c r="I375" s="274"/>
      <c r="K375" s="123">
        <v>12.96</v>
      </c>
      <c r="S375" s="120"/>
      <c r="T375" s="124"/>
      <c r="AA375" s="125"/>
      <c r="AT375" s="121" t="s">
        <v>201</v>
      </c>
      <c r="AU375" s="121" t="s">
        <v>209</v>
      </c>
      <c r="AV375" s="121" t="s">
        <v>80</v>
      </c>
      <c r="AW375" s="121" t="s">
        <v>147</v>
      </c>
      <c r="AX375" s="121" t="s">
        <v>73</v>
      </c>
      <c r="AY375" s="121" t="s">
        <v>191</v>
      </c>
    </row>
    <row r="376" spans="2:51" s="6" customFormat="1" ht="15.75" customHeight="1">
      <c r="B376" s="120"/>
      <c r="E376" s="121"/>
      <c r="F376" s="273" t="s">
        <v>535</v>
      </c>
      <c r="G376" s="274"/>
      <c r="H376" s="274"/>
      <c r="I376" s="274"/>
      <c r="K376" s="123">
        <v>2.835</v>
      </c>
      <c r="S376" s="120"/>
      <c r="T376" s="124"/>
      <c r="AA376" s="125"/>
      <c r="AT376" s="121" t="s">
        <v>201</v>
      </c>
      <c r="AU376" s="121" t="s">
        <v>209</v>
      </c>
      <c r="AV376" s="121" t="s">
        <v>80</v>
      </c>
      <c r="AW376" s="121" t="s">
        <v>147</v>
      </c>
      <c r="AX376" s="121" t="s">
        <v>73</v>
      </c>
      <c r="AY376" s="121" t="s">
        <v>191</v>
      </c>
    </row>
    <row r="377" spans="2:51" s="6" customFormat="1" ht="15.75" customHeight="1">
      <c r="B377" s="126"/>
      <c r="E377" s="127" t="s">
        <v>135</v>
      </c>
      <c r="F377" s="275" t="s">
        <v>261</v>
      </c>
      <c r="G377" s="276"/>
      <c r="H377" s="276"/>
      <c r="I377" s="276"/>
      <c r="K377" s="128">
        <v>510.712</v>
      </c>
      <c r="S377" s="126"/>
      <c r="T377" s="129"/>
      <c r="AA377" s="130"/>
      <c r="AT377" s="127" t="s">
        <v>201</v>
      </c>
      <c r="AU377" s="127" t="s">
        <v>209</v>
      </c>
      <c r="AV377" s="127" t="s">
        <v>196</v>
      </c>
      <c r="AW377" s="127" t="s">
        <v>147</v>
      </c>
      <c r="AX377" s="127" t="s">
        <v>23</v>
      </c>
      <c r="AY377" s="127" t="s">
        <v>191</v>
      </c>
    </row>
    <row r="378" spans="2:65" s="6" customFormat="1" ht="27" customHeight="1">
      <c r="B378" s="21"/>
      <c r="C378" s="105" t="s">
        <v>536</v>
      </c>
      <c r="D378" s="105" t="s">
        <v>192</v>
      </c>
      <c r="E378" s="106" t="s">
        <v>537</v>
      </c>
      <c r="F378" s="270" t="s">
        <v>538</v>
      </c>
      <c r="G378" s="269"/>
      <c r="H378" s="269"/>
      <c r="I378" s="269"/>
      <c r="J378" s="108" t="s">
        <v>92</v>
      </c>
      <c r="K378" s="109">
        <v>2917.86</v>
      </c>
      <c r="L378" s="271"/>
      <c r="M378" s="269"/>
      <c r="N378" s="272">
        <f>ROUND($L$378*$K$378,2)</f>
        <v>0</v>
      </c>
      <c r="O378" s="269"/>
      <c r="P378" s="269"/>
      <c r="Q378" s="269"/>
      <c r="R378" s="107" t="s">
        <v>195</v>
      </c>
      <c r="S378" s="21"/>
      <c r="T378" s="110"/>
      <c r="U378" s="111" t="s">
        <v>43</v>
      </c>
      <c r="X378" s="112">
        <v>0.00168</v>
      </c>
      <c r="Y378" s="112">
        <f>$X$378*$K$378</f>
        <v>4.9020048</v>
      </c>
      <c r="Z378" s="112">
        <v>0</v>
      </c>
      <c r="AA378" s="113">
        <f>$Z$378*$K$378</f>
        <v>0</v>
      </c>
      <c r="AR378" s="74" t="s">
        <v>196</v>
      </c>
      <c r="AT378" s="74" t="s">
        <v>192</v>
      </c>
      <c r="AU378" s="74" t="s">
        <v>209</v>
      </c>
      <c r="AY378" s="6" t="s">
        <v>191</v>
      </c>
      <c r="BE378" s="114">
        <f>IF($U$378="základní",$N$378,0)</f>
        <v>0</v>
      </c>
      <c r="BF378" s="114">
        <f>IF($U$378="snížená",$N$378,0)</f>
        <v>0</v>
      </c>
      <c r="BG378" s="114">
        <f>IF($U$378="zákl. přenesená",$N$378,0)</f>
        <v>0</v>
      </c>
      <c r="BH378" s="114">
        <f>IF($U$378="sníž. přenesená",$N$378,0)</f>
        <v>0</v>
      </c>
      <c r="BI378" s="114">
        <f>IF($U$378="nulová",$N$378,0)</f>
        <v>0</v>
      </c>
      <c r="BJ378" s="74" t="s">
        <v>23</v>
      </c>
      <c r="BK378" s="114">
        <f>ROUND($L$378*$K$378,2)</f>
        <v>0</v>
      </c>
      <c r="BL378" s="74" t="s">
        <v>196</v>
      </c>
      <c r="BM378" s="74" t="s">
        <v>539</v>
      </c>
    </row>
    <row r="379" spans="2:47" s="6" customFormat="1" ht="16.5" customHeight="1">
      <c r="B379" s="21"/>
      <c r="F379" s="263" t="s">
        <v>540</v>
      </c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1"/>
      <c r="T379" s="47"/>
      <c r="AA379" s="48"/>
      <c r="AT379" s="6" t="s">
        <v>199</v>
      </c>
      <c r="AU379" s="6" t="s">
        <v>209</v>
      </c>
    </row>
    <row r="380" spans="2:51" s="6" customFormat="1" ht="15.75" customHeight="1">
      <c r="B380" s="115"/>
      <c r="E380" s="116"/>
      <c r="F380" s="277" t="s">
        <v>386</v>
      </c>
      <c r="G380" s="278"/>
      <c r="H380" s="278"/>
      <c r="I380" s="278"/>
      <c r="K380" s="116"/>
      <c r="S380" s="115"/>
      <c r="T380" s="118"/>
      <c r="AA380" s="119"/>
      <c r="AT380" s="116" t="s">
        <v>201</v>
      </c>
      <c r="AU380" s="116" t="s">
        <v>209</v>
      </c>
      <c r="AV380" s="116" t="s">
        <v>23</v>
      </c>
      <c r="AW380" s="116" t="s">
        <v>147</v>
      </c>
      <c r="AX380" s="116" t="s">
        <v>73</v>
      </c>
      <c r="AY380" s="116" t="s">
        <v>191</v>
      </c>
    </row>
    <row r="381" spans="2:51" s="6" customFormat="1" ht="15.75" customHeight="1">
      <c r="B381" s="120"/>
      <c r="E381" s="121"/>
      <c r="F381" s="273" t="s">
        <v>95</v>
      </c>
      <c r="G381" s="274"/>
      <c r="H381" s="274"/>
      <c r="I381" s="274"/>
      <c r="K381" s="123">
        <v>1571.145</v>
      </c>
      <c r="S381" s="120"/>
      <c r="T381" s="124"/>
      <c r="AA381" s="125"/>
      <c r="AT381" s="121" t="s">
        <v>201</v>
      </c>
      <c r="AU381" s="121" t="s">
        <v>209</v>
      </c>
      <c r="AV381" s="121" t="s">
        <v>80</v>
      </c>
      <c r="AW381" s="121" t="s">
        <v>147</v>
      </c>
      <c r="AX381" s="121" t="s">
        <v>73</v>
      </c>
      <c r="AY381" s="121" t="s">
        <v>191</v>
      </c>
    </row>
    <row r="382" spans="2:51" s="6" customFormat="1" ht="15.75" customHeight="1">
      <c r="B382" s="120"/>
      <c r="E382" s="121"/>
      <c r="F382" s="273" t="s">
        <v>97</v>
      </c>
      <c r="G382" s="274"/>
      <c r="H382" s="274"/>
      <c r="I382" s="274"/>
      <c r="K382" s="123">
        <v>892.587</v>
      </c>
      <c r="S382" s="120"/>
      <c r="T382" s="124"/>
      <c r="AA382" s="125"/>
      <c r="AT382" s="121" t="s">
        <v>201</v>
      </c>
      <c r="AU382" s="121" t="s">
        <v>209</v>
      </c>
      <c r="AV382" s="121" t="s">
        <v>80</v>
      </c>
      <c r="AW382" s="121" t="s">
        <v>147</v>
      </c>
      <c r="AX382" s="121" t="s">
        <v>73</v>
      </c>
      <c r="AY382" s="121" t="s">
        <v>191</v>
      </c>
    </row>
    <row r="383" spans="2:51" s="6" customFormat="1" ht="15.75" customHeight="1">
      <c r="B383" s="115"/>
      <c r="E383" s="116"/>
      <c r="F383" s="277" t="s">
        <v>387</v>
      </c>
      <c r="G383" s="278"/>
      <c r="H383" s="278"/>
      <c r="I383" s="278"/>
      <c r="K383" s="116"/>
      <c r="S383" s="115"/>
      <c r="T383" s="118"/>
      <c r="AA383" s="119"/>
      <c r="AT383" s="116" t="s">
        <v>201</v>
      </c>
      <c r="AU383" s="116" t="s">
        <v>209</v>
      </c>
      <c r="AV383" s="116" t="s">
        <v>23</v>
      </c>
      <c r="AW383" s="116" t="s">
        <v>147</v>
      </c>
      <c r="AX383" s="116" t="s">
        <v>73</v>
      </c>
      <c r="AY383" s="116" t="s">
        <v>191</v>
      </c>
    </row>
    <row r="384" spans="2:51" s="6" customFormat="1" ht="15.75" customHeight="1">
      <c r="B384" s="120"/>
      <c r="E384" s="121"/>
      <c r="F384" s="273" t="s">
        <v>99</v>
      </c>
      <c r="G384" s="274"/>
      <c r="H384" s="274"/>
      <c r="I384" s="274"/>
      <c r="K384" s="123">
        <v>21.083</v>
      </c>
      <c r="S384" s="120"/>
      <c r="T384" s="124"/>
      <c r="AA384" s="125"/>
      <c r="AT384" s="121" t="s">
        <v>201</v>
      </c>
      <c r="AU384" s="121" t="s">
        <v>209</v>
      </c>
      <c r="AV384" s="121" t="s">
        <v>80</v>
      </c>
      <c r="AW384" s="121" t="s">
        <v>147</v>
      </c>
      <c r="AX384" s="121" t="s">
        <v>73</v>
      </c>
      <c r="AY384" s="121" t="s">
        <v>191</v>
      </c>
    </row>
    <row r="385" spans="2:51" s="6" customFormat="1" ht="15.75" customHeight="1">
      <c r="B385" s="115"/>
      <c r="E385" s="116"/>
      <c r="F385" s="277" t="s">
        <v>541</v>
      </c>
      <c r="G385" s="278"/>
      <c r="H385" s="278"/>
      <c r="I385" s="278"/>
      <c r="K385" s="116"/>
      <c r="S385" s="115"/>
      <c r="T385" s="118"/>
      <c r="AA385" s="119"/>
      <c r="AT385" s="116" t="s">
        <v>201</v>
      </c>
      <c r="AU385" s="116" t="s">
        <v>209</v>
      </c>
      <c r="AV385" s="116" t="s">
        <v>23</v>
      </c>
      <c r="AW385" s="116" t="s">
        <v>147</v>
      </c>
      <c r="AX385" s="116" t="s">
        <v>73</v>
      </c>
      <c r="AY385" s="116" t="s">
        <v>191</v>
      </c>
    </row>
    <row r="386" spans="2:51" s="6" customFormat="1" ht="15.75" customHeight="1">
      <c r="B386" s="120"/>
      <c r="E386" s="121"/>
      <c r="F386" s="273" t="s">
        <v>542</v>
      </c>
      <c r="G386" s="274"/>
      <c r="H386" s="274"/>
      <c r="I386" s="274"/>
      <c r="K386" s="123">
        <v>121.021</v>
      </c>
      <c r="S386" s="120"/>
      <c r="T386" s="124"/>
      <c r="AA386" s="125"/>
      <c r="AT386" s="121" t="s">
        <v>201</v>
      </c>
      <c r="AU386" s="121" t="s">
        <v>209</v>
      </c>
      <c r="AV386" s="121" t="s">
        <v>80</v>
      </c>
      <c r="AW386" s="121" t="s">
        <v>147</v>
      </c>
      <c r="AX386" s="121" t="s">
        <v>73</v>
      </c>
      <c r="AY386" s="121" t="s">
        <v>191</v>
      </c>
    </row>
    <row r="387" spans="2:51" s="6" customFormat="1" ht="15.75" customHeight="1">
      <c r="B387" s="115"/>
      <c r="E387" s="116"/>
      <c r="F387" s="277" t="s">
        <v>543</v>
      </c>
      <c r="G387" s="278"/>
      <c r="H387" s="278"/>
      <c r="I387" s="278"/>
      <c r="K387" s="116"/>
      <c r="S387" s="115"/>
      <c r="T387" s="118"/>
      <c r="AA387" s="119"/>
      <c r="AT387" s="116" t="s">
        <v>201</v>
      </c>
      <c r="AU387" s="116" t="s">
        <v>209</v>
      </c>
      <c r="AV387" s="116" t="s">
        <v>23</v>
      </c>
      <c r="AW387" s="116" t="s">
        <v>147</v>
      </c>
      <c r="AX387" s="116" t="s">
        <v>73</v>
      </c>
      <c r="AY387" s="116" t="s">
        <v>191</v>
      </c>
    </row>
    <row r="388" spans="2:51" s="6" customFormat="1" ht="15.75" customHeight="1">
      <c r="B388" s="120"/>
      <c r="E388" s="121"/>
      <c r="F388" s="273" t="s">
        <v>544</v>
      </c>
      <c r="G388" s="274"/>
      <c r="H388" s="274"/>
      <c r="I388" s="274"/>
      <c r="K388" s="123">
        <v>42.068</v>
      </c>
      <c r="S388" s="120"/>
      <c r="T388" s="124"/>
      <c r="AA388" s="125"/>
      <c r="AT388" s="121" t="s">
        <v>201</v>
      </c>
      <c r="AU388" s="121" t="s">
        <v>209</v>
      </c>
      <c r="AV388" s="121" t="s">
        <v>80</v>
      </c>
      <c r="AW388" s="121" t="s">
        <v>147</v>
      </c>
      <c r="AX388" s="121" t="s">
        <v>73</v>
      </c>
      <c r="AY388" s="121" t="s">
        <v>191</v>
      </c>
    </row>
    <row r="389" spans="2:51" s="6" customFormat="1" ht="15.75" customHeight="1">
      <c r="B389" s="120"/>
      <c r="E389" s="121"/>
      <c r="F389" s="273" t="s">
        <v>545</v>
      </c>
      <c r="G389" s="274"/>
      <c r="H389" s="274"/>
      <c r="I389" s="274"/>
      <c r="K389" s="123">
        <v>43.368</v>
      </c>
      <c r="S389" s="120"/>
      <c r="T389" s="124"/>
      <c r="AA389" s="125"/>
      <c r="AT389" s="121" t="s">
        <v>201</v>
      </c>
      <c r="AU389" s="121" t="s">
        <v>209</v>
      </c>
      <c r="AV389" s="121" t="s">
        <v>80</v>
      </c>
      <c r="AW389" s="121" t="s">
        <v>147</v>
      </c>
      <c r="AX389" s="121" t="s">
        <v>73</v>
      </c>
      <c r="AY389" s="121" t="s">
        <v>191</v>
      </c>
    </row>
    <row r="390" spans="2:51" s="6" customFormat="1" ht="15.75" customHeight="1">
      <c r="B390" s="120"/>
      <c r="E390" s="121"/>
      <c r="F390" s="273" t="s">
        <v>546</v>
      </c>
      <c r="G390" s="274"/>
      <c r="H390" s="274"/>
      <c r="I390" s="274"/>
      <c r="K390" s="123">
        <v>38.832</v>
      </c>
      <c r="S390" s="120"/>
      <c r="T390" s="124"/>
      <c r="AA390" s="125"/>
      <c r="AT390" s="121" t="s">
        <v>201</v>
      </c>
      <c r="AU390" s="121" t="s">
        <v>209</v>
      </c>
      <c r="AV390" s="121" t="s">
        <v>80</v>
      </c>
      <c r="AW390" s="121" t="s">
        <v>147</v>
      </c>
      <c r="AX390" s="121" t="s">
        <v>73</v>
      </c>
      <c r="AY390" s="121" t="s">
        <v>191</v>
      </c>
    </row>
    <row r="391" spans="2:51" s="6" customFormat="1" ht="15.75" customHeight="1">
      <c r="B391" s="120"/>
      <c r="E391" s="121"/>
      <c r="F391" s="273" t="s">
        <v>547</v>
      </c>
      <c r="G391" s="274"/>
      <c r="H391" s="274"/>
      <c r="I391" s="274"/>
      <c r="K391" s="123">
        <v>40.032</v>
      </c>
      <c r="S391" s="120"/>
      <c r="T391" s="124"/>
      <c r="AA391" s="125"/>
      <c r="AT391" s="121" t="s">
        <v>201</v>
      </c>
      <c r="AU391" s="121" t="s">
        <v>209</v>
      </c>
      <c r="AV391" s="121" t="s">
        <v>80</v>
      </c>
      <c r="AW391" s="121" t="s">
        <v>147</v>
      </c>
      <c r="AX391" s="121" t="s">
        <v>73</v>
      </c>
      <c r="AY391" s="121" t="s">
        <v>191</v>
      </c>
    </row>
    <row r="392" spans="2:51" s="6" customFormat="1" ht="15.75" customHeight="1">
      <c r="B392" s="120"/>
      <c r="E392" s="121"/>
      <c r="F392" s="273" t="s">
        <v>548</v>
      </c>
      <c r="G392" s="274"/>
      <c r="H392" s="274"/>
      <c r="I392" s="274"/>
      <c r="K392" s="123">
        <v>3.889</v>
      </c>
      <c r="S392" s="120"/>
      <c r="T392" s="124"/>
      <c r="AA392" s="125"/>
      <c r="AT392" s="121" t="s">
        <v>201</v>
      </c>
      <c r="AU392" s="121" t="s">
        <v>209</v>
      </c>
      <c r="AV392" s="121" t="s">
        <v>80</v>
      </c>
      <c r="AW392" s="121" t="s">
        <v>147</v>
      </c>
      <c r="AX392" s="121" t="s">
        <v>73</v>
      </c>
      <c r="AY392" s="121" t="s">
        <v>191</v>
      </c>
    </row>
    <row r="393" spans="2:51" s="6" customFormat="1" ht="15.75" customHeight="1">
      <c r="B393" s="120"/>
      <c r="E393" s="121"/>
      <c r="F393" s="273" t="s">
        <v>549</v>
      </c>
      <c r="G393" s="274"/>
      <c r="H393" s="274"/>
      <c r="I393" s="274"/>
      <c r="K393" s="123">
        <v>4.092</v>
      </c>
      <c r="S393" s="120"/>
      <c r="T393" s="124"/>
      <c r="AA393" s="125"/>
      <c r="AT393" s="121" t="s">
        <v>201</v>
      </c>
      <c r="AU393" s="121" t="s">
        <v>209</v>
      </c>
      <c r="AV393" s="121" t="s">
        <v>80</v>
      </c>
      <c r="AW393" s="121" t="s">
        <v>147</v>
      </c>
      <c r="AX393" s="121" t="s">
        <v>73</v>
      </c>
      <c r="AY393" s="121" t="s">
        <v>191</v>
      </c>
    </row>
    <row r="394" spans="2:51" s="6" customFormat="1" ht="15.75" customHeight="1">
      <c r="B394" s="120"/>
      <c r="E394" s="121"/>
      <c r="F394" s="273" t="s">
        <v>550</v>
      </c>
      <c r="G394" s="274"/>
      <c r="H394" s="274"/>
      <c r="I394" s="274"/>
      <c r="K394" s="123">
        <v>11.668</v>
      </c>
      <c r="S394" s="120"/>
      <c r="T394" s="124"/>
      <c r="AA394" s="125"/>
      <c r="AT394" s="121" t="s">
        <v>201</v>
      </c>
      <c r="AU394" s="121" t="s">
        <v>209</v>
      </c>
      <c r="AV394" s="121" t="s">
        <v>80</v>
      </c>
      <c r="AW394" s="121" t="s">
        <v>147</v>
      </c>
      <c r="AX394" s="121" t="s">
        <v>73</v>
      </c>
      <c r="AY394" s="121" t="s">
        <v>191</v>
      </c>
    </row>
    <row r="395" spans="2:51" s="6" customFormat="1" ht="15.75" customHeight="1">
      <c r="B395" s="120"/>
      <c r="E395" s="121"/>
      <c r="F395" s="273" t="s">
        <v>551</v>
      </c>
      <c r="G395" s="274"/>
      <c r="H395" s="274"/>
      <c r="I395" s="274"/>
      <c r="K395" s="123">
        <v>12.275</v>
      </c>
      <c r="S395" s="120"/>
      <c r="T395" s="124"/>
      <c r="AA395" s="125"/>
      <c r="AT395" s="121" t="s">
        <v>201</v>
      </c>
      <c r="AU395" s="121" t="s">
        <v>209</v>
      </c>
      <c r="AV395" s="121" t="s">
        <v>80</v>
      </c>
      <c r="AW395" s="121" t="s">
        <v>147</v>
      </c>
      <c r="AX395" s="121" t="s">
        <v>73</v>
      </c>
      <c r="AY395" s="121" t="s">
        <v>191</v>
      </c>
    </row>
    <row r="396" spans="2:51" s="6" customFormat="1" ht="15.75" customHeight="1">
      <c r="B396" s="115"/>
      <c r="E396" s="116"/>
      <c r="F396" s="277" t="s">
        <v>552</v>
      </c>
      <c r="G396" s="278"/>
      <c r="H396" s="278"/>
      <c r="I396" s="278"/>
      <c r="K396" s="116"/>
      <c r="S396" s="115"/>
      <c r="T396" s="118"/>
      <c r="AA396" s="119"/>
      <c r="AT396" s="116" t="s">
        <v>201</v>
      </c>
      <c r="AU396" s="116" t="s">
        <v>209</v>
      </c>
      <c r="AV396" s="116" t="s">
        <v>23</v>
      </c>
      <c r="AW396" s="116" t="s">
        <v>147</v>
      </c>
      <c r="AX396" s="116" t="s">
        <v>73</v>
      </c>
      <c r="AY396" s="116" t="s">
        <v>191</v>
      </c>
    </row>
    <row r="397" spans="2:51" s="6" customFormat="1" ht="15.75" customHeight="1">
      <c r="B397" s="120"/>
      <c r="E397" s="121"/>
      <c r="F397" s="273" t="s">
        <v>553</v>
      </c>
      <c r="G397" s="274"/>
      <c r="H397" s="274"/>
      <c r="I397" s="274"/>
      <c r="K397" s="123">
        <v>115.8</v>
      </c>
      <c r="S397" s="120"/>
      <c r="T397" s="124"/>
      <c r="AA397" s="125"/>
      <c r="AT397" s="121" t="s">
        <v>201</v>
      </c>
      <c r="AU397" s="121" t="s">
        <v>209</v>
      </c>
      <c r="AV397" s="121" t="s">
        <v>80</v>
      </c>
      <c r="AW397" s="121" t="s">
        <v>147</v>
      </c>
      <c r="AX397" s="121" t="s">
        <v>73</v>
      </c>
      <c r="AY397" s="121" t="s">
        <v>191</v>
      </c>
    </row>
    <row r="398" spans="2:51" s="6" customFormat="1" ht="15.75" customHeight="1">
      <c r="B398" s="126"/>
      <c r="E398" s="127" t="s">
        <v>91</v>
      </c>
      <c r="F398" s="275" t="s">
        <v>261</v>
      </c>
      <c r="G398" s="276"/>
      <c r="H398" s="276"/>
      <c r="I398" s="276"/>
      <c r="K398" s="128">
        <v>2917.86</v>
      </c>
      <c r="S398" s="126"/>
      <c r="T398" s="129"/>
      <c r="AA398" s="130"/>
      <c r="AT398" s="127" t="s">
        <v>201</v>
      </c>
      <c r="AU398" s="127" t="s">
        <v>209</v>
      </c>
      <c r="AV398" s="127" t="s">
        <v>196</v>
      </c>
      <c r="AW398" s="127" t="s">
        <v>147</v>
      </c>
      <c r="AX398" s="127" t="s">
        <v>23</v>
      </c>
      <c r="AY398" s="127" t="s">
        <v>191</v>
      </c>
    </row>
    <row r="399" spans="2:65" s="6" customFormat="1" ht="27" customHeight="1">
      <c r="B399" s="21"/>
      <c r="C399" s="105" t="s">
        <v>554</v>
      </c>
      <c r="D399" s="105" t="s">
        <v>192</v>
      </c>
      <c r="E399" s="106" t="s">
        <v>555</v>
      </c>
      <c r="F399" s="270" t="s">
        <v>556</v>
      </c>
      <c r="G399" s="269"/>
      <c r="H399" s="269"/>
      <c r="I399" s="269"/>
      <c r="J399" s="108" t="s">
        <v>92</v>
      </c>
      <c r="K399" s="109">
        <v>390.91</v>
      </c>
      <c r="L399" s="271"/>
      <c r="M399" s="269"/>
      <c r="N399" s="272">
        <f>ROUND($L$399*$K$399,2)</f>
        <v>0</v>
      </c>
      <c r="O399" s="269"/>
      <c r="P399" s="269"/>
      <c r="Q399" s="269"/>
      <c r="R399" s="107" t="s">
        <v>195</v>
      </c>
      <c r="S399" s="21"/>
      <c r="T399" s="110"/>
      <c r="U399" s="111" t="s">
        <v>43</v>
      </c>
      <c r="X399" s="112">
        <v>0.0006</v>
      </c>
      <c r="Y399" s="112">
        <f>$X$399*$K$399</f>
        <v>0.234546</v>
      </c>
      <c r="Z399" s="112">
        <v>0</v>
      </c>
      <c r="AA399" s="113">
        <f>$Z$399*$K$399</f>
        <v>0</v>
      </c>
      <c r="AR399" s="74" t="s">
        <v>196</v>
      </c>
      <c r="AT399" s="74" t="s">
        <v>192</v>
      </c>
      <c r="AU399" s="74" t="s">
        <v>209</v>
      </c>
      <c r="AY399" s="6" t="s">
        <v>191</v>
      </c>
      <c r="BE399" s="114">
        <f>IF($U$399="základní",$N$399,0)</f>
        <v>0</v>
      </c>
      <c r="BF399" s="114">
        <f>IF($U$399="snížená",$N$399,0)</f>
        <v>0</v>
      </c>
      <c r="BG399" s="114">
        <f>IF($U$399="zákl. přenesená",$N$399,0)</f>
        <v>0</v>
      </c>
      <c r="BH399" s="114">
        <f>IF($U$399="sníž. přenesená",$N$399,0)</f>
        <v>0</v>
      </c>
      <c r="BI399" s="114">
        <f>IF($U$399="nulová",$N$399,0)</f>
        <v>0</v>
      </c>
      <c r="BJ399" s="74" t="s">
        <v>23</v>
      </c>
      <c r="BK399" s="114">
        <f>ROUND($L$399*$K$399,2)</f>
        <v>0</v>
      </c>
      <c r="BL399" s="74" t="s">
        <v>196</v>
      </c>
      <c r="BM399" s="74" t="s">
        <v>557</v>
      </c>
    </row>
    <row r="400" spans="2:47" s="6" customFormat="1" ht="27" customHeight="1">
      <c r="B400" s="21"/>
      <c r="F400" s="263" t="s">
        <v>558</v>
      </c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1"/>
      <c r="T400" s="47"/>
      <c r="AA400" s="48"/>
      <c r="AT400" s="6" t="s">
        <v>199</v>
      </c>
      <c r="AU400" s="6" t="s">
        <v>209</v>
      </c>
    </row>
    <row r="401" spans="2:47" s="6" customFormat="1" ht="27" customHeight="1">
      <c r="B401" s="21"/>
      <c r="F401" s="279" t="s">
        <v>559</v>
      </c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1"/>
      <c r="T401" s="47"/>
      <c r="AA401" s="48"/>
      <c r="AT401" s="6" t="s">
        <v>256</v>
      </c>
      <c r="AU401" s="6" t="s">
        <v>209</v>
      </c>
    </row>
    <row r="402" spans="2:51" s="6" customFormat="1" ht="15.75" customHeight="1">
      <c r="B402" s="115"/>
      <c r="E402" s="116"/>
      <c r="F402" s="277" t="s">
        <v>560</v>
      </c>
      <c r="G402" s="278"/>
      <c r="H402" s="278"/>
      <c r="I402" s="278"/>
      <c r="K402" s="116"/>
      <c r="S402" s="115"/>
      <c r="T402" s="118"/>
      <c r="AA402" s="119"/>
      <c r="AT402" s="116" t="s">
        <v>201</v>
      </c>
      <c r="AU402" s="116" t="s">
        <v>209</v>
      </c>
      <c r="AV402" s="116" t="s">
        <v>23</v>
      </c>
      <c r="AW402" s="116" t="s">
        <v>147</v>
      </c>
      <c r="AX402" s="116" t="s">
        <v>73</v>
      </c>
      <c r="AY402" s="116" t="s">
        <v>191</v>
      </c>
    </row>
    <row r="403" spans="2:51" s="6" customFormat="1" ht="15.75" customHeight="1">
      <c r="B403" s="120"/>
      <c r="E403" s="121"/>
      <c r="F403" s="273" t="s">
        <v>561</v>
      </c>
      <c r="G403" s="274"/>
      <c r="H403" s="274"/>
      <c r="I403" s="274"/>
      <c r="K403" s="123">
        <v>390.91</v>
      </c>
      <c r="S403" s="120"/>
      <c r="T403" s="124"/>
      <c r="AA403" s="125"/>
      <c r="AT403" s="121" t="s">
        <v>201</v>
      </c>
      <c r="AU403" s="121" t="s">
        <v>209</v>
      </c>
      <c r="AV403" s="121" t="s">
        <v>80</v>
      </c>
      <c r="AW403" s="121" t="s">
        <v>147</v>
      </c>
      <c r="AX403" s="121" t="s">
        <v>23</v>
      </c>
      <c r="AY403" s="121" t="s">
        <v>191</v>
      </c>
    </row>
    <row r="404" spans="2:65" s="6" customFormat="1" ht="27" customHeight="1">
      <c r="B404" s="21"/>
      <c r="C404" s="105" t="s">
        <v>562</v>
      </c>
      <c r="D404" s="105" t="s">
        <v>192</v>
      </c>
      <c r="E404" s="106" t="s">
        <v>563</v>
      </c>
      <c r="F404" s="270" t="s">
        <v>556</v>
      </c>
      <c r="G404" s="269"/>
      <c r="H404" s="269"/>
      <c r="I404" s="269"/>
      <c r="J404" s="108" t="s">
        <v>92</v>
      </c>
      <c r="K404" s="109">
        <v>393.5</v>
      </c>
      <c r="L404" s="271"/>
      <c r="M404" s="269"/>
      <c r="N404" s="272">
        <f>ROUND($L$404*$K$404,2)</f>
        <v>0</v>
      </c>
      <c r="O404" s="269"/>
      <c r="P404" s="269"/>
      <c r="Q404" s="269"/>
      <c r="R404" s="107"/>
      <c r="S404" s="21"/>
      <c r="T404" s="110"/>
      <c r="U404" s="111" t="s">
        <v>43</v>
      </c>
      <c r="X404" s="112">
        <v>0.0006</v>
      </c>
      <c r="Y404" s="112">
        <f>$X$404*$K$404</f>
        <v>0.23609999999999998</v>
      </c>
      <c r="Z404" s="112">
        <v>0</v>
      </c>
      <c r="AA404" s="113">
        <f>$Z$404*$K$404</f>
        <v>0</v>
      </c>
      <c r="AR404" s="74" t="s">
        <v>196</v>
      </c>
      <c r="AT404" s="74" t="s">
        <v>192</v>
      </c>
      <c r="AU404" s="74" t="s">
        <v>209</v>
      </c>
      <c r="AY404" s="6" t="s">
        <v>191</v>
      </c>
      <c r="BE404" s="114">
        <f>IF($U$404="základní",$N$404,0)</f>
        <v>0</v>
      </c>
      <c r="BF404" s="114">
        <f>IF($U$404="snížená",$N$404,0)</f>
        <v>0</v>
      </c>
      <c r="BG404" s="114">
        <f>IF($U$404="zákl. přenesená",$N$404,0)</f>
        <v>0</v>
      </c>
      <c r="BH404" s="114">
        <f>IF($U$404="sníž. přenesená",$N$404,0)</f>
        <v>0</v>
      </c>
      <c r="BI404" s="114">
        <f>IF($U$404="nulová",$N$404,0)</f>
        <v>0</v>
      </c>
      <c r="BJ404" s="74" t="s">
        <v>23</v>
      </c>
      <c r="BK404" s="114">
        <f>ROUND($L$404*$K$404,2)</f>
        <v>0</v>
      </c>
      <c r="BL404" s="74" t="s">
        <v>196</v>
      </c>
      <c r="BM404" s="74" t="s">
        <v>564</v>
      </c>
    </row>
    <row r="405" spans="2:47" s="6" customFormat="1" ht="27" customHeight="1">
      <c r="B405" s="21"/>
      <c r="F405" s="263" t="s">
        <v>558</v>
      </c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1"/>
      <c r="T405" s="47"/>
      <c r="AA405" s="48"/>
      <c r="AT405" s="6" t="s">
        <v>199</v>
      </c>
      <c r="AU405" s="6" t="s">
        <v>209</v>
      </c>
    </row>
    <row r="406" spans="2:47" s="6" customFormat="1" ht="27" customHeight="1">
      <c r="B406" s="21"/>
      <c r="F406" s="279" t="s">
        <v>565</v>
      </c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1"/>
      <c r="T406" s="47"/>
      <c r="AA406" s="48"/>
      <c r="AT406" s="6" t="s">
        <v>256</v>
      </c>
      <c r="AU406" s="6" t="s">
        <v>209</v>
      </c>
    </row>
    <row r="407" spans="2:51" s="6" customFormat="1" ht="15.75" customHeight="1">
      <c r="B407" s="115"/>
      <c r="E407" s="116"/>
      <c r="F407" s="277" t="s">
        <v>566</v>
      </c>
      <c r="G407" s="278"/>
      <c r="H407" s="278"/>
      <c r="I407" s="278"/>
      <c r="K407" s="116"/>
      <c r="S407" s="115"/>
      <c r="T407" s="118"/>
      <c r="AA407" s="119"/>
      <c r="AT407" s="116" t="s">
        <v>201</v>
      </c>
      <c r="AU407" s="116" t="s">
        <v>209</v>
      </c>
      <c r="AV407" s="116" t="s">
        <v>23</v>
      </c>
      <c r="AW407" s="116" t="s">
        <v>147</v>
      </c>
      <c r="AX407" s="116" t="s">
        <v>73</v>
      </c>
      <c r="AY407" s="116" t="s">
        <v>191</v>
      </c>
    </row>
    <row r="408" spans="2:51" s="6" customFormat="1" ht="15.75" customHeight="1">
      <c r="B408" s="120"/>
      <c r="E408" s="121"/>
      <c r="F408" s="273" t="s">
        <v>567</v>
      </c>
      <c r="G408" s="274"/>
      <c r="H408" s="274"/>
      <c r="I408" s="274"/>
      <c r="K408" s="123">
        <v>393.5</v>
      </c>
      <c r="S408" s="120"/>
      <c r="T408" s="124"/>
      <c r="AA408" s="125"/>
      <c r="AT408" s="121" t="s">
        <v>201</v>
      </c>
      <c r="AU408" s="121" t="s">
        <v>209</v>
      </c>
      <c r="AV408" s="121" t="s">
        <v>80</v>
      </c>
      <c r="AW408" s="121" t="s">
        <v>147</v>
      </c>
      <c r="AX408" s="121" t="s">
        <v>23</v>
      </c>
      <c r="AY408" s="121" t="s">
        <v>191</v>
      </c>
    </row>
    <row r="409" spans="2:65" s="6" customFormat="1" ht="27" customHeight="1">
      <c r="B409" s="21"/>
      <c r="C409" s="105" t="s">
        <v>568</v>
      </c>
      <c r="D409" s="105" t="s">
        <v>192</v>
      </c>
      <c r="E409" s="106" t="s">
        <v>569</v>
      </c>
      <c r="F409" s="270" t="s">
        <v>556</v>
      </c>
      <c r="G409" s="269"/>
      <c r="H409" s="269"/>
      <c r="I409" s="269"/>
      <c r="J409" s="108" t="s">
        <v>92</v>
      </c>
      <c r="K409" s="109">
        <v>587.9</v>
      </c>
      <c r="L409" s="271"/>
      <c r="M409" s="269"/>
      <c r="N409" s="272">
        <f>ROUND($L$409*$K$409,2)</f>
        <v>0</v>
      </c>
      <c r="O409" s="269"/>
      <c r="P409" s="269"/>
      <c r="Q409" s="269"/>
      <c r="R409" s="107"/>
      <c r="S409" s="21"/>
      <c r="T409" s="110"/>
      <c r="U409" s="111" t="s">
        <v>43</v>
      </c>
      <c r="X409" s="112">
        <v>0.0006</v>
      </c>
      <c r="Y409" s="112">
        <f>$X$409*$K$409</f>
        <v>0.35273999999999994</v>
      </c>
      <c r="Z409" s="112">
        <v>0</v>
      </c>
      <c r="AA409" s="113">
        <f>$Z$409*$K$409</f>
        <v>0</v>
      </c>
      <c r="AR409" s="74" t="s">
        <v>196</v>
      </c>
      <c r="AT409" s="74" t="s">
        <v>192</v>
      </c>
      <c r="AU409" s="74" t="s">
        <v>209</v>
      </c>
      <c r="AY409" s="6" t="s">
        <v>191</v>
      </c>
      <c r="BE409" s="114">
        <f>IF($U$409="základní",$N$409,0)</f>
        <v>0</v>
      </c>
      <c r="BF409" s="114">
        <f>IF($U$409="snížená",$N$409,0)</f>
        <v>0</v>
      </c>
      <c r="BG409" s="114">
        <f>IF($U$409="zákl. přenesená",$N$409,0)</f>
        <v>0</v>
      </c>
      <c r="BH409" s="114">
        <f>IF($U$409="sníž. přenesená",$N$409,0)</f>
        <v>0</v>
      </c>
      <c r="BI409" s="114">
        <f>IF($U$409="nulová",$N$409,0)</f>
        <v>0</v>
      </c>
      <c r="BJ409" s="74" t="s">
        <v>23</v>
      </c>
      <c r="BK409" s="114">
        <f>ROUND($L$409*$K$409,2)</f>
        <v>0</v>
      </c>
      <c r="BL409" s="74" t="s">
        <v>196</v>
      </c>
      <c r="BM409" s="74" t="s">
        <v>570</v>
      </c>
    </row>
    <row r="410" spans="2:47" s="6" customFormat="1" ht="27" customHeight="1">
      <c r="B410" s="21"/>
      <c r="F410" s="263" t="s">
        <v>558</v>
      </c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1"/>
      <c r="T410" s="47"/>
      <c r="AA410" s="48"/>
      <c r="AT410" s="6" t="s">
        <v>199</v>
      </c>
      <c r="AU410" s="6" t="s">
        <v>209</v>
      </c>
    </row>
    <row r="411" spans="2:47" s="6" customFormat="1" ht="27" customHeight="1">
      <c r="B411" s="21"/>
      <c r="F411" s="279" t="s">
        <v>571</v>
      </c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1"/>
      <c r="T411" s="47"/>
      <c r="AA411" s="48"/>
      <c r="AT411" s="6" t="s">
        <v>256</v>
      </c>
      <c r="AU411" s="6" t="s">
        <v>209</v>
      </c>
    </row>
    <row r="412" spans="2:51" s="6" customFormat="1" ht="27" customHeight="1">
      <c r="B412" s="115"/>
      <c r="E412" s="116"/>
      <c r="F412" s="277" t="s">
        <v>572</v>
      </c>
      <c r="G412" s="278"/>
      <c r="H412" s="278"/>
      <c r="I412" s="278"/>
      <c r="K412" s="116"/>
      <c r="S412" s="115"/>
      <c r="T412" s="118"/>
      <c r="AA412" s="119"/>
      <c r="AT412" s="116" t="s">
        <v>201</v>
      </c>
      <c r="AU412" s="116" t="s">
        <v>209</v>
      </c>
      <c r="AV412" s="116" t="s">
        <v>23</v>
      </c>
      <c r="AW412" s="116" t="s">
        <v>147</v>
      </c>
      <c r="AX412" s="116" t="s">
        <v>73</v>
      </c>
      <c r="AY412" s="116" t="s">
        <v>191</v>
      </c>
    </row>
    <row r="413" spans="2:51" s="6" customFormat="1" ht="15.75" customHeight="1">
      <c r="B413" s="120"/>
      <c r="E413" s="121"/>
      <c r="F413" s="273" t="s">
        <v>573</v>
      </c>
      <c r="G413" s="274"/>
      <c r="H413" s="274"/>
      <c r="I413" s="274"/>
      <c r="K413" s="123">
        <v>587.9</v>
      </c>
      <c r="S413" s="120"/>
      <c r="T413" s="124"/>
      <c r="AA413" s="125"/>
      <c r="AT413" s="121" t="s">
        <v>201</v>
      </c>
      <c r="AU413" s="121" t="s">
        <v>209</v>
      </c>
      <c r="AV413" s="121" t="s">
        <v>80</v>
      </c>
      <c r="AW413" s="121" t="s">
        <v>147</v>
      </c>
      <c r="AX413" s="121" t="s">
        <v>23</v>
      </c>
      <c r="AY413" s="121" t="s">
        <v>191</v>
      </c>
    </row>
    <row r="414" spans="2:65" s="6" customFormat="1" ht="27" customHeight="1">
      <c r="B414" s="21"/>
      <c r="C414" s="105" t="s">
        <v>574</v>
      </c>
      <c r="D414" s="105" t="s">
        <v>192</v>
      </c>
      <c r="E414" s="106" t="s">
        <v>575</v>
      </c>
      <c r="F414" s="270" t="s">
        <v>556</v>
      </c>
      <c r="G414" s="269"/>
      <c r="H414" s="269"/>
      <c r="I414" s="269"/>
      <c r="J414" s="108" t="s">
        <v>92</v>
      </c>
      <c r="K414" s="109">
        <v>138</v>
      </c>
      <c r="L414" s="271"/>
      <c r="M414" s="269"/>
      <c r="N414" s="272">
        <f>ROUND($L$414*$K$414,2)</f>
        <v>0</v>
      </c>
      <c r="O414" s="269"/>
      <c r="P414" s="269"/>
      <c r="Q414" s="269"/>
      <c r="R414" s="107"/>
      <c r="S414" s="21"/>
      <c r="T414" s="110"/>
      <c r="U414" s="111" t="s">
        <v>43</v>
      </c>
      <c r="X414" s="112">
        <v>0.0006</v>
      </c>
      <c r="Y414" s="112">
        <f>$X$414*$K$414</f>
        <v>0.0828</v>
      </c>
      <c r="Z414" s="112">
        <v>0</v>
      </c>
      <c r="AA414" s="113">
        <f>$Z$414*$K$414</f>
        <v>0</v>
      </c>
      <c r="AR414" s="74" t="s">
        <v>196</v>
      </c>
      <c r="AT414" s="74" t="s">
        <v>192</v>
      </c>
      <c r="AU414" s="74" t="s">
        <v>209</v>
      </c>
      <c r="AY414" s="6" t="s">
        <v>191</v>
      </c>
      <c r="BE414" s="114">
        <f>IF($U$414="základní",$N$414,0)</f>
        <v>0</v>
      </c>
      <c r="BF414" s="114">
        <f>IF($U$414="snížená",$N$414,0)</f>
        <v>0</v>
      </c>
      <c r="BG414" s="114">
        <f>IF($U$414="zákl. přenesená",$N$414,0)</f>
        <v>0</v>
      </c>
      <c r="BH414" s="114">
        <f>IF($U$414="sníž. přenesená",$N$414,0)</f>
        <v>0</v>
      </c>
      <c r="BI414" s="114">
        <f>IF($U$414="nulová",$N$414,0)</f>
        <v>0</v>
      </c>
      <c r="BJ414" s="74" t="s">
        <v>23</v>
      </c>
      <c r="BK414" s="114">
        <f>ROUND($L$414*$K$414,2)</f>
        <v>0</v>
      </c>
      <c r="BL414" s="74" t="s">
        <v>196</v>
      </c>
      <c r="BM414" s="74" t="s">
        <v>576</v>
      </c>
    </row>
    <row r="415" spans="2:47" s="6" customFormat="1" ht="27" customHeight="1">
      <c r="B415" s="21"/>
      <c r="F415" s="263" t="s">
        <v>558</v>
      </c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1"/>
      <c r="T415" s="47"/>
      <c r="AA415" s="48"/>
      <c r="AT415" s="6" t="s">
        <v>199</v>
      </c>
      <c r="AU415" s="6" t="s">
        <v>209</v>
      </c>
    </row>
    <row r="416" spans="2:47" s="6" customFormat="1" ht="27" customHeight="1">
      <c r="B416" s="21"/>
      <c r="F416" s="279" t="s">
        <v>577</v>
      </c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1"/>
      <c r="T416" s="47"/>
      <c r="AA416" s="48"/>
      <c r="AT416" s="6" t="s">
        <v>256</v>
      </c>
      <c r="AU416" s="6" t="s">
        <v>209</v>
      </c>
    </row>
    <row r="417" spans="2:51" s="6" customFormat="1" ht="15.75" customHeight="1">
      <c r="B417" s="115"/>
      <c r="E417" s="116"/>
      <c r="F417" s="277" t="s">
        <v>578</v>
      </c>
      <c r="G417" s="278"/>
      <c r="H417" s="278"/>
      <c r="I417" s="278"/>
      <c r="K417" s="116"/>
      <c r="S417" s="115"/>
      <c r="T417" s="118"/>
      <c r="AA417" s="119"/>
      <c r="AT417" s="116" t="s">
        <v>201</v>
      </c>
      <c r="AU417" s="116" t="s">
        <v>209</v>
      </c>
      <c r="AV417" s="116" t="s">
        <v>23</v>
      </c>
      <c r="AW417" s="116" t="s">
        <v>147</v>
      </c>
      <c r="AX417" s="116" t="s">
        <v>73</v>
      </c>
      <c r="AY417" s="116" t="s">
        <v>191</v>
      </c>
    </row>
    <row r="418" spans="2:51" s="6" customFormat="1" ht="15.75" customHeight="1">
      <c r="B418" s="120"/>
      <c r="E418" s="121"/>
      <c r="F418" s="273" t="s">
        <v>579</v>
      </c>
      <c r="G418" s="274"/>
      <c r="H418" s="274"/>
      <c r="I418" s="274"/>
      <c r="K418" s="123">
        <v>138</v>
      </c>
      <c r="S418" s="120"/>
      <c r="T418" s="124"/>
      <c r="AA418" s="125"/>
      <c r="AT418" s="121" t="s">
        <v>201</v>
      </c>
      <c r="AU418" s="121" t="s">
        <v>209</v>
      </c>
      <c r="AV418" s="121" t="s">
        <v>80</v>
      </c>
      <c r="AW418" s="121" t="s">
        <v>147</v>
      </c>
      <c r="AX418" s="121" t="s">
        <v>23</v>
      </c>
      <c r="AY418" s="121" t="s">
        <v>191</v>
      </c>
    </row>
    <row r="419" spans="2:65" s="6" customFormat="1" ht="27" customHeight="1">
      <c r="B419" s="21"/>
      <c r="C419" s="105" t="s">
        <v>580</v>
      </c>
      <c r="D419" s="105" t="s">
        <v>192</v>
      </c>
      <c r="E419" s="106" t="s">
        <v>581</v>
      </c>
      <c r="F419" s="270" t="s">
        <v>556</v>
      </c>
      <c r="G419" s="269"/>
      <c r="H419" s="269"/>
      <c r="I419" s="269"/>
      <c r="J419" s="108" t="s">
        <v>92</v>
      </c>
      <c r="K419" s="109">
        <v>27.2</v>
      </c>
      <c r="L419" s="271"/>
      <c r="M419" s="269"/>
      <c r="N419" s="272">
        <f>ROUND($L$419*$K$419,2)</f>
        <v>0</v>
      </c>
      <c r="O419" s="269"/>
      <c r="P419" s="269"/>
      <c r="Q419" s="269"/>
      <c r="R419" s="107"/>
      <c r="S419" s="21"/>
      <c r="T419" s="110"/>
      <c r="U419" s="111" t="s">
        <v>43</v>
      </c>
      <c r="X419" s="112">
        <v>0.0006</v>
      </c>
      <c r="Y419" s="112">
        <f>$X$419*$K$419</f>
        <v>0.016319999999999998</v>
      </c>
      <c r="Z419" s="112">
        <v>0</v>
      </c>
      <c r="AA419" s="113">
        <f>$Z$419*$K$419</f>
        <v>0</v>
      </c>
      <c r="AR419" s="74" t="s">
        <v>196</v>
      </c>
      <c r="AT419" s="74" t="s">
        <v>192</v>
      </c>
      <c r="AU419" s="74" t="s">
        <v>209</v>
      </c>
      <c r="AY419" s="6" t="s">
        <v>191</v>
      </c>
      <c r="BE419" s="114">
        <f>IF($U$419="základní",$N$419,0)</f>
        <v>0</v>
      </c>
      <c r="BF419" s="114">
        <f>IF($U$419="snížená",$N$419,0)</f>
        <v>0</v>
      </c>
      <c r="BG419" s="114">
        <f>IF($U$419="zákl. přenesená",$N$419,0)</f>
        <v>0</v>
      </c>
      <c r="BH419" s="114">
        <f>IF($U$419="sníž. přenesená",$N$419,0)</f>
        <v>0</v>
      </c>
      <c r="BI419" s="114">
        <f>IF($U$419="nulová",$N$419,0)</f>
        <v>0</v>
      </c>
      <c r="BJ419" s="74" t="s">
        <v>23</v>
      </c>
      <c r="BK419" s="114">
        <f>ROUND($L$419*$K$419,2)</f>
        <v>0</v>
      </c>
      <c r="BL419" s="74" t="s">
        <v>196</v>
      </c>
      <c r="BM419" s="74" t="s">
        <v>582</v>
      </c>
    </row>
    <row r="420" spans="2:47" s="6" customFormat="1" ht="27" customHeight="1">
      <c r="B420" s="21"/>
      <c r="F420" s="263" t="s">
        <v>558</v>
      </c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1"/>
      <c r="T420" s="47"/>
      <c r="AA420" s="48"/>
      <c r="AT420" s="6" t="s">
        <v>199</v>
      </c>
      <c r="AU420" s="6" t="s">
        <v>209</v>
      </c>
    </row>
    <row r="421" spans="2:47" s="6" customFormat="1" ht="27" customHeight="1">
      <c r="B421" s="21"/>
      <c r="F421" s="279" t="s">
        <v>583</v>
      </c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1"/>
      <c r="T421" s="47"/>
      <c r="AA421" s="48"/>
      <c r="AT421" s="6" t="s">
        <v>256</v>
      </c>
      <c r="AU421" s="6" t="s">
        <v>209</v>
      </c>
    </row>
    <row r="422" spans="2:51" s="6" customFormat="1" ht="15.75" customHeight="1">
      <c r="B422" s="115"/>
      <c r="E422" s="116"/>
      <c r="F422" s="277" t="s">
        <v>584</v>
      </c>
      <c r="G422" s="278"/>
      <c r="H422" s="278"/>
      <c r="I422" s="278"/>
      <c r="K422" s="116"/>
      <c r="S422" s="115"/>
      <c r="T422" s="118"/>
      <c r="AA422" s="119"/>
      <c r="AT422" s="116" t="s">
        <v>201</v>
      </c>
      <c r="AU422" s="116" t="s">
        <v>209</v>
      </c>
      <c r="AV422" s="116" t="s">
        <v>23</v>
      </c>
      <c r="AW422" s="116" t="s">
        <v>147</v>
      </c>
      <c r="AX422" s="116" t="s">
        <v>73</v>
      </c>
      <c r="AY422" s="116" t="s">
        <v>191</v>
      </c>
    </row>
    <row r="423" spans="2:51" s="6" customFormat="1" ht="15.75" customHeight="1">
      <c r="B423" s="120"/>
      <c r="E423" s="121"/>
      <c r="F423" s="273" t="s">
        <v>585</v>
      </c>
      <c r="G423" s="274"/>
      <c r="H423" s="274"/>
      <c r="I423" s="274"/>
      <c r="K423" s="123">
        <v>27.2</v>
      </c>
      <c r="S423" s="120"/>
      <c r="T423" s="124"/>
      <c r="AA423" s="125"/>
      <c r="AT423" s="121" t="s">
        <v>201</v>
      </c>
      <c r="AU423" s="121" t="s">
        <v>209</v>
      </c>
      <c r="AV423" s="121" t="s">
        <v>80</v>
      </c>
      <c r="AW423" s="121" t="s">
        <v>147</v>
      </c>
      <c r="AX423" s="121" t="s">
        <v>23</v>
      </c>
      <c r="AY423" s="121" t="s">
        <v>191</v>
      </c>
    </row>
    <row r="424" spans="2:65" s="6" customFormat="1" ht="27" customHeight="1">
      <c r="B424" s="21"/>
      <c r="C424" s="105" t="s">
        <v>586</v>
      </c>
      <c r="D424" s="105" t="s">
        <v>192</v>
      </c>
      <c r="E424" s="106" t="s">
        <v>587</v>
      </c>
      <c r="F424" s="270" t="s">
        <v>556</v>
      </c>
      <c r="G424" s="269"/>
      <c r="H424" s="269"/>
      <c r="I424" s="269"/>
      <c r="J424" s="108" t="s">
        <v>92</v>
      </c>
      <c r="K424" s="109">
        <v>1561.173</v>
      </c>
      <c r="L424" s="271"/>
      <c r="M424" s="269"/>
      <c r="N424" s="272">
        <f>ROUND($L$424*$K$424,2)</f>
        <v>0</v>
      </c>
      <c r="O424" s="269"/>
      <c r="P424" s="269"/>
      <c r="Q424" s="269"/>
      <c r="R424" s="107"/>
      <c r="S424" s="21"/>
      <c r="T424" s="110"/>
      <c r="U424" s="111" t="s">
        <v>43</v>
      </c>
      <c r="X424" s="112">
        <v>0.0006</v>
      </c>
      <c r="Y424" s="112">
        <f>$X$424*$K$424</f>
        <v>0.9367037999999999</v>
      </c>
      <c r="Z424" s="112">
        <v>0</v>
      </c>
      <c r="AA424" s="113">
        <f>$Z$424*$K$424</f>
        <v>0</v>
      </c>
      <c r="AR424" s="74" t="s">
        <v>196</v>
      </c>
      <c r="AT424" s="74" t="s">
        <v>192</v>
      </c>
      <c r="AU424" s="74" t="s">
        <v>209</v>
      </c>
      <c r="AY424" s="6" t="s">
        <v>191</v>
      </c>
      <c r="BE424" s="114">
        <f>IF($U$424="základní",$N$424,0)</f>
        <v>0</v>
      </c>
      <c r="BF424" s="114">
        <f>IF($U$424="snížená",$N$424,0)</f>
        <v>0</v>
      </c>
      <c r="BG424" s="114">
        <f>IF($U$424="zákl. přenesená",$N$424,0)</f>
        <v>0</v>
      </c>
      <c r="BH424" s="114">
        <f>IF($U$424="sníž. přenesená",$N$424,0)</f>
        <v>0</v>
      </c>
      <c r="BI424" s="114">
        <f>IF($U$424="nulová",$N$424,0)</f>
        <v>0</v>
      </c>
      <c r="BJ424" s="74" t="s">
        <v>23</v>
      </c>
      <c r="BK424" s="114">
        <f>ROUND($L$424*$K$424,2)</f>
        <v>0</v>
      </c>
      <c r="BL424" s="74" t="s">
        <v>196</v>
      </c>
      <c r="BM424" s="74" t="s">
        <v>588</v>
      </c>
    </row>
    <row r="425" spans="2:47" s="6" customFormat="1" ht="27" customHeight="1">
      <c r="B425" s="21"/>
      <c r="F425" s="263" t="s">
        <v>558</v>
      </c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1"/>
      <c r="T425" s="47"/>
      <c r="AA425" s="48"/>
      <c r="AT425" s="6" t="s">
        <v>199</v>
      </c>
      <c r="AU425" s="6" t="s">
        <v>209</v>
      </c>
    </row>
    <row r="426" spans="2:47" s="6" customFormat="1" ht="27" customHeight="1">
      <c r="B426" s="21"/>
      <c r="F426" s="279" t="s">
        <v>577</v>
      </c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1"/>
      <c r="T426" s="47"/>
      <c r="AA426" s="48"/>
      <c r="AT426" s="6" t="s">
        <v>256</v>
      </c>
      <c r="AU426" s="6" t="s">
        <v>209</v>
      </c>
    </row>
    <row r="427" spans="2:51" s="6" customFormat="1" ht="15.75" customHeight="1">
      <c r="B427" s="115"/>
      <c r="E427" s="116"/>
      <c r="F427" s="277" t="s">
        <v>589</v>
      </c>
      <c r="G427" s="278"/>
      <c r="H427" s="278"/>
      <c r="I427" s="278"/>
      <c r="K427" s="116"/>
      <c r="S427" s="115"/>
      <c r="T427" s="118"/>
      <c r="AA427" s="119"/>
      <c r="AT427" s="116" t="s">
        <v>201</v>
      </c>
      <c r="AU427" s="116" t="s">
        <v>209</v>
      </c>
      <c r="AV427" s="116" t="s">
        <v>23</v>
      </c>
      <c r="AW427" s="116" t="s">
        <v>147</v>
      </c>
      <c r="AX427" s="116" t="s">
        <v>73</v>
      </c>
      <c r="AY427" s="116" t="s">
        <v>191</v>
      </c>
    </row>
    <row r="428" spans="2:51" s="6" customFormat="1" ht="15.75" customHeight="1">
      <c r="B428" s="120"/>
      <c r="E428" s="121"/>
      <c r="F428" s="273" t="s">
        <v>301</v>
      </c>
      <c r="G428" s="274"/>
      <c r="H428" s="274"/>
      <c r="I428" s="274"/>
      <c r="K428" s="123">
        <v>3098.683</v>
      </c>
      <c r="S428" s="120"/>
      <c r="T428" s="124"/>
      <c r="AA428" s="125"/>
      <c r="AT428" s="121" t="s">
        <v>201</v>
      </c>
      <c r="AU428" s="121" t="s">
        <v>209</v>
      </c>
      <c r="AV428" s="121" t="s">
        <v>80</v>
      </c>
      <c r="AW428" s="121" t="s">
        <v>147</v>
      </c>
      <c r="AX428" s="121" t="s">
        <v>73</v>
      </c>
      <c r="AY428" s="121" t="s">
        <v>191</v>
      </c>
    </row>
    <row r="429" spans="2:51" s="6" customFormat="1" ht="15.75" customHeight="1">
      <c r="B429" s="120"/>
      <c r="E429" s="121"/>
      <c r="F429" s="273" t="s">
        <v>590</v>
      </c>
      <c r="G429" s="274"/>
      <c r="H429" s="274"/>
      <c r="I429" s="274"/>
      <c r="K429" s="123">
        <v>-390.91</v>
      </c>
      <c r="S429" s="120"/>
      <c r="T429" s="124"/>
      <c r="AA429" s="125"/>
      <c r="AT429" s="121" t="s">
        <v>201</v>
      </c>
      <c r="AU429" s="121" t="s">
        <v>209</v>
      </c>
      <c r="AV429" s="121" t="s">
        <v>80</v>
      </c>
      <c r="AW429" s="121" t="s">
        <v>147</v>
      </c>
      <c r="AX429" s="121" t="s">
        <v>73</v>
      </c>
      <c r="AY429" s="121" t="s">
        <v>191</v>
      </c>
    </row>
    <row r="430" spans="2:51" s="6" customFormat="1" ht="15.75" customHeight="1">
      <c r="B430" s="120"/>
      <c r="E430" s="121"/>
      <c r="F430" s="273" t="s">
        <v>591</v>
      </c>
      <c r="G430" s="274"/>
      <c r="H430" s="274"/>
      <c r="I430" s="274"/>
      <c r="K430" s="123">
        <v>-393.5</v>
      </c>
      <c r="S430" s="120"/>
      <c r="T430" s="124"/>
      <c r="AA430" s="125"/>
      <c r="AT430" s="121" t="s">
        <v>201</v>
      </c>
      <c r="AU430" s="121" t="s">
        <v>209</v>
      </c>
      <c r="AV430" s="121" t="s">
        <v>80</v>
      </c>
      <c r="AW430" s="121" t="s">
        <v>147</v>
      </c>
      <c r="AX430" s="121" t="s">
        <v>73</v>
      </c>
      <c r="AY430" s="121" t="s">
        <v>191</v>
      </c>
    </row>
    <row r="431" spans="2:51" s="6" customFormat="1" ht="15.75" customHeight="1">
      <c r="B431" s="120"/>
      <c r="E431" s="121"/>
      <c r="F431" s="273" t="s">
        <v>592</v>
      </c>
      <c r="G431" s="274"/>
      <c r="H431" s="274"/>
      <c r="I431" s="274"/>
      <c r="K431" s="123">
        <v>-587.9</v>
      </c>
      <c r="S431" s="120"/>
      <c r="T431" s="124"/>
      <c r="AA431" s="125"/>
      <c r="AT431" s="121" t="s">
        <v>201</v>
      </c>
      <c r="AU431" s="121" t="s">
        <v>209</v>
      </c>
      <c r="AV431" s="121" t="s">
        <v>80</v>
      </c>
      <c r="AW431" s="121" t="s">
        <v>147</v>
      </c>
      <c r="AX431" s="121" t="s">
        <v>73</v>
      </c>
      <c r="AY431" s="121" t="s">
        <v>191</v>
      </c>
    </row>
    <row r="432" spans="2:51" s="6" customFormat="1" ht="15.75" customHeight="1">
      <c r="B432" s="120"/>
      <c r="E432" s="121"/>
      <c r="F432" s="273" t="s">
        <v>593</v>
      </c>
      <c r="G432" s="274"/>
      <c r="H432" s="274"/>
      <c r="I432" s="274"/>
      <c r="K432" s="123">
        <v>-138</v>
      </c>
      <c r="S432" s="120"/>
      <c r="T432" s="124"/>
      <c r="AA432" s="125"/>
      <c r="AT432" s="121" t="s">
        <v>201</v>
      </c>
      <c r="AU432" s="121" t="s">
        <v>209</v>
      </c>
      <c r="AV432" s="121" t="s">
        <v>80</v>
      </c>
      <c r="AW432" s="121" t="s">
        <v>147</v>
      </c>
      <c r="AX432" s="121" t="s">
        <v>73</v>
      </c>
      <c r="AY432" s="121" t="s">
        <v>191</v>
      </c>
    </row>
    <row r="433" spans="2:51" s="6" customFormat="1" ht="15.75" customHeight="1">
      <c r="B433" s="120"/>
      <c r="E433" s="121"/>
      <c r="F433" s="273" t="s">
        <v>594</v>
      </c>
      <c r="G433" s="274"/>
      <c r="H433" s="274"/>
      <c r="I433" s="274"/>
      <c r="K433" s="123">
        <v>-27.2</v>
      </c>
      <c r="S433" s="120"/>
      <c r="T433" s="124"/>
      <c r="AA433" s="125"/>
      <c r="AT433" s="121" t="s">
        <v>201</v>
      </c>
      <c r="AU433" s="121" t="s">
        <v>209</v>
      </c>
      <c r="AV433" s="121" t="s">
        <v>80</v>
      </c>
      <c r="AW433" s="121" t="s">
        <v>147</v>
      </c>
      <c r="AX433" s="121" t="s">
        <v>73</v>
      </c>
      <c r="AY433" s="121" t="s">
        <v>191</v>
      </c>
    </row>
    <row r="434" spans="2:51" s="6" customFormat="1" ht="15.75" customHeight="1">
      <c r="B434" s="126"/>
      <c r="E434" s="127"/>
      <c r="F434" s="275" t="s">
        <v>261</v>
      </c>
      <c r="G434" s="276"/>
      <c r="H434" s="276"/>
      <c r="I434" s="276"/>
      <c r="K434" s="128">
        <v>1561.173</v>
      </c>
      <c r="S434" s="126"/>
      <c r="T434" s="129"/>
      <c r="AA434" s="130"/>
      <c r="AT434" s="127" t="s">
        <v>201</v>
      </c>
      <c r="AU434" s="127" t="s">
        <v>209</v>
      </c>
      <c r="AV434" s="127" t="s">
        <v>196</v>
      </c>
      <c r="AW434" s="127" t="s">
        <v>147</v>
      </c>
      <c r="AX434" s="127" t="s">
        <v>23</v>
      </c>
      <c r="AY434" s="127" t="s">
        <v>191</v>
      </c>
    </row>
    <row r="435" spans="2:65" s="6" customFormat="1" ht="27" customHeight="1">
      <c r="B435" s="21"/>
      <c r="C435" s="105" t="s">
        <v>595</v>
      </c>
      <c r="D435" s="105" t="s">
        <v>192</v>
      </c>
      <c r="E435" s="106" t="s">
        <v>596</v>
      </c>
      <c r="F435" s="270" t="s">
        <v>597</v>
      </c>
      <c r="G435" s="269"/>
      <c r="H435" s="269"/>
      <c r="I435" s="269"/>
      <c r="J435" s="108" t="s">
        <v>89</v>
      </c>
      <c r="K435" s="109">
        <v>5835.72</v>
      </c>
      <c r="L435" s="271"/>
      <c r="M435" s="269"/>
      <c r="N435" s="272">
        <f>ROUND($L$435*$K$435,2)</f>
        <v>0</v>
      </c>
      <c r="O435" s="269"/>
      <c r="P435" s="269"/>
      <c r="Q435" s="269"/>
      <c r="R435" s="107" t="s">
        <v>195</v>
      </c>
      <c r="S435" s="21"/>
      <c r="T435" s="110"/>
      <c r="U435" s="111" t="s">
        <v>43</v>
      </c>
      <c r="X435" s="112">
        <v>0</v>
      </c>
      <c r="Y435" s="112">
        <f>$X$435*$K$435</f>
        <v>0</v>
      </c>
      <c r="Z435" s="112">
        <v>0</v>
      </c>
      <c r="AA435" s="113">
        <f>$Z$435*$K$435</f>
        <v>0</v>
      </c>
      <c r="AR435" s="74" t="s">
        <v>196</v>
      </c>
      <c r="AT435" s="74" t="s">
        <v>192</v>
      </c>
      <c r="AU435" s="74" t="s">
        <v>209</v>
      </c>
      <c r="AY435" s="6" t="s">
        <v>191</v>
      </c>
      <c r="BE435" s="114">
        <f>IF($U$435="základní",$N$435,0)</f>
        <v>0</v>
      </c>
      <c r="BF435" s="114">
        <f>IF($U$435="snížená",$N$435,0)</f>
        <v>0</v>
      </c>
      <c r="BG435" s="114">
        <f>IF($U$435="zákl. přenesená",$N$435,0)</f>
        <v>0</v>
      </c>
      <c r="BH435" s="114">
        <f>IF($U$435="sníž. přenesená",$N$435,0)</f>
        <v>0</v>
      </c>
      <c r="BI435" s="114">
        <f>IF($U$435="nulová",$N$435,0)</f>
        <v>0</v>
      </c>
      <c r="BJ435" s="74" t="s">
        <v>23</v>
      </c>
      <c r="BK435" s="114">
        <f>ROUND($L$435*$K$435,2)</f>
        <v>0</v>
      </c>
      <c r="BL435" s="74" t="s">
        <v>196</v>
      </c>
      <c r="BM435" s="74" t="s">
        <v>598</v>
      </c>
    </row>
    <row r="436" spans="2:47" s="6" customFormat="1" ht="16.5" customHeight="1">
      <c r="B436" s="21"/>
      <c r="F436" s="263" t="s">
        <v>599</v>
      </c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1"/>
      <c r="T436" s="47"/>
      <c r="AA436" s="48"/>
      <c r="AT436" s="6" t="s">
        <v>199</v>
      </c>
      <c r="AU436" s="6" t="s">
        <v>209</v>
      </c>
    </row>
    <row r="437" spans="2:51" s="6" customFormat="1" ht="15.75" customHeight="1">
      <c r="B437" s="115"/>
      <c r="E437" s="116"/>
      <c r="F437" s="277" t="s">
        <v>600</v>
      </c>
      <c r="G437" s="278"/>
      <c r="H437" s="278"/>
      <c r="I437" s="278"/>
      <c r="K437" s="116"/>
      <c r="S437" s="115"/>
      <c r="T437" s="118"/>
      <c r="AA437" s="119"/>
      <c r="AT437" s="116" t="s">
        <v>201</v>
      </c>
      <c r="AU437" s="116" t="s">
        <v>209</v>
      </c>
      <c r="AV437" s="116" t="s">
        <v>23</v>
      </c>
      <c r="AW437" s="116" t="s">
        <v>147</v>
      </c>
      <c r="AX437" s="116" t="s">
        <v>73</v>
      </c>
      <c r="AY437" s="116" t="s">
        <v>191</v>
      </c>
    </row>
    <row r="438" spans="2:51" s="6" customFormat="1" ht="15.75" customHeight="1">
      <c r="B438" s="120"/>
      <c r="E438" s="121"/>
      <c r="F438" s="273" t="s">
        <v>601</v>
      </c>
      <c r="G438" s="274"/>
      <c r="H438" s="274"/>
      <c r="I438" s="274"/>
      <c r="K438" s="123">
        <v>5835.72</v>
      </c>
      <c r="S438" s="120"/>
      <c r="T438" s="124"/>
      <c r="AA438" s="125"/>
      <c r="AT438" s="121" t="s">
        <v>201</v>
      </c>
      <c r="AU438" s="121" t="s">
        <v>209</v>
      </c>
      <c r="AV438" s="121" t="s">
        <v>80</v>
      </c>
      <c r="AW438" s="121" t="s">
        <v>147</v>
      </c>
      <c r="AX438" s="121" t="s">
        <v>23</v>
      </c>
      <c r="AY438" s="121" t="s">
        <v>191</v>
      </c>
    </row>
    <row r="439" spans="2:65" s="6" customFormat="1" ht="27" customHeight="1">
      <c r="B439" s="21"/>
      <c r="C439" s="105" t="s">
        <v>602</v>
      </c>
      <c r="D439" s="105" t="s">
        <v>192</v>
      </c>
      <c r="E439" s="106" t="s">
        <v>603</v>
      </c>
      <c r="F439" s="270" t="s">
        <v>604</v>
      </c>
      <c r="G439" s="269"/>
      <c r="H439" s="269"/>
      <c r="I439" s="269"/>
      <c r="J439" s="108" t="s">
        <v>89</v>
      </c>
      <c r="K439" s="109">
        <v>3142.29</v>
      </c>
      <c r="L439" s="271"/>
      <c r="M439" s="269"/>
      <c r="N439" s="272">
        <f>ROUND($L$439*$K$439,2)</f>
        <v>0</v>
      </c>
      <c r="O439" s="269"/>
      <c r="P439" s="269"/>
      <c r="Q439" s="269"/>
      <c r="R439" s="107"/>
      <c r="S439" s="21"/>
      <c r="T439" s="110"/>
      <c r="U439" s="111" t="s">
        <v>43</v>
      </c>
      <c r="X439" s="112">
        <v>0</v>
      </c>
      <c r="Y439" s="112">
        <f>$X$439*$K$439</f>
        <v>0</v>
      </c>
      <c r="Z439" s="112">
        <v>0</v>
      </c>
      <c r="AA439" s="113">
        <f>$Z$439*$K$439</f>
        <v>0</v>
      </c>
      <c r="AR439" s="74" t="s">
        <v>196</v>
      </c>
      <c r="AT439" s="74" t="s">
        <v>192</v>
      </c>
      <c r="AU439" s="74" t="s">
        <v>209</v>
      </c>
      <c r="AY439" s="6" t="s">
        <v>191</v>
      </c>
      <c r="BE439" s="114">
        <f>IF($U$439="základní",$N$439,0)</f>
        <v>0</v>
      </c>
      <c r="BF439" s="114">
        <f>IF($U$439="snížená",$N$439,0)</f>
        <v>0</v>
      </c>
      <c r="BG439" s="114">
        <f>IF($U$439="zákl. přenesená",$N$439,0)</f>
        <v>0</v>
      </c>
      <c r="BH439" s="114">
        <f>IF($U$439="sníž. přenesená",$N$439,0)</f>
        <v>0</v>
      </c>
      <c r="BI439" s="114">
        <f>IF($U$439="nulová",$N$439,0)</f>
        <v>0</v>
      </c>
      <c r="BJ439" s="74" t="s">
        <v>23</v>
      </c>
      <c r="BK439" s="114">
        <f>ROUND($L$439*$K$439,2)</f>
        <v>0</v>
      </c>
      <c r="BL439" s="74" t="s">
        <v>196</v>
      </c>
      <c r="BM439" s="74" t="s">
        <v>605</v>
      </c>
    </row>
    <row r="440" spans="2:51" s="6" customFormat="1" ht="15.75" customHeight="1">
      <c r="B440" s="120"/>
      <c r="E440" s="122"/>
      <c r="F440" s="273" t="s">
        <v>606</v>
      </c>
      <c r="G440" s="274"/>
      <c r="H440" s="274"/>
      <c r="I440" s="274"/>
      <c r="K440" s="123">
        <v>3142.29</v>
      </c>
      <c r="S440" s="120"/>
      <c r="T440" s="124"/>
      <c r="AA440" s="125"/>
      <c r="AT440" s="121" t="s">
        <v>201</v>
      </c>
      <c r="AU440" s="121" t="s">
        <v>209</v>
      </c>
      <c r="AV440" s="121" t="s">
        <v>80</v>
      </c>
      <c r="AW440" s="121" t="s">
        <v>147</v>
      </c>
      <c r="AX440" s="121" t="s">
        <v>23</v>
      </c>
      <c r="AY440" s="121" t="s">
        <v>191</v>
      </c>
    </row>
    <row r="441" spans="2:63" s="96" customFormat="1" ht="23.25" customHeight="1">
      <c r="B441" s="97"/>
      <c r="D441" s="104" t="s">
        <v>154</v>
      </c>
      <c r="N441" s="260">
        <f>$BK$441</f>
        <v>0</v>
      </c>
      <c r="O441" s="261"/>
      <c r="P441" s="261"/>
      <c r="Q441" s="261"/>
      <c r="S441" s="97"/>
      <c r="T441" s="100"/>
      <c r="W441" s="101">
        <f>SUM($W$442:$W$447)</f>
        <v>0</v>
      </c>
      <c r="Y441" s="101">
        <f>SUM($Y$442:$Y$447)</f>
        <v>50.03988</v>
      </c>
      <c r="AA441" s="102">
        <f>SUM($AA$442:$AA$447)</f>
        <v>0</v>
      </c>
      <c r="AR441" s="99" t="s">
        <v>23</v>
      </c>
      <c r="AT441" s="99" t="s">
        <v>72</v>
      </c>
      <c r="AU441" s="99" t="s">
        <v>80</v>
      </c>
      <c r="AY441" s="99" t="s">
        <v>191</v>
      </c>
      <c r="BK441" s="103">
        <f>SUM($BK$442:$BK$447)</f>
        <v>0</v>
      </c>
    </row>
    <row r="442" spans="2:65" s="6" customFormat="1" ht="27" customHeight="1">
      <c r="B442" s="21"/>
      <c r="C442" s="105" t="s">
        <v>607</v>
      </c>
      <c r="D442" s="105" t="s">
        <v>192</v>
      </c>
      <c r="E442" s="106" t="s">
        <v>608</v>
      </c>
      <c r="F442" s="270" t="s">
        <v>609</v>
      </c>
      <c r="G442" s="269"/>
      <c r="H442" s="269"/>
      <c r="I442" s="269"/>
      <c r="J442" s="108" t="s">
        <v>92</v>
      </c>
      <c r="K442" s="109">
        <v>136.2</v>
      </c>
      <c r="L442" s="271"/>
      <c r="M442" s="269"/>
      <c r="N442" s="272">
        <f>ROUND($L$442*$K$442,2)</f>
        <v>0</v>
      </c>
      <c r="O442" s="269"/>
      <c r="P442" s="269"/>
      <c r="Q442" s="269"/>
      <c r="R442" s="107" t="s">
        <v>195</v>
      </c>
      <c r="S442" s="21"/>
      <c r="T442" s="110"/>
      <c r="U442" s="111" t="s">
        <v>43</v>
      </c>
      <c r="X442" s="112">
        <v>0.1837</v>
      </c>
      <c r="Y442" s="112">
        <f>$X$442*$K$442</f>
        <v>25.01994</v>
      </c>
      <c r="Z442" s="112">
        <v>0</v>
      </c>
      <c r="AA442" s="113">
        <f>$Z$442*$K$442</f>
        <v>0</v>
      </c>
      <c r="AR442" s="74" t="s">
        <v>196</v>
      </c>
      <c r="AT442" s="74" t="s">
        <v>192</v>
      </c>
      <c r="AU442" s="74" t="s">
        <v>209</v>
      </c>
      <c r="AY442" s="6" t="s">
        <v>191</v>
      </c>
      <c r="BE442" s="114">
        <f>IF($U$442="základní",$N$442,0)</f>
        <v>0</v>
      </c>
      <c r="BF442" s="114">
        <f>IF($U$442="snížená",$N$442,0)</f>
        <v>0</v>
      </c>
      <c r="BG442" s="114">
        <f>IF($U$442="zákl. přenesená",$N$442,0)</f>
        <v>0</v>
      </c>
      <c r="BH442" s="114">
        <f>IF($U$442="sníž. přenesená",$N$442,0)</f>
        <v>0</v>
      </c>
      <c r="BI442" s="114">
        <f>IF($U$442="nulová",$N$442,0)</f>
        <v>0</v>
      </c>
      <c r="BJ442" s="74" t="s">
        <v>23</v>
      </c>
      <c r="BK442" s="114">
        <f>ROUND($L$442*$K$442,2)</f>
        <v>0</v>
      </c>
      <c r="BL442" s="74" t="s">
        <v>196</v>
      </c>
      <c r="BM442" s="74" t="s">
        <v>610</v>
      </c>
    </row>
    <row r="443" spans="2:47" s="6" customFormat="1" ht="16.5" customHeight="1">
      <c r="B443" s="21"/>
      <c r="F443" s="263" t="s">
        <v>611</v>
      </c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1"/>
      <c r="T443" s="47"/>
      <c r="AA443" s="48"/>
      <c r="AT443" s="6" t="s">
        <v>199</v>
      </c>
      <c r="AU443" s="6" t="s">
        <v>209</v>
      </c>
    </row>
    <row r="444" spans="2:51" s="6" customFormat="1" ht="15.75" customHeight="1">
      <c r="B444" s="120"/>
      <c r="E444" s="121" t="s">
        <v>114</v>
      </c>
      <c r="F444" s="273" t="s">
        <v>612</v>
      </c>
      <c r="G444" s="274"/>
      <c r="H444" s="274"/>
      <c r="I444" s="274"/>
      <c r="K444" s="123">
        <v>136.2</v>
      </c>
      <c r="S444" s="120"/>
      <c r="T444" s="124"/>
      <c r="AA444" s="125"/>
      <c r="AT444" s="121" t="s">
        <v>201</v>
      </c>
      <c r="AU444" s="121" t="s">
        <v>209</v>
      </c>
      <c r="AV444" s="121" t="s">
        <v>80</v>
      </c>
      <c r="AW444" s="121" t="s">
        <v>147</v>
      </c>
      <c r="AX444" s="121" t="s">
        <v>23</v>
      </c>
      <c r="AY444" s="121" t="s">
        <v>191</v>
      </c>
    </row>
    <row r="445" spans="2:65" s="6" customFormat="1" ht="15.75" customHeight="1">
      <c r="B445" s="21"/>
      <c r="C445" s="105" t="s">
        <v>613</v>
      </c>
      <c r="D445" s="105" t="s">
        <v>192</v>
      </c>
      <c r="E445" s="106" t="s">
        <v>614</v>
      </c>
      <c r="F445" s="270" t="s">
        <v>615</v>
      </c>
      <c r="G445" s="269"/>
      <c r="H445" s="269"/>
      <c r="I445" s="269"/>
      <c r="J445" s="108" t="s">
        <v>92</v>
      </c>
      <c r="K445" s="109">
        <v>136.2</v>
      </c>
      <c r="L445" s="271"/>
      <c r="M445" s="269"/>
      <c r="N445" s="272">
        <f>ROUND($L$445*$K$445,2)</f>
        <v>0</v>
      </c>
      <c r="O445" s="269"/>
      <c r="P445" s="269"/>
      <c r="Q445" s="269"/>
      <c r="R445" s="107"/>
      <c r="S445" s="21"/>
      <c r="T445" s="110"/>
      <c r="U445" s="111" t="s">
        <v>43</v>
      </c>
      <c r="X445" s="112">
        <v>0.1837</v>
      </c>
      <c r="Y445" s="112">
        <f>$X$445*$K$445</f>
        <v>25.01994</v>
      </c>
      <c r="Z445" s="112">
        <v>0</v>
      </c>
      <c r="AA445" s="113">
        <f>$Z$445*$K$445</f>
        <v>0</v>
      </c>
      <c r="AR445" s="74" t="s">
        <v>196</v>
      </c>
      <c r="AT445" s="74" t="s">
        <v>192</v>
      </c>
      <c r="AU445" s="74" t="s">
        <v>209</v>
      </c>
      <c r="AY445" s="6" t="s">
        <v>191</v>
      </c>
      <c r="BE445" s="114">
        <f>IF($U$445="základní",$N$445,0)</f>
        <v>0</v>
      </c>
      <c r="BF445" s="114">
        <f>IF($U$445="snížená",$N$445,0)</f>
        <v>0</v>
      </c>
      <c r="BG445" s="114">
        <f>IF($U$445="zákl. přenesená",$N$445,0)</f>
        <v>0</v>
      </c>
      <c r="BH445" s="114">
        <f>IF($U$445="sníž. přenesená",$N$445,0)</f>
        <v>0</v>
      </c>
      <c r="BI445" s="114">
        <f>IF($U$445="nulová",$N$445,0)</f>
        <v>0</v>
      </c>
      <c r="BJ445" s="74" t="s">
        <v>23</v>
      </c>
      <c r="BK445" s="114">
        <f>ROUND($L$445*$K$445,2)</f>
        <v>0</v>
      </c>
      <c r="BL445" s="74" t="s">
        <v>196</v>
      </c>
      <c r="BM445" s="74" t="s">
        <v>616</v>
      </c>
    </row>
    <row r="446" spans="2:47" s="6" customFormat="1" ht="16.5" customHeight="1">
      <c r="B446" s="21"/>
      <c r="F446" s="263" t="s">
        <v>617</v>
      </c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1"/>
      <c r="T446" s="47"/>
      <c r="AA446" s="48"/>
      <c r="AT446" s="6" t="s">
        <v>199</v>
      </c>
      <c r="AU446" s="6" t="s">
        <v>209</v>
      </c>
    </row>
    <row r="447" spans="2:51" s="6" customFormat="1" ht="15.75" customHeight="1">
      <c r="B447" s="120"/>
      <c r="E447" s="121"/>
      <c r="F447" s="273" t="s">
        <v>114</v>
      </c>
      <c r="G447" s="274"/>
      <c r="H447" s="274"/>
      <c r="I447" s="274"/>
      <c r="K447" s="123">
        <v>136.2</v>
      </c>
      <c r="S447" s="120"/>
      <c r="T447" s="124"/>
      <c r="AA447" s="125"/>
      <c r="AT447" s="121" t="s">
        <v>201</v>
      </c>
      <c r="AU447" s="121" t="s">
        <v>209</v>
      </c>
      <c r="AV447" s="121" t="s">
        <v>80</v>
      </c>
      <c r="AW447" s="121" t="s">
        <v>147</v>
      </c>
      <c r="AX447" s="121" t="s">
        <v>23</v>
      </c>
      <c r="AY447" s="121" t="s">
        <v>191</v>
      </c>
    </row>
    <row r="448" spans="2:63" s="96" customFormat="1" ht="30.75" customHeight="1">
      <c r="B448" s="97"/>
      <c r="D448" s="104" t="s">
        <v>155</v>
      </c>
      <c r="N448" s="260">
        <f>$BK$448</f>
        <v>0</v>
      </c>
      <c r="O448" s="261"/>
      <c r="P448" s="261"/>
      <c r="Q448" s="261"/>
      <c r="S448" s="97"/>
      <c r="T448" s="100"/>
      <c r="W448" s="101">
        <f>$W$449+$W$467+$W$476+$W$510+$W$533+$W$603+$W$612</f>
        <v>0</v>
      </c>
      <c r="Y448" s="101">
        <f>$Y$449+$Y$467+$Y$476+$Y$510+$Y$533+$Y$603+$Y$612</f>
        <v>41.17046408</v>
      </c>
      <c r="AA448" s="102">
        <f>$AA$449+$AA$467+$AA$476+$AA$510+$AA$533+$AA$603+$AA$612</f>
        <v>47.262840999999995</v>
      </c>
      <c r="AR448" s="99" t="s">
        <v>23</v>
      </c>
      <c r="AT448" s="99" t="s">
        <v>72</v>
      </c>
      <c r="AU448" s="99" t="s">
        <v>23</v>
      </c>
      <c r="AY448" s="99" t="s">
        <v>191</v>
      </c>
      <c r="BK448" s="103">
        <f>$BK$449+$BK$467+$BK$476+$BK$510+$BK$533+$BK$603+$BK$612</f>
        <v>0</v>
      </c>
    </row>
    <row r="449" spans="2:63" s="96" customFormat="1" ht="15.75" customHeight="1">
      <c r="B449" s="97"/>
      <c r="D449" s="104" t="s">
        <v>156</v>
      </c>
      <c r="N449" s="260">
        <f>$BK$449</f>
        <v>0</v>
      </c>
      <c r="O449" s="261"/>
      <c r="P449" s="261"/>
      <c r="Q449" s="261"/>
      <c r="S449" s="97"/>
      <c r="T449" s="100"/>
      <c r="W449" s="101">
        <f>SUM($W$450:$W$466)</f>
        <v>0</v>
      </c>
      <c r="Y449" s="101">
        <f>SUM($Y$450:$Y$466)</f>
        <v>4.99282988</v>
      </c>
      <c r="AA449" s="102">
        <f>SUM($AA$450:$AA$466)</f>
        <v>0</v>
      </c>
      <c r="AR449" s="99" t="s">
        <v>23</v>
      </c>
      <c r="AT449" s="99" t="s">
        <v>72</v>
      </c>
      <c r="AU449" s="99" t="s">
        <v>80</v>
      </c>
      <c r="AY449" s="99" t="s">
        <v>191</v>
      </c>
      <c r="BK449" s="103">
        <f>SUM($BK$450:$BK$466)</f>
        <v>0</v>
      </c>
    </row>
    <row r="450" spans="2:65" s="6" customFormat="1" ht="27" customHeight="1">
      <c r="B450" s="21"/>
      <c r="C450" s="105" t="s">
        <v>618</v>
      </c>
      <c r="D450" s="105" t="s">
        <v>192</v>
      </c>
      <c r="E450" s="106" t="s">
        <v>619</v>
      </c>
      <c r="F450" s="270" t="s">
        <v>620</v>
      </c>
      <c r="G450" s="269"/>
      <c r="H450" s="269"/>
      <c r="I450" s="269"/>
      <c r="J450" s="108" t="s">
        <v>92</v>
      </c>
      <c r="K450" s="109">
        <v>105</v>
      </c>
      <c r="L450" s="271"/>
      <c r="M450" s="269"/>
      <c r="N450" s="272">
        <f>ROUND($L$450*$K$450,2)</f>
        <v>0</v>
      </c>
      <c r="O450" s="269"/>
      <c r="P450" s="269"/>
      <c r="Q450" s="269"/>
      <c r="R450" s="107" t="s">
        <v>195</v>
      </c>
      <c r="S450" s="21"/>
      <c r="T450" s="110"/>
      <c r="U450" s="111" t="s">
        <v>43</v>
      </c>
      <c r="X450" s="112">
        <v>0.03885</v>
      </c>
      <c r="Y450" s="112">
        <f>$X$450*$K$450</f>
        <v>4.07925</v>
      </c>
      <c r="Z450" s="112">
        <v>0</v>
      </c>
      <c r="AA450" s="113">
        <f>$Z$450*$K$450</f>
        <v>0</v>
      </c>
      <c r="AR450" s="74" t="s">
        <v>196</v>
      </c>
      <c r="AT450" s="74" t="s">
        <v>192</v>
      </c>
      <c r="AU450" s="74" t="s">
        <v>209</v>
      </c>
      <c r="AY450" s="6" t="s">
        <v>191</v>
      </c>
      <c r="BE450" s="114">
        <f>IF($U$450="základní",$N$450,0)</f>
        <v>0</v>
      </c>
      <c r="BF450" s="114">
        <f>IF($U$450="snížená",$N$450,0)</f>
        <v>0</v>
      </c>
      <c r="BG450" s="114">
        <f>IF($U$450="zákl. přenesená",$N$450,0)</f>
        <v>0</v>
      </c>
      <c r="BH450" s="114">
        <f>IF($U$450="sníž. přenesená",$N$450,0)</f>
        <v>0</v>
      </c>
      <c r="BI450" s="114">
        <f>IF($U$450="nulová",$N$450,0)</f>
        <v>0</v>
      </c>
      <c r="BJ450" s="74" t="s">
        <v>23</v>
      </c>
      <c r="BK450" s="114">
        <f>ROUND($L$450*$K$450,2)</f>
        <v>0</v>
      </c>
      <c r="BL450" s="74" t="s">
        <v>196</v>
      </c>
      <c r="BM450" s="74" t="s">
        <v>621</v>
      </c>
    </row>
    <row r="451" spans="2:47" s="6" customFormat="1" ht="16.5" customHeight="1">
      <c r="B451" s="21"/>
      <c r="F451" s="263" t="s">
        <v>622</v>
      </c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1"/>
      <c r="T451" s="47"/>
      <c r="AA451" s="48"/>
      <c r="AT451" s="6" t="s">
        <v>199</v>
      </c>
      <c r="AU451" s="6" t="s">
        <v>209</v>
      </c>
    </row>
    <row r="452" spans="2:47" s="6" customFormat="1" ht="27" customHeight="1">
      <c r="B452" s="21"/>
      <c r="F452" s="279" t="s">
        <v>623</v>
      </c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1"/>
      <c r="T452" s="47"/>
      <c r="AA452" s="48"/>
      <c r="AT452" s="6" t="s">
        <v>256</v>
      </c>
      <c r="AU452" s="6" t="s">
        <v>209</v>
      </c>
    </row>
    <row r="453" spans="2:51" s="6" customFormat="1" ht="15.75" customHeight="1">
      <c r="B453" s="115"/>
      <c r="E453" s="116"/>
      <c r="F453" s="277" t="s">
        <v>624</v>
      </c>
      <c r="G453" s="278"/>
      <c r="H453" s="278"/>
      <c r="I453" s="278"/>
      <c r="K453" s="116"/>
      <c r="S453" s="115"/>
      <c r="T453" s="118"/>
      <c r="AA453" s="119"/>
      <c r="AT453" s="116" t="s">
        <v>201</v>
      </c>
      <c r="AU453" s="116" t="s">
        <v>209</v>
      </c>
      <c r="AV453" s="116" t="s">
        <v>23</v>
      </c>
      <c r="AW453" s="116" t="s">
        <v>147</v>
      </c>
      <c r="AX453" s="116" t="s">
        <v>73</v>
      </c>
      <c r="AY453" s="116" t="s">
        <v>191</v>
      </c>
    </row>
    <row r="454" spans="2:51" s="6" customFormat="1" ht="15.75" customHeight="1">
      <c r="B454" s="120"/>
      <c r="E454" s="121"/>
      <c r="F454" s="273" t="s">
        <v>625</v>
      </c>
      <c r="G454" s="274"/>
      <c r="H454" s="274"/>
      <c r="I454" s="274"/>
      <c r="K454" s="123">
        <v>105</v>
      </c>
      <c r="S454" s="120"/>
      <c r="T454" s="124"/>
      <c r="AA454" s="125"/>
      <c r="AT454" s="121" t="s">
        <v>201</v>
      </c>
      <c r="AU454" s="121" t="s">
        <v>209</v>
      </c>
      <c r="AV454" s="121" t="s">
        <v>80</v>
      </c>
      <c r="AW454" s="121" t="s">
        <v>147</v>
      </c>
      <c r="AX454" s="121" t="s">
        <v>23</v>
      </c>
      <c r="AY454" s="121" t="s">
        <v>191</v>
      </c>
    </row>
    <row r="455" spans="2:65" s="6" customFormat="1" ht="27" customHeight="1">
      <c r="B455" s="21"/>
      <c r="C455" s="105" t="s">
        <v>626</v>
      </c>
      <c r="D455" s="105" t="s">
        <v>192</v>
      </c>
      <c r="E455" s="106" t="s">
        <v>627</v>
      </c>
      <c r="F455" s="270" t="s">
        <v>628</v>
      </c>
      <c r="G455" s="269"/>
      <c r="H455" s="269"/>
      <c r="I455" s="269"/>
      <c r="J455" s="108" t="s">
        <v>92</v>
      </c>
      <c r="K455" s="109">
        <v>105</v>
      </c>
      <c r="L455" s="271"/>
      <c r="M455" s="269"/>
      <c r="N455" s="272">
        <f>ROUND($L$455*$K$455,2)</f>
        <v>0</v>
      </c>
      <c r="O455" s="269"/>
      <c r="P455" s="269"/>
      <c r="Q455" s="269"/>
      <c r="R455" s="107" t="s">
        <v>195</v>
      </c>
      <c r="S455" s="21"/>
      <c r="T455" s="110"/>
      <c r="U455" s="111" t="s">
        <v>43</v>
      </c>
      <c r="X455" s="112">
        <v>0.00099</v>
      </c>
      <c r="Y455" s="112">
        <f>$X$455*$K$455</f>
        <v>0.10395</v>
      </c>
      <c r="Z455" s="112">
        <v>0</v>
      </c>
      <c r="AA455" s="113">
        <f>$Z$455*$K$455</f>
        <v>0</v>
      </c>
      <c r="AR455" s="74" t="s">
        <v>196</v>
      </c>
      <c r="AT455" s="74" t="s">
        <v>192</v>
      </c>
      <c r="AU455" s="74" t="s">
        <v>209</v>
      </c>
      <c r="AY455" s="6" t="s">
        <v>191</v>
      </c>
      <c r="BE455" s="114">
        <f>IF($U$455="základní",$N$455,0)</f>
        <v>0</v>
      </c>
      <c r="BF455" s="114">
        <f>IF($U$455="snížená",$N$455,0)</f>
        <v>0</v>
      </c>
      <c r="BG455" s="114">
        <f>IF($U$455="zákl. přenesená",$N$455,0)</f>
        <v>0</v>
      </c>
      <c r="BH455" s="114">
        <f>IF($U$455="sníž. přenesená",$N$455,0)</f>
        <v>0</v>
      </c>
      <c r="BI455" s="114">
        <f>IF($U$455="nulová",$N$455,0)</f>
        <v>0</v>
      </c>
      <c r="BJ455" s="74" t="s">
        <v>23</v>
      </c>
      <c r="BK455" s="114">
        <f>ROUND($L$455*$K$455,2)</f>
        <v>0</v>
      </c>
      <c r="BL455" s="74" t="s">
        <v>196</v>
      </c>
      <c r="BM455" s="74" t="s">
        <v>629</v>
      </c>
    </row>
    <row r="456" spans="2:47" s="6" customFormat="1" ht="16.5" customHeight="1">
      <c r="B456" s="21"/>
      <c r="F456" s="263" t="s">
        <v>630</v>
      </c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1"/>
      <c r="T456" s="47"/>
      <c r="AA456" s="48"/>
      <c r="AT456" s="6" t="s">
        <v>199</v>
      </c>
      <c r="AU456" s="6" t="s">
        <v>209</v>
      </c>
    </row>
    <row r="457" spans="2:51" s="6" customFormat="1" ht="15.75" customHeight="1">
      <c r="B457" s="115"/>
      <c r="E457" s="116"/>
      <c r="F457" s="277" t="s">
        <v>624</v>
      </c>
      <c r="G457" s="278"/>
      <c r="H457" s="278"/>
      <c r="I457" s="278"/>
      <c r="K457" s="116"/>
      <c r="S457" s="115"/>
      <c r="T457" s="118"/>
      <c r="AA457" s="119"/>
      <c r="AT457" s="116" t="s">
        <v>201</v>
      </c>
      <c r="AU457" s="116" t="s">
        <v>209</v>
      </c>
      <c r="AV457" s="116" t="s">
        <v>23</v>
      </c>
      <c r="AW457" s="116" t="s">
        <v>147</v>
      </c>
      <c r="AX457" s="116" t="s">
        <v>73</v>
      </c>
      <c r="AY457" s="116" t="s">
        <v>191</v>
      </c>
    </row>
    <row r="458" spans="2:51" s="6" customFormat="1" ht="15.75" customHeight="1">
      <c r="B458" s="120"/>
      <c r="E458" s="121"/>
      <c r="F458" s="273" t="s">
        <v>625</v>
      </c>
      <c r="G458" s="274"/>
      <c r="H458" s="274"/>
      <c r="I458" s="274"/>
      <c r="K458" s="123">
        <v>105</v>
      </c>
      <c r="S458" s="120"/>
      <c r="T458" s="124"/>
      <c r="AA458" s="125"/>
      <c r="AT458" s="121" t="s">
        <v>201</v>
      </c>
      <c r="AU458" s="121" t="s">
        <v>209</v>
      </c>
      <c r="AV458" s="121" t="s">
        <v>80</v>
      </c>
      <c r="AW458" s="121" t="s">
        <v>147</v>
      </c>
      <c r="AX458" s="121" t="s">
        <v>23</v>
      </c>
      <c r="AY458" s="121" t="s">
        <v>191</v>
      </c>
    </row>
    <row r="459" spans="2:65" s="6" customFormat="1" ht="27" customHeight="1">
      <c r="B459" s="21"/>
      <c r="C459" s="105" t="s">
        <v>631</v>
      </c>
      <c r="D459" s="105" t="s">
        <v>192</v>
      </c>
      <c r="E459" s="106" t="s">
        <v>632</v>
      </c>
      <c r="F459" s="270" t="s">
        <v>633</v>
      </c>
      <c r="G459" s="269"/>
      <c r="H459" s="269"/>
      <c r="I459" s="269"/>
      <c r="J459" s="108" t="s">
        <v>92</v>
      </c>
      <c r="K459" s="109">
        <v>105</v>
      </c>
      <c r="L459" s="271"/>
      <c r="M459" s="269"/>
      <c r="N459" s="272">
        <f>ROUND($L$459*$K$459,2)</f>
        <v>0</v>
      </c>
      <c r="O459" s="269"/>
      <c r="P459" s="269"/>
      <c r="Q459" s="269"/>
      <c r="R459" s="107" t="s">
        <v>195</v>
      </c>
      <c r="S459" s="21"/>
      <c r="T459" s="110"/>
      <c r="U459" s="111" t="s">
        <v>43</v>
      </c>
      <c r="X459" s="112">
        <v>0.00158</v>
      </c>
      <c r="Y459" s="112">
        <f>$X$459*$K$459</f>
        <v>0.1659</v>
      </c>
      <c r="Z459" s="112">
        <v>0</v>
      </c>
      <c r="AA459" s="113">
        <f>$Z$459*$K$459</f>
        <v>0</v>
      </c>
      <c r="AR459" s="74" t="s">
        <v>196</v>
      </c>
      <c r="AT459" s="74" t="s">
        <v>192</v>
      </c>
      <c r="AU459" s="74" t="s">
        <v>209</v>
      </c>
      <c r="AY459" s="6" t="s">
        <v>191</v>
      </c>
      <c r="BE459" s="114">
        <f>IF($U$459="základní",$N$459,0)</f>
        <v>0</v>
      </c>
      <c r="BF459" s="114">
        <f>IF($U$459="snížená",$N$459,0)</f>
        <v>0</v>
      </c>
      <c r="BG459" s="114">
        <f>IF($U$459="zákl. přenesená",$N$459,0)</f>
        <v>0</v>
      </c>
      <c r="BH459" s="114">
        <f>IF($U$459="sníž. přenesená",$N$459,0)</f>
        <v>0</v>
      </c>
      <c r="BI459" s="114">
        <f>IF($U$459="nulová",$N$459,0)</f>
        <v>0</v>
      </c>
      <c r="BJ459" s="74" t="s">
        <v>23</v>
      </c>
      <c r="BK459" s="114">
        <f>ROUND($L$459*$K$459,2)</f>
        <v>0</v>
      </c>
      <c r="BL459" s="74" t="s">
        <v>196</v>
      </c>
      <c r="BM459" s="74" t="s">
        <v>634</v>
      </c>
    </row>
    <row r="460" spans="2:47" s="6" customFormat="1" ht="16.5" customHeight="1">
      <c r="B460" s="21"/>
      <c r="F460" s="263" t="s">
        <v>635</v>
      </c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1"/>
      <c r="T460" s="47"/>
      <c r="AA460" s="48"/>
      <c r="AT460" s="6" t="s">
        <v>199</v>
      </c>
      <c r="AU460" s="6" t="s">
        <v>209</v>
      </c>
    </row>
    <row r="461" spans="2:51" s="6" customFormat="1" ht="15.75" customHeight="1">
      <c r="B461" s="115"/>
      <c r="E461" s="116"/>
      <c r="F461" s="277" t="s">
        <v>624</v>
      </c>
      <c r="G461" s="278"/>
      <c r="H461" s="278"/>
      <c r="I461" s="278"/>
      <c r="K461" s="116"/>
      <c r="S461" s="115"/>
      <c r="T461" s="118"/>
      <c r="AA461" s="119"/>
      <c r="AT461" s="116" t="s">
        <v>201</v>
      </c>
      <c r="AU461" s="116" t="s">
        <v>209</v>
      </c>
      <c r="AV461" s="116" t="s">
        <v>23</v>
      </c>
      <c r="AW461" s="116" t="s">
        <v>147</v>
      </c>
      <c r="AX461" s="116" t="s">
        <v>73</v>
      </c>
      <c r="AY461" s="116" t="s">
        <v>191</v>
      </c>
    </row>
    <row r="462" spans="2:51" s="6" customFormat="1" ht="15.75" customHeight="1">
      <c r="B462" s="120"/>
      <c r="E462" s="121"/>
      <c r="F462" s="273" t="s">
        <v>625</v>
      </c>
      <c r="G462" s="274"/>
      <c r="H462" s="274"/>
      <c r="I462" s="274"/>
      <c r="K462" s="123">
        <v>105</v>
      </c>
      <c r="S462" s="120"/>
      <c r="T462" s="124"/>
      <c r="AA462" s="125"/>
      <c r="AT462" s="121" t="s">
        <v>201</v>
      </c>
      <c r="AU462" s="121" t="s">
        <v>209</v>
      </c>
      <c r="AV462" s="121" t="s">
        <v>80</v>
      </c>
      <c r="AW462" s="121" t="s">
        <v>147</v>
      </c>
      <c r="AX462" s="121" t="s">
        <v>23</v>
      </c>
      <c r="AY462" s="121" t="s">
        <v>191</v>
      </c>
    </row>
    <row r="463" spans="2:65" s="6" customFormat="1" ht="27" customHeight="1">
      <c r="B463" s="21"/>
      <c r="C463" s="105" t="s">
        <v>636</v>
      </c>
      <c r="D463" s="105" t="s">
        <v>192</v>
      </c>
      <c r="E463" s="106" t="s">
        <v>637</v>
      </c>
      <c r="F463" s="270" t="s">
        <v>638</v>
      </c>
      <c r="G463" s="269"/>
      <c r="H463" s="269"/>
      <c r="I463" s="269"/>
      <c r="J463" s="108" t="s">
        <v>92</v>
      </c>
      <c r="K463" s="109">
        <v>180.823</v>
      </c>
      <c r="L463" s="271"/>
      <c r="M463" s="269"/>
      <c r="N463" s="272">
        <f>ROUND($L$463*$K$463,2)</f>
        <v>0</v>
      </c>
      <c r="O463" s="269"/>
      <c r="P463" s="269"/>
      <c r="Q463" s="269"/>
      <c r="R463" s="107" t="s">
        <v>195</v>
      </c>
      <c r="S463" s="21"/>
      <c r="T463" s="110"/>
      <c r="U463" s="111" t="s">
        <v>43</v>
      </c>
      <c r="X463" s="112">
        <v>0.00356</v>
      </c>
      <c r="Y463" s="112">
        <f>$X$463*$K$463</f>
        <v>0.64372988</v>
      </c>
      <c r="Z463" s="112">
        <v>0</v>
      </c>
      <c r="AA463" s="113">
        <f>$Z$463*$K$463</f>
        <v>0</v>
      </c>
      <c r="AR463" s="74" t="s">
        <v>196</v>
      </c>
      <c r="AT463" s="74" t="s">
        <v>192</v>
      </c>
      <c r="AU463" s="74" t="s">
        <v>209</v>
      </c>
      <c r="AY463" s="6" t="s">
        <v>191</v>
      </c>
      <c r="BE463" s="114">
        <f>IF($U$463="základní",$N$463,0)</f>
        <v>0</v>
      </c>
      <c r="BF463" s="114">
        <f>IF($U$463="snížená",$N$463,0)</f>
        <v>0</v>
      </c>
      <c r="BG463" s="114">
        <f>IF($U$463="zákl. přenesená",$N$463,0)</f>
        <v>0</v>
      </c>
      <c r="BH463" s="114">
        <f>IF($U$463="sníž. přenesená",$N$463,0)</f>
        <v>0</v>
      </c>
      <c r="BI463" s="114">
        <f>IF($U$463="nulová",$N$463,0)</f>
        <v>0</v>
      </c>
      <c r="BJ463" s="74" t="s">
        <v>23</v>
      </c>
      <c r="BK463" s="114">
        <f>ROUND($L$463*$K$463,2)</f>
        <v>0</v>
      </c>
      <c r="BL463" s="74" t="s">
        <v>196</v>
      </c>
      <c r="BM463" s="74" t="s">
        <v>639</v>
      </c>
    </row>
    <row r="464" spans="2:47" s="6" customFormat="1" ht="16.5" customHeight="1">
      <c r="B464" s="21"/>
      <c r="F464" s="263" t="s">
        <v>640</v>
      </c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1"/>
      <c r="T464" s="47"/>
      <c r="AA464" s="48"/>
      <c r="AT464" s="6" t="s">
        <v>199</v>
      </c>
      <c r="AU464" s="6" t="s">
        <v>209</v>
      </c>
    </row>
    <row r="465" spans="2:51" s="6" customFormat="1" ht="15.75" customHeight="1">
      <c r="B465" s="115"/>
      <c r="E465" s="116"/>
      <c r="F465" s="277" t="s">
        <v>641</v>
      </c>
      <c r="G465" s="278"/>
      <c r="H465" s="278"/>
      <c r="I465" s="278"/>
      <c r="K465" s="116"/>
      <c r="S465" s="115"/>
      <c r="T465" s="118"/>
      <c r="AA465" s="119"/>
      <c r="AT465" s="116" t="s">
        <v>201</v>
      </c>
      <c r="AU465" s="116" t="s">
        <v>209</v>
      </c>
      <c r="AV465" s="116" t="s">
        <v>23</v>
      </c>
      <c r="AW465" s="116" t="s">
        <v>147</v>
      </c>
      <c r="AX465" s="116" t="s">
        <v>73</v>
      </c>
      <c r="AY465" s="116" t="s">
        <v>191</v>
      </c>
    </row>
    <row r="466" spans="2:51" s="6" customFormat="1" ht="15.75" customHeight="1">
      <c r="B466" s="120"/>
      <c r="E466" s="121" t="s">
        <v>116</v>
      </c>
      <c r="F466" s="273" t="s">
        <v>642</v>
      </c>
      <c r="G466" s="274"/>
      <c r="H466" s="274"/>
      <c r="I466" s="274"/>
      <c r="K466" s="123">
        <v>180.823</v>
      </c>
      <c r="S466" s="120"/>
      <c r="T466" s="124"/>
      <c r="AA466" s="125"/>
      <c r="AT466" s="121" t="s">
        <v>201</v>
      </c>
      <c r="AU466" s="121" t="s">
        <v>209</v>
      </c>
      <c r="AV466" s="121" t="s">
        <v>80</v>
      </c>
      <c r="AW466" s="121" t="s">
        <v>147</v>
      </c>
      <c r="AX466" s="121" t="s">
        <v>23</v>
      </c>
      <c r="AY466" s="121" t="s">
        <v>191</v>
      </c>
    </row>
    <row r="467" spans="2:63" s="96" customFormat="1" ht="23.25" customHeight="1">
      <c r="B467" s="97"/>
      <c r="D467" s="104" t="s">
        <v>157</v>
      </c>
      <c r="N467" s="260">
        <f>$BK$467</f>
        <v>0</v>
      </c>
      <c r="O467" s="261"/>
      <c r="P467" s="261"/>
      <c r="Q467" s="261"/>
      <c r="S467" s="97"/>
      <c r="T467" s="100"/>
      <c r="W467" s="101">
        <f>SUM($W$468:$W$475)</f>
        <v>0</v>
      </c>
      <c r="Y467" s="101">
        <f>SUM($Y$468:$Y$475)</f>
        <v>36.068055</v>
      </c>
      <c r="AA467" s="102">
        <f>SUM($AA$468:$AA$475)</f>
        <v>0</v>
      </c>
      <c r="AR467" s="99" t="s">
        <v>23</v>
      </c>
      <c r="AT467" s="99" t="s">
        <v>72</v>
      </c>
      <c r="AU467" s="99" t="s">
        <v>80</v>
      </c>
      <c r="AY467" s="99" t="s">
        <v>191</v>
      </c>
      <c r="BK467" s="103">
        <f>SUM($BK$468:$BK$475)</f>
        <v>0</v>
      </c>
    </row>
    <row r="468" spans="2:65" s="6" customFormat="1" ht="27" customHeight="1">
      <c r="B468" s="21"/>
      <c r="C468" s="105" t="s">
        <v>643</v>
      </c>
      <c r="D468" s="105" t="s">
        <v>192</v>
      </c>
      <c r="E468" s="106" t="s">
        <v>644</v>
      </c>
      <c r="F468" s="270" t="s">
        <v>645</v>
      </c>
      <c r="G468" s="269"/>
      <c r="H468" s="269"/>
      <c r="I468" s="269"/>
      <c r="J468" s="108" t="s">
        <v>89</v>
      </c>
      <c r="K468" s="109">
        <v>340.5</v>
      </c>
      <c r="L468" s="271"/>
      <c r="M468" s="269"/>
      <c r="N468" s="272">
        <f>ROUND($L$468*$K$468,2)</f>
        <v>0</v>
      </c>
      <c r="O468" s="269"/>
      <c r="P468" s="269"/>
      <c r="Q468" s="269"/>
      <c r="R468" s="107" t="s">
        <v>195</v>
      </c>
      <c r="S468" s="21"/>
      <c r="T468" s="110"/>
      <c r="U468" s="111" t="s">
        <v>43</v>
      </c>
      <c r="X468" s="112">
        <v>0.08531</v>
      </c>
      <c r="Y468" s="112">
        <f>$X$468*$K$468</f>
        <v>29.048054999999998</v>
      </c>
      <c r="Z468" s="112">
        <v>0</v>
      </c>
      <c r="AA468" s="113">
        <f>$Z$468*$K$468</f>
        <v>0</v>
      </c>
      <c r="AR468" s="74" t="s">
        <v>196</v>
      </c>
      <c r="AT468" s="74" t="s">
        <v>192</v>
      </c>
      <c r="AU468" s="74" t="s">
        <v>209</v>
      </c>
      <c r="AY468" s="6" t="s">
        <v>191</v>
      </c>
      <c r="BE468" s="114">
        <f>IF($U$468="základní",$N$468,0)</f>
        <v>0</v>
      </c>
      <c r="BF468" s="114">
        <f>IF($U$468="snížená",$N$468,0)</f>
        <v>0</v>
      </c>
      <c r="BG468" s="114">
        <f>IF($U$468="zákl. přenesená",$N$468,0)</f>
        <v>0</v>
      </c>
      <c r="BH468" s="114">
        <f>IF($U$468="sníž. přenesená",$N$468,0)</f>
        <v>0</v>
      </c>
      <c r="BI468" s="114">
        <f>IF($U$468="nulová",$N$468,0)</f>
        <v>0</v>
      </c>
      <c r="BJ468" s="74" t="s">
        <v>23</v>
      </c>
      <c r="BK468" s="114">
        <f>ROUND($L$468*$K$468,2)</f>
        <v>0</v>
      </c>
      <c r="BL468" s="74" t="s">
        <v>196</v>
      </c>
      <c r="BM468" s="74" t="s">
        <v>646</v>
      </c>
    </row>
    <row r="469" spans="2:47" s="6" customFormat="1" ht="16.5" customHeight="1">
      <c r="B469" s="21"/>
      <c r="F469" s="263" t="s">
        <v>647</v>
      </c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1"/>
      <c r="T469" s="47"/>
      <c r="AA469" s="48"/>
      <c r="AT469" s="6" t="s">
        <v>199</v>
      </c>
      <c r="AU469" s="6" t="s">
        <v>209</v>
      </c>
    </row>
    <row r="470" spans="2:51" s="6" customFormat="1" ht="15.75" customHeight="1">
      <c r="B470" s="120"/>
      <c r="E470" s="121"/>
      <c r="F470" s="273" t="s">
        <v>648</v>
      </c>
      <c r="G470" s="274"/>
      <c r="H470" s="274"/>
      <c r="I470" s="274"/>
      <c r="K470" s="123">
        <v>340.5</v>
      </c>
      <c r="S470" s="120"/>
      <c r="T470" s="124"/>
      <c r="AA470" s="125"/>
      <c r="AT470" s="121" t="s">
        <v>201</v>
      </c>
      <c r="AU470" s="121" t="s">
        <v>209</v>
      </c>
      <c r="AV470" s="121" t="s">
        <v>80</v>
      </c>
      <c r="AW470" s="121" t="s">
        <v>147</v>
      </c>
      <c r="AX470" s="121" t="s">
        <v>23</v>
      </c>
      <c r="AY470" s="121" t="s">
        <v>191</v>
      </c>
    </row>
    <row r="471" spans="2:65" s="6" customFormat="1" ht="27" customHeight="1">
      <c r="B471" s="21"/>
      <c r="C471" s="131" t="s">
        <v>649</v>
      </c>
      <c r="D471" s="131" t="s">
        <v>313</v>
      </c>
      <c r="E471" s="132" t="s">
        <v>650</v>
      </c>
      <c r="F471" s="265" t="s">
        <v>651</v>
      </c>
      <c r="G471" s="266"/>
      <c r="H471" s="266"/>
      <c r="I471" s="266"/>
      <c r="J471" s="133" t="s">
        <v>652</v>
      </c>
      <c r="K471" s="134">
        <v>702</v>
      </c>
      <c r="L471" s="267"/>
      <c r="M471" s="266"/>
      <c r="N471" s="268">
        <f>ROUND($L$471*$K$471,2)</f>
        <v>0</v>
      </c>
      <c r="O471" s="269"/>
      <c r="P471" s="269"/>
      <c r="Q471" s="269"/>
      <c r="R471" s="107" t="s">
        <v>195</v>
      </c>
      <c r="S471" s="21"/>
      <c r="T471" s="110"/>
      <c r="U471" s="111" t="s">
        <v>43</v>
      </c>
      <c r="X471" s="112">
        <v>0.01</v>
      </c>
      <c r="Y471" s="112">
        <f>$X$471*$K$471</f>
        <v>7.0200000000000005</v>
      </c>
      <c r="Z471" s="112">
        <v>0</v>
      </c>
      <c r="AA471" s="113">
        <f>$Z$471*$K$471</f>
        <v>0</v>
      </c>
      <c r="AR471" s="74" t="s">
        <v>238</v>
      </c>
      <c r="AT471" s="74" t="s">
        <v>313</v>
      </c>
      <c r="AU471" s="74" t="s">
        <v>209</v>
      </c>
      <c r="AY471" s="6" t="s">
        <v>191</v>
      </c>
      <c r="BE471" s="114">
        <f>IF($U$471="základní",$N$471,0)</f>
        <v>0</v>
      </c>
      <c r="BF471" s="114">
        <f>IF($U$471="snížená",$N$471,0)</f>
        <v>0</v>
      </c>
      <c r="BG471" s="114">
        <f>IF($U$471="zákl. přenesená",$N$471,0)</f>
        <v>0</v>
      </c>
      <c r="BH471" s="114">
        <f>IF($U$471="sníž. přenesená",$N$471,0)</f>
        <v>0</v>
      </c>
      <c r="BI471" s="114">
        <f>IF($U$471="nulová",$N$471,0)</f>
        <v>0</v>
      </c>
      <c r="BJ471" s="74" t="s">
        <v>23</v>
      </c>
      <c r="BK471" s="114">
        <f>ROUND($L$471*$K$471,2)</f>
        <v>0</v>
      </c>
      <c r="BL471" s="74" t="s">
        <v>196</v>
      </c>
      <c r="BM471" s="74" t="s">
        <v>653</v>
      </c>
    </row>
    <row r="472" spans="2:47" s="6" customFormat="1" ht="16.5" customHeight="1">
      <c r="B472" s="21"/>
      <c r="F472" s="263" t="s">
        <v>654</v>
      </c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1"/>
      <c r="T472" s="47"/>
      <c r="AA472" s="48"/>
      <c r="AT472" s="6" t="s">
        <v>199</v>
      </c>
      <c r="AU472" s="6" t="s">
        <v>209</v>
      </c>
    </row>
    <row r="473" spans="2:51" s="6" customFormat="1" ht="15.75" customHeight="1">
      <c r="B473" s="120"/>
      <c r="E473" s="121"/>
      <c r="F473" s="273" t="s">
        <v>655</v>
      </c>
      <c r="G473" s="274"/>
      <c r="H473" s="274"/>
      <c r="I473" s="274"/>
      <c r="K473" s="123">
        <v>701.43</v>
      </c>
      <c r="S473" s="120"/>
      <c r="T473" s="124"/>
      <c r="AA473" s="125"/>
      <c r="AT473" s="121" t="s">
        <v>201</v>
      </c>
      <c r="AU473" s="121" t="s">
        <v>209</v>
      </c>
      <c r="AV473" s="121" t="s">
        <v>80</v>
      </c>
      <c r="AW473" s="121" t="s">
        <v>147</v>
      </c>
      <c r="AX473" s="121" t="s">
        <v>73</v>
      </c>
      <c r="AY473" s="121" t="s">
        <v>191</v>
      </c>
    </row>
    <row r="474" spans="2:51" s="6" customFormat="1" ht="15.75" customHeight="1">
      <c r="B474" s="135"/>
      <c r="E474" s="136"/>
      <c r="F474" s="280" t="s">
        <v>415</v>
      </c>
      <c r="G474" s="281"/>
      <c r="H474" s="281"/>
      <c r="I474" s="281"/>
      <c r="K474" s="137">
        <v>701.43</v>
      </c>
      <c r="S474" s="135"/>
      <c r="T474" s="138"/>
      <c r="AA474" s="139"/>
      <c r="AT474" s="136" t="s">
        <v>201</v>
      </c>
      <c r="AU474" s="136" t="s">
        <v>209</v>
      </c>
      <c r="AV474" s="136" t="s">
        <v>209</v>
      </c>
      <c r="AW474" s="136" t="s">
        <v>147</v>
      </c>
      <c r="AX474" s="136" t="s">
        <v>73</v>
      </c>
      <c r="AY474" s="136" t="s">
        <v>191</v>
      </c>
    </row>
    <row r="475" spans="2:51" s="6" customFormat="1" ht="15.75" customHeight="1">
      <c r="B475" s="120"/>
      <c r="E475" s="121"/>
      <c r="F475" s="273" t="s">
        <v>656</v>
      </c>
      <c r="G475" s="274"/>
      <c r="H475" s="274"/>
      <c r="I475" s="274"/>
      <c r="K475" s="123">
        <v>702</v>
      </c>
      <c r="S475" s="120"/>
      <c r="T475" s="124"/>
      <c r="AA475" s="125"/>
      <c r="AT475" s="121" t="s">
        <v>201</v>
      </c>
      <c r="AU475" s="121" t="s">
        <v>209</v>
      </c>
      <c r="AV475" s="121" t="s">
        <v>80</v>
      </c>
      <c r="AW475" s="121" t="s">
        <v>147</v>
      </c>
      <c r="AX475" s="121" t="s">
        <v>23</v>
      </c>
      <c r="AY475" s="121" t="s">
        <v>191</v>
      </c>
    </row>
    <row r="476" spans="2:63" s="96" customFormat="1" ht="23.25" customHeight="1">
      <c r="B476" s="97"/>
      <c r="D476" s="104" t="s">
        <v>158</v>
      </c>
      <c r="N476" s="260">
        <f>$BK$476</f>
        <v>0</v>
      </c>
      <c r="O476" s="261"/>
      <c r="P476" s="261"/>
      <c r="Q476" s="261"/>
      <c r="S476" s="97"/>
      <c r="T476" s="100"/>
      <c r="W476" s="101">
        <f>SUM($W$477:$W$509)</f>
        <v>0</v>
      </c>
      <c r="Y476" s="101">
        <f>SUM($Y$477:$Y$509)</f>
        <v>0</v>
      </c>
      <c r="AA476" s="102">
        <f>SUM($AA$477:$AA$509)</f>
        <v>0</v>
      </c>
      <c r="AR476" s="99" t="s">
        <v>23</v>
      </c>
      <c r="AT476" s="99" t="s">
        <v>72</v>
      </c>
      <c r="AU476" s="99" t="s">
        <v>80</v>
      </c>
      <c r="AY476" s="99" t="s">
        <v>191</v>
      </c>
      <c r="BK476" s="103">
        <f>SUM($BK$477:$BK$509)</f>
        <v>0</v>
      </c>
    </row>
    <row r="477" spans="2:65" s="6" customFormat="1" ht="39" customHeight="1">
      <c r="B477" s="21"/>
      <c r="C477" s="105" t="s">
        <v>657</v>
      </c>
      <c r="D477" s="105" t="s">
        <v>192</v>
      </c>
      <c r="E477" s="106" t="s">
        <v>658</v>
      </c>
      <c r="F477" s="270" t="s">
        <v>659</v>
      </c>
      <c r="G477" s="269"/>
      <c r="H477" s="269"/>
      <c r="I477" s="269"/>
      <c r="J477" s="108" t="s">
        <v>92</v>
      </c>
      <c r="K477" s="109">
        <v>538.094</v>
      </c>
      <c r="L477" s="271"/>
      <c r="M477" s="269"/>
      <c r="N477" s="272">
        <f>ROUND($L$477*$K$477,2)</f>
        <v>0</v>
      </c>
      <c r="O477" s="269"/>
      <c r="P477" s="269"/>
      <c r="Q477" s="269"/>
      <c r="R477" s="107" t="s">
        <v>195</v>
      </c>
      <c r="S477" s="21"/>
      <c r="T477" s="110"/>
      <c r="U477" s="111" t="s">
        <v>43</v>
      </c>
      <c r="X477" s="112">
        <v>0</v>
      </c>
      <c r="Y477" s="112">
        <f>$X$477*$K$477</f>
        <v>0</v>
      </c>
      <c r="Z477" s="112">
        <v>0</v>
      </c>
      <c r="AA477" s="113">
        <f>$Z$477*$K$477</f>
        <v>0</v>
      </c>
      <c r="AR477" s="74" t="s">
        <v>196</v>
      </c>
      <c r="AT477" s="74" t="s">
        <v>192</v>
      </c>
      <c r="AU477" s="74" t="s">
        <v>209</v>
      </c>
      <c r="AY477" s="6" t="s">
        <v>191</v>
      </c>
      <c r="BE477" s="114">
        <f>IF($U$477="základní",$N$477,0)</f>
        <v>0</v>
      </c>
      <c r="BF477" s="114">
        <f>IF($U$477="snížená",$N$477,0)</f>
        <v>0</v>
      </c>
      <c r="BG477" s="114">
        <f>IF($U$477="zákl. přenesená",$N$477,0)</f>
        <v>0</v>
      </c>
      <c r="BH477" s="114">
        <f>IF($U$477="sníž. přenesená",$N$477,0)</f>
        <v>0</v>
      </c>
      <c r="BI477" s="114">
        <f>IF($U$477="nulová",$N$477,0)</f>
        <v>0</v>
      </c>
      <c r="BJ477" s="74" t="s">
        <v>23</v>
      </c>
      <c r="BK477" s="114">
        <f>ROUND($L$477*$K$477,2)</f>
        <v>0</v>
      </c>
      <c r="BL477" s="74" t="s">
        <v>196</v>
      </c>
      <c r="BM477" s="74" t="s">
        <v>660</v>
      </c>
    </row>
    <row r="478" spans="2:47" s="6" customFormat="1" ht="16.5" customHeight="1">
      <c r="B478" s="21"/>
      <c r="F478" s="263" t="s">
        <v>661</v>
      </c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1"/>
      <c r="T478" s="47"/>
      <c r="AA478" s="48"/>
      <c r="AT478" s="6" t="s">
        <v>199</v>
      </c>
      <c r="AU478" s="6" t="s">
        <v>209</v>
      </c>
    </row>
    <row r="479" spans="2:51" s="6" customFormat="1" ht="15.75" customHeight="1">
      <c r="B479" s="115"/>
      <c r="E479" s="116"/>
      <c r="F479" s="277" t="s">
        <v>662</v>
      </c>
      <c r="G479" s="278"/>
      <c r="H479" s="278"/>
      <c r="I479" s="278"/>
      <c r="K479" s="116"/>
      <c r="S479" s="115"/>
      <c r="T479" s="118"/>
      <c r="AA479" s="119"/>
      <c r="AT479" s="116" t="s">
        <v>201</v>
      </c>
      <c r="AU479" s="116" t="s">
        <v>209</v>
      </c>
      <c r="AV479" s="116" t="s">
        <v>23</v>
      </c>
      <c r="AW479" s="116" t="s">
        <v>147</v>
      </c>
      <c r="AX479" s="116" t="s">
        <v>73</v>
      </c>
      <c r="AY479" s="116" t="s">
        <v>191</v>
      </c>
    </row>
    <row r="480" spans="2:51" s="6" customFormat="1" ht="15.75" customHeight="1">
      <c r="B480" s="120"/>
      <c r="E480" s="121"/>
      <c r="F480" s="273" t="s">
        <v>663</v>
      </c>
      <c r="G480" s="274"/>
      <c r="H480" s="274"/>
      <c r="I480" s="274"/>
      <c r="K480" s="123">
        <v>120.364</v>
      </c>
      <c r="S480" s="120"/>
      <c r="T480" s="124"/>
      <c r="AA480" s="125"/>
      <c r="AT480" s="121" t="s">
        <v>201</v>
      </c>
      <c r="AU480" s="121" t="s">
        <v>209</v>
      </c>
      <c r="AV480" s="121" t="s">
        <v>80</v>
      </c>
      <c r="AW480" s="121" t="s">
        <v>147</v>
      </c>
      <c r="AX480" s="121" t="s">
        <v>73</v>
      </c>
      <c r="AY480" s="121" t="s">
        <v>191</v>
      </c>
    </row>
    <row r="481" spans="2:51" s="6" customFormat="1" ht="15.75" customHeight="1">
      <c r="B481" s="115"/>
      <c r="E481" s="116"/>
      <c r="F481" s="277" t="s">
        <v>664</v>
      </c>
      <c r="G481" s="278"/>
      <c r="H481" s="278"/>
      <c r="I481" s="278"/>
      <c r="K481" s="116"/>
      <c r="S481" s="115"/>
      <c r="T481" s="118"/>
      <c r="AA481" s="119"/>
      <c r="AT481" s="116" t="s">
        <v>201</v>
      </c>
      <c r="AU481" s="116" t="s">
        <v>209</v>
      </c>
      <c r="AV481" s="116" t="s">
        <v>23</v>
      </c>
      <c r="AW481" s="116" t="s">
        <v>147</v>
      </c>
      <c r="AX481" s="116" t="s">
        <v>73</v>
      </c>
      <c r="AY481" s="116" t="s">
        <v>191</v>
      </c>
    </row>
    <row r="482" spans="2:51" s="6" customFormat="1" ht="15.75" customHeight="1">
      <c r="B482" s="120"/>
      <c r="E482" s="121"/>
      <c r="F482" s="273" t="s">
        <v>665</v>
      </c>
      <c r="G482" s="274"/>
      <c r="H482" s="274"/>
      <c r="I482" s="274"/>
      <c r="K482" s="123">
        <v>364.367</v>
      </c>
      <c r="S482" s="120"/>
      <c r="T482" s="124"/>
      <c r="AA482" s="125"/>
      <c r="AT482" s="121" t="s">
        <v>201</v>
      </c>
      <c r="AU482" s="121" t="s">
        <v>209</v>
      </c>
      <c r="AV482" s="121" t="s">
        <v>80</v>
      </c>
      <c r="AW482" s="121" t="s">
        <v>147</v>
      </c>
      <c r="AX482" s="121" t="s">
        <v>73</v>
      </c>
      <c r="AY482" s="121" t="s">
        <v>191</v>
      </c>
    </row>
    <row r="483" spans="2:51" s="6" customFormat="1" ht="15.75" customHeight="1">
      <c r="B483" s="115"/>
      <c r="E483" s="116"/>
      <c r="F483" s="277" t="s">
        <v>666</v>
      </c>
      <c r="G483" s="278"/>
      <c r="H483" s="278"/>
      <c r="I483" s="278"/>
      <c r="K483" s="116"/>
      <c r="S483" s="115"/>
      <c r="T483" s="118"/>
      <c r="AA483" s="119"/>
      <c r="AT483" s="116" t="s">
        <v>201</v>
      </c>
      <c r="AU483" s="116" t="s">
        <v>209</v>
      </c>
      <c r="AV483" s="116" t="s">
        <v>23</v>
      </c>
      <c r="AW483" s="116" t="s">
        <v>147</v>
      </c>
      <c r="AX483" s="116" t="s">
        <v>73</v>
      </c>
      <c r="AY483" s="116" t="s">
        <v>191</v>
      </c>
    </row>
    <row r="484" spans="2:51" s="6" customFormat="1" ht="15.75" customHeight="1">
      <c r="B484" s="120"/>
      <c r="E484" s="121"/>
      <c r="F484" s="273" t="s">
        <v>667</v>
      </c>
      <c r="G484" s="274"/>
      <c r="H484" s="274"/>
      <c r="I484" s="274"/>
      <c r="K484" s="123">
        <v>53.363</v>
      </c>
      <c r="S484" s="120"/>
      <c r="T484" s="124"/>
      <c r="AA484" s="125"/>
      <c r="AT484" s="121" t="s">
        <v>201</v>
      </c>
      <c r="AU484" s="121" t="s">
        <v>209</v>
      </c>
      <c r="AV484" s="121" t="s">
        <v>80</v>
      </c>
      <c r="AW484" s="121" t="s">
        <v>147</v>
      </c>
      <c r="AX484" s="121" t="s">
        <v>73</v>
      </c>
      <c r="AY484" s="121" t="s">
        <v>191</v>
      </c>
    </row>
    <row r="485" spans="2:51" s="6" customFormat="1" ht="15.75" customHeight="1">
      <c r="B485" s="126"/>
      <c r="E485" s="127" t="s">
        <v>103</v>
      </c>
      <c r="F485" s="275" t="s">
        <v>261</v>
      </c>
      <c r="G485" s="276"/>
      <c r="H485" s="276"/>
      <c r="I485" s="276"/>
      <c r="K485" s="128">
        <v>538.094</v>
      </c>
      <c r="S485" s="126"/>
      <c r="T485" s="129"/>
      <c r="AA485" s="130"/>
      <c r="AT485" s="127" t="s">
        <v>201</v>
      </c>
      <c r="AU485" s="127" t="s">
        <v>209</v>
      </c>
      <c r="AV485" s="127" t="s">
        <v>196</v>
      </c>
      <c r="AW485" s="127" t="s">
        <v>147</v>
      </c>
      <c r="AX485" s="127" t="s">
        <v>23</v>
      </c>
      <c r="AY485" s="127" t="s">
        <v>191</v>
      </c>
    </row>
    <row r="486" spans="2:65" s="6" customFormat="1" ht="39" customHeight="1">
      <c r="B486" s="21"/>
      <c r="C486" s="105" t="s">
        <v>668</v>
      </c>
      <c r="D486" s="105" t="s">
        <v>192</v>
      </c>
      <c r="E486" s="106" t="s">
        <v>669</v>
      </c>
      <c r="F486" s="270" t="s">
        <v>670</v>
      </c>
      <c r="G486" s="269"/>
      <c r="H486" s="269"/>
      <c r="I486" s="269"/>
      <c r="J486" s="108" t="s">
        <v>92</v>
      </c>
      <c r="K486" s="109">
        <v>32285.64</v>
      </c>
      <c r="L486" s="271"/>
      <c r="M486" s="269"/>
      <c r="N486" s="272">
        <f>ROUND($L$486*$K$486,2)</f>
        <v>0</v>
      </c>
      <c r="O486" s="269"/>
      <c r="P486" s="269"/>
      <c r="Q486" s="269"/>
      <c r="R486" s="107" t="s">
        <v>195</v>
      </c>
      <c r="S486" s="21"/>
      <c r="T486" s="110"/>
      <c r="U486" s="111" t="s">
        <v>43</v>
      </c>
      <c r="X486" s="112">
        <v>0</v>
      </c>
      <c r="Y486" s="112">
        <f>$X$486*$K$486</f>
        <v>0</v>
      </c>
      <c r="Z486" s="112">
        <v>0</v>
      </c>
      <c r="AA486" s="113">
        <f>$Z$486*$K$486</f>
        <v>0</v>
      </c>
      <c r="AR486" s="74" t="s">
        <v>196</v>
      </c>
      <c r="AT486" s="74" t="s">
        <v>192</v>
      </c>
      <c r="AU486" s="74" t="s">
        <v>209</v>
      </c>
      <c r="AY486" s="6" t="s">
        <v>191</v>
      </c>
      <c r="BE486" s="114">
        <f>IF($U$486="základní",$N$486,0)</f>
        <v>0</v>
      </c>
      <c r="BF486" s="114">
        <f>IF($U$486="snížená",$N$486,0)</f>
        <v>0</v>
      </c>
      <c r="BG486" s="114">
        <f>IF($U$486="zákl. přenesená",$N$486,0)</f>
        <v>0</v>
      </c>
      <c r="BH486" s="114">
        <f>IF($U$486="sníž. přenesená",$N$486,0)</f>
        <v>0</v>
      </c>
      <c r="BI486" s="114">
        <f>IF($U$486="nulová",$N$486,0)</f>
        <v>0</v>
      </c>
      <c r="BJ486" s="74" t="s">
        <v>23</v>
      </c>
      <c r="BK486" s="114">
        <f>ROUND($L$486*$K$486,2)</f>
        <v>0</v>
      </c>
      <c r="BL486" s="74" t="s">
        <v>196</v>
      </c>
      <c r="BM486" s="74" t="s">
        <v>671</v>
      </c>
    </row>
    <row r="487" spans="2:47" s="6" customFormat="1" ht="27" customHeight="1">
      <c r="B487" s="21"/>
      <c r="F487" s="263" t="s">
        <v>672</v>
      </c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1"/>
      <c r="T487" s="47"/>
      <c r="AA487" s="48"/>
      <c r="AT487" s="6" t="s">
        <v>199</v>
      </c>
      <c r="AU487" s="6" t="s">
        <v>209</v>
      </c>
    </row>
    <row r="488" spans="2:51" s="6" customFormat="1" ht="15.75" customHeight="1">
      <c r="B488" s="120"/>
      <c r="E488" s="121"/>
      <c r="F488" s="273" t="s">
        <v>673</v>
      </c>
      <c r="G488" s="274"/>
      <c r="H488" s="274"/>
      <c r="I488" s="274"/>
      <c r="K488" s="123">
        <v>32285.64</v>
      </c>
      <c r="S488" s="120"/>
      <c r="T488" s="124"/>
      <c r="AA488" s="125"/>
      <c r="AT488" s="121" t="s">
        <v>201</v>
      </c>
      <c r="AU488" s="121" t="s">
        <v>209</v>
      </c>
      <c r="AV488" s="121" t="s">
        <v>80</v>
      </c>
      <c r="AW488" s="121" t="s">
        <v>147</v>
      </c>
      <c r="AX488" s="121" t="s">
        <v>23</v>
      </c>
      <c r="AY488" s="121" t="s">
        <v>191</v>
      </c>
    </row>
    <row r="489" spans="2:65" s="6" customFormat="1" ht="39" customHeight="1">
      <c r="B489" s="21"/>
      <c r="C489" s="105" t="s">
        <v>674</v>
      </c>
      <c r="D489" s="105" t="s">
        <v>192</v>
      </c>
      <c r="E489" s="106" t="s">
        <v>675</v>
      </c>
      <c r="F489" s="270" t="s">
        <v>676</v>
      </c>
      <c r="G489" s="269"/>
      <c r="H489" s="269"/>
      <c r="I489" s="269"/>
      <c r="J489" s="108" t="s">
        <v>92</v>
      </c>
      <c r="K489" s="109">
        <v>538.094</v>
      </c>
      <c r="L489" s="271"/>
      <c r="M489" s="269"/>
      <c r="N489" s="272">
        <f>ROUND($L$489*$K$489,2)</f>
        <v>0</v>
      </c>
      <c r="O489" s="269"/>
      <c r="P489" s="269"/>
      <c r="Q489" s="269"/>
      <c r="R489" s="107" t="s">
        <v>195</v>
      </c>
      <c r="S489" s="21"/>
      <c r="T489" s="110"/>
      <c r="U489" s="111" t="s">
        <v>43</v>
      </c>
      <c r="X489" s="112">
        <v>0</v>
      </c>
      <c r="Y489" s="112">
        <f>$X$489*$K$489</f>
        <v>0</v>
      </c>
      <c r="Z489" s="112">
        <v>0</v>
      </c>
      <c r="AA489" s="113">
        <f>$Z$489*$K$489</f>
        <v>0</v>
      </c>
      <c r="AR489" s="74" t="s">
        <v>196</v>
      </c>
      <c r="AT489" s="74" t="s">
        <v>192</v>
      </c>
      <c r="AU489" s="74" t="s">
        <v>209</v>
      </c>
      <c r="AY489" s="6" t="s">
        <v>191</v>
      </c>
      <c r="BE489" s="114">
        <f>IF($U$489="základní",$N$489,0)</f>
        <v>0</v>
      </c>
      <c r="BF489" s="114">
        <f>IF($U$489="snížená",$N$489,0)</f>
        <v>0</v>
      </c>
      <c r="BG489" s="114">
        <f>IF($U$489="zákl. přenesená",$N$489,0)</f>
        <v>0</v>
      </c>
      <c r="BH489" s="114">
        <f>IF($U$489="sníž. přenesená",$N$489,0)</f>
        <v>0</v>
      </c>
      <c r="BI489" s="114">
        <f>IF($U$489="nulová",$N$489,0)</f>
        <v>0</v>
      </c>
      <c r="BJ489" s="74" t="s">
        <v>23</v>
      </c>
      <c r="BK489" s="114">
        <f>ROUND($L$489*$K$489,2)</f>
        <v>0</v>
      </c>
      <c r="BL489" s="74" t="s">
        <v>196</v>
      </c>
      <c r="BM489" s="74" t="s">
        <v>677</v>
      </c>
    </row>
    <row r="490" spans="2:47" s="6" customFormat="1" ht="16.5" customHeight="1">
      <c r="B490" s="21"/>
      <c r="F490" s="263" t="s">
        <v>678</v>
      </c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1"/>
      <c r="T490" s="47"/>
      <c r="AA490" s="48"/>
      <c r="AT490" s="6" t="s">
        <v>199</v>
      </c>
      <c r="AU490" s="6" t="s">
        <v>209</v>
      </c>
    </row>
    <row r="491" spans="2:51" s="6" customFormat="1" ht="15.75" customHeight="1">
      <c r="B491" s="120"/>
      <c r="E491" s="121"/>
      <c r="F491" s="273" t="s">
        <v>103</v>
      </c>
      <c r="G491" s="274"/>
      <c r="H491" s="274"/>
      <c r="I491" s="274"/>
      <c r="K491" s="123">
        <v>538.094</v>
      </c>
      <c r="S491" s="120"/>
      <c r="T491" s="124"/>
      <c r="AA491" s="125"/>
      <c r="AT491" s="121" t="s">
        <v>201</v>
      </c>
      <c r="AU491" s="121" t="s">
        <v>209</v>
      </c>
      <c r="AV491" s="121" t="s">
        <v>80</v>
      </c>
      <c r="AW491" s="121" t="s">
        <v>147</v>
      </c>
      <c r="AX491" s="121" t="s">
        <v>23</v>
      </c>
      <c r="AY491" s="121" t="s">
        <v>191</v>
      </c>
    </row>
    <row r="492" spans="2:65" s="6" customFormat="1" ht="39" customHeight="1">
      <c r="B492" s="21"/>
      <c r="C492" s="105" t="s">
        <v>679</v>
      </c>
      <c r="D492" s="105" t="s">
        <v>192</v>
      </c>
      <c r="E492" s="106" t="s">
        <v>680</v>
      </c>
      <c r="F492" s="270" t="s">
        <v>681</v>
      </c>
      <c r="G492" s="269"/>
      <c r="H492" s="269"/>
      <c r="I492" s="269"/>
      <c r="J492" s="108" t="s">
        <v>92</v>
      </c>
      <c r="K492" s="109">
        <v>3138.482</v>
      </c>
      <c r="L492" s="271"/>
      <c r="M492" s="269"/>
      <c r="N492" s="272">
        <f>ROUND($L$492*$K$492,2)</f>
        <v>0</v>
      </c>
      <c r="O492" s="269"/>
      <c r="P492" s="269"/>
      <c r="Q492" s="269"/>
      <c r="R492" s="107" t="s">
        <v>195</v>
      </c>
      <c r="S492" s="21"/>
      <c r="T492" s="110"/>
      <c r="U492" s="111" t="s">
        <v>43</v>
      </c>
      <c r="X492" s="112">
        <v>0</v>
      </c>
      <c r="Y492" s="112">
        <f>$X$492*$K$492</f>
        <v>0</v>
      </c>
      <c r="Z492" s="112">
        <v>0</v>
      </c>
      <c r="AA492" s="113">
        <f>$Z$492*$K$492</f>
        <v>0</v>
      </c>
      <c r="AR492" s="74" t="s">
        <v>196</v>
      </c>
      <c r="AT492" s="74" t="s">
        <v>192</v>
      </c>
      <c r="AU492" s="74" t="s">
        <v>209</v>
      </c>
      <c r="AY492" s="6" t="s">
        <v>191</v>
      </c>
      <c r="BE492" s="114">
        <f>IF($U$492="základní",$N$492,0)</f>
        <v>0</v>
      </c>
      <c r="BF492" s="114">
        <f>IF($U$492="snížená",$N$492,0)</f>
        <v>0</v>
      </c>
      <c r="BG492" s="114">
        <f>IF($U$492="zákl. přenesená",$N$492,0)</f>
        <v>0</v>
      </c>
      <c r="BH492" s="114">
        <f>IF($U$492="sníž. přenesená",$N$492,0)</f>
        <v>0</v>
      </c>
      <c r="BI492" s="114">
        <f>IF($U$492="nulová",$N$492,0)</f>
        <v>0</v>
      </c>
      <c r="BJ492" s="74" t="s">
        <v>23</v>
      </c>
      <c r="BK492" s="114">
        <f>ROUND($L$492*$K$492,2)</f>
        <v>0</v>
      </c>
      <c r="BL492" s="74" t="s">
        <v>196</v>
      </c>
      <c r="BM492" s="74" t="s">
        <v>682</v>
      </c>
    </row>
    <row r="493" spans="2:47" s="6" customFormat="1" ht="27" customHeight="1">
      <c r="B493" s="21"/>
      <c r="F493" s="263" t="s">
        <v>683</v>
      </c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1"/>
      <c r="T493" s="47"/>
      <c r="AA493" s="48"/>
      <c r="AT493" s="6" t="s">
        <v>199</v>
      </c>
      <c r="AU493" s="6" t="s">
        <v>209</v>
      </c>
    </row>
    <row r="494" spans="2:51" s="6" customFormat="1" ht="15.75" customHeight="1">
      <c r="B494" s="115"/>
      <c r="E494" s="116"/>
      <c r="F494" s="277" t="s">
        <v>353</v>
      </c>
      <c r="G494" s="278"/>
      <c r="H494" s="278"/>
      <c r="I494" s="278"/>
      <c r="K494" s="116"/>
      <c r="S494" s="115"/>
      <c r="T494" s="118"/>
      <c r="AA494" s="119"/>
      <c r="AT494" s="116" t="s">
        <v>201</v>
      </c>
      <c r="AU494" s="116" t="s">
        <v>209</v>
      </c>
      <c r="AV494" s="116" t="s">
        <v>23</v>
      </c>
      <c r="AW494" s="116" t="s">
        <v>147</v>
      </c>
      <c r="AX494" s="116" t="s">
        <v>73</v>
      </c>
      <c r="AY494" s="116" t="s">
        <v>191</v>
      </c>
    </row>
    <row r="495" spans="2:51" s="6" customFormat="1" ht="27" customHeight="1">
      <c r="B495" s="120"/>
      <c r="E495" s="121"/>
      <c r="F495" s="273" t="s">
        <v>684</v>
      </c>
      <c r="G495" s="274"/>
      <c r="H495" s="274"/>
      <c r="I495" s="274"/>
      <c r="K495" s="123">
        <v>3455.592</v>
      </c>
      <c r="S495" s="120"/>
      <c r="T495" s="124"/>
      <c r="AA495" s="125"/>
      <c r="AT495" s="121" t="s">
        <v>201</v>
      </c>
      <c r="AU495" s="121" t="s">
        <v>209</v>
      </c>
      <c r="AV495" s="121" t="s">
        <v>80</v>
      </c>
      <c r="AW495" s="121" t="s">
        <v>147</v>
      </c>
      <c r="AX495" s="121" t="s">
        <v>73</v>
      </c>
      <c r="AY495" s="121" t="s">
        <v>191</v>
      </c>
    </row>
    <row r="496" spans="2:51" s="6" customFormat="1" ht="15.75" customHeight="1">
      <c r="B496" s="120"/>
      <c r="E496" s="121"/>
      <c r="F496" s="273" t="s">
        <v>685</v>
      </c>
      <c r="G496" s="274"/>
      <c r="H496" s="274"/>
      <c r="I496" s="274"/>
      <c r="K496" s="123">
        <v>-317.11</v>
      </c>
      <c r="S496" s="120"/>
      <c r="T496" s="124"/>
      <c r="AA496" s="125"/>
      <c r="AT496" s="121" t="s">
        <v>201</v>
      </c>
      <c r="AU496" s="121" t="s">
        <v>209</v>
      </c>
      <c r="AV496" s="121" t="s">
        <v>80</v>
      </c>
      <c r="AW496" s="121" t="s">
        <v>147</v>
      </c>
      <c r="AX496" s="121" t="s">
        <v>73</v>
      </c>
      <c r="AY496" s="121" t="s">
        <v>191</v>
      </c>
    </row>
    <row r="497" spans="2:51" s="6" customFormat="1" ht="15.75" customHeight="1">
      <c r="B497" s="126"/>
      <c r="E497" s="127" t="s">
        <v>105</v>
      </c>
      <c r="F497" s="275" t="s">
        <v>261</v>
      </c>
      <c r="G497" s="276"/>
      <c r="H497" s="276"/>
      <c r="I497" s="276"/>
      <c r="K497" s="128">
        <v>3138.482</v>
      </c>
      <c r="S497" s="126"/>
      <c r="T497" s="129"/>
      <c r="AA497" s="130"/>
      <c r="AT497" s="127" t="s">
        <v>201</v>
      </c>
      <c r="AU497" s="127" t="s">
        <v>209</v>
      </c>
      <c r="AV497" s="127" t="s">
        <v>196</v>
      </c>
      <c r="AW497" s="127" t="s">
        <v>147</v>
      </c>
      <c r="AX497" s="127" t="s">
        <v>23</v>
      </c>
      <c r="AY497" s="127" t="s">
        <v>191</v>
      </c>
    </row>
    <row r="498" spans="2:65" s="6" customFormat="1" ht="39" customHeight="1">
      <c r="B498" s="21"/>
      <c r="C498" s="105" t="s">
        <v>686</v>
      </c>
      <c r="D498" s="105" t="s">
        <v>192</v>
      </c>
      <c r="E498" s="106" t="s">
        <v>687</v>
      </c>
      <c r="F498" s="270" t="s">
        <v>688</v>
      </c>
      <c r="G498" s="269"/>
      <c r="H498" s="269"/>
      <c r="I498" s="269"/>
      <c r="J498" s="108" t="s">
        <v>92</v>
      </c>
      <c r="K498" s="109">
        <v>188308.92</v>
      </c>
      <c r="L498" s="271"/>
      <c r="M498" s="269"/>
      <c r="N498" s="272">
        <f>ROUND($L$498*$K$498,2)</f>
        <v>0</v>
      </c>
      <c r="O498" s="269"/>
      <c r="P498" s="269"/>
      <c r="Q498" s="269"/>
      <c r="R498" s="107" t="s">
        <v>195</v>
      </c>
      <c r="S498" s="21"/>
      <c r="T498" s="110"/>
      <c r="U498" s="111" t="s">
        <v>43</v>
      </c>
      <c r="X498" s="112">
        <v>0</v>
      </c>
      <c r="Y498" s="112">
        <f>$X$498*$K$498</f>
        <v>0</v>
      </c>
      <c r="Z498" s="112">
        <v>0</v>
      </c>
      <c r="AA498" s="113">
        <f>$Z$498*$K$498</f>
        <v>0</v>
      </c>
      <c r="AR498" s="74" t="s">
        <v>196</v>
      </c>
      <c r="AT498" s="74" t="s">
        <v>192</v>
      </c>
      <c r="AU498" s="74" t="s">
        <v>209</v>
      </c>
      <c r="AY498" s="6" t="s">
        <v>191</v>
      </c>
      <c r="BE498" s="114">
        <f>IF($U$498="základní",$N$498,0)</f>
        <v>0</v>
      </c>
      <c r="BF498" s="114">
        <f>IF($U$498="snížená",$N$498,0)</f>
        <v>0</v>
      </c>
      <c r="BG498" s="114">
        <f>IF($U$498="zákl. přenesená",$N$498,0)</f>
        <v>0</v>
      </c>
      <c r="BH498" s="114">
        <f>IF($U$498="sníž. přenesená",$N$498,0)</f>
        <v>0</v>
      </c>
      <c r="BI498" s="114">
        <f>IF($U$498="nulová",$N$498,0)</f>
        <v>0</v>
      </c>
      <c r="BJ498" s="74" t="s">
        <v>23</v>
      </c>
      <c r="BK498" s="114">
        <f>ROUND($L$498*$K$498,2)</f>
        <v>0</v>
      </c>
      <c r="BL498" s="74" t="s">
        <v>196</v>
      </c>
      <c r="BM498" s="74" t="s">
        <v>689</v>
      </c>
    </row>
    <row r="499" spans="2:47" s="6" customFormat="1" ht="27" customHeight="1">
      <c r="B499" s="21"/>
      <c r="F499" s="263" t="s">
        <v>690</v>
      </c>
      <c r="G499" s="242"/>
      <c r="H499" s="242"/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1"/>
      <c r="T499" s="47"/>
      <c r="AA499" s="48"/>
      <c r="AT499" s="6" t="s">
        <v>199</v>
      </c>
      <c r="AU499" s="6" t="s">
        <v>209</v>
      </c>
    </row>
    <row r="500" spans="2:51" s="6" customFormat="1" ht="15.75" customHeight="1">
      <c r="B500" s="120"/>
      <c r="E500" s="121"/>
      <c r="F500" s="273" t="s">
        <v>691</v>
      </c>
      <c r="G500" s="274"/>
      <c r="H500" s="274"/>
      <c r="I500" s="274"/>
      <c r="K500" s="123">
        <v>188308.92</v>
      </c>
      <c r="S500" s="120"/>
      <c r="T500" s="124"/>
      <c r="AA500" s="125"/>
      <c r="AT500" s="121" t="s">
        <v>201</v>
      </c>
      <c r="AU500" s="121" t="s">
        <v>209</v>
      </c>
      <c r="AV500" s="121" t="s">
        <v>80</v>
      </c>
      <c r="AW500" s="121" t="s">
        <v>147</v>
      </c>
      <c r="AX500" s="121" t="s">
        <v>23</v>
      </c>
      <c r="AY500" s="121" t="s">
        <v>191</v>
      </c>
    </row>
    <row r="501" spans="2:65" s="6" customFormat="1" ht="39" customHeight="1">
      <c r="B501" s="21"/>
      <c r="C501" s="105" t="s">
        <v>692</v>
      </c>
      <c r="D501" s="105" t="s">
        <v>192</v>
      </c>
      <c r="E501" s="106" t="s">
        <v>693</v>
      </c>
      <c r="F501" s="270" t="s">
        <v>694</v>
      </c>
      <c r="G501" s="269"/>
      <c r="H501" s="269"/>
      <c r="I501" s="269"/>
      <c r="J501" s="108" t="s">
        <v>92</v>
      </c>
      <c r="K501" s="109">
        <v>3138.482</v>
      </c>
      <c r="L501" s="271"/>
      <c r="M501" s="269"/>
      <c r="N501" s="272">
        <f>ROUND($L$501*$K$501,2)</f>
        <v>0</v>
      </c>
      <c r="O501" s="269"/>
      <c r="P501" s="269"/>
      <c r="Q501" s="269"/>
      <c r="R501" s="107" t="s">
        <v>195</v>
      </c>
      <c r="S501" s="21"/>
      <c r="T501" s="110"/>
      <c r="U501" s="111" t="s">
        <v>43</v>
      </c>
      <c r="X501" s="112">
        <v>0</v>
      </c>
      <c r="Y501" s="112">
        <f>$X$501*$K$501</f>
        <v>0</v>
      </c>
      <c r="Z501" s="112">
        <v>0</v>
      </c>
      <c r="AA501" s="113">
        <f>$Z$501*$K$501</f>
        <v>0</v>
      </c>
      <c r="AR501" s="74" t="s">
        <v>196</v>
      </c>
      <c r="AT501" s="74" t="s">
        <v>192</v>
      </c>
      <c r="AU501" s="74" t="s">
        <v>209</v>
      </c>
      <c r="AY501" s="6" t="s">
        <v>191</v>
      </c>
      <c r="BE501" s="114">
        <f>IF($U$501="základní",$N$501,0)</f>
        <v>0</v>
      </c>
      <c r="BF501" s="114">
        <f>IF($U$501="snížená",$N$501,0)</f>
        <v>0</v>
      </c>
      <c r="BG501" s="114">
        <f>IF($U$501="zákl. přenesená",$N$501,0)</f>
        <v>0</v>
      </c>
      <c r="BH501" s="114">
        <f>IF($U$501="sníž. přenesená",$N$501,0)</f>
        <v>0</v>
      </c>
      <c r="BI501" s="114">
        <f>IF($U$501="nulová",$N$501,0)</f>
        <v>0</v>
      </c>
      <c r="BJ501" s="74" t="s">
        <v>23</v>
      </c>
      <c r="BK501" s="114">
        <f>ROUND($L$501*$K$501,2)</f>
        <v>0</v>
      </c>
      <c r="BL501" s="74" t="s">
        <v>196</v>
      </c>
      <c r="BM501" s="74" t="s">
        <v>695</v>
      </c>
    </row>
    <row r="502" spans="2:47" s="6" customFormat="1" ht="27" customHeight="1">
      <c r="B502" s="21"/>
      <c r="F502" s="263" t="s">
        <v>696</v>
      </c>
      <c r="G502" s="242"/>
      <c r="H502" s="242"/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1"/>
      <c r="T502" s="47"/>
      <c r="AA502" s="48"/>
      <c r="AT502" s="6" t="s">
        <v>199</v>
      </c>
      <c r="AU502" s="6" t="s">
        <v>209</v>
      </c>
    </row>
    <row r="503" spans="2:51" s="6" customFormat="1" ht="15.75" customHeight="1">
      <c r="B503" s="120"/>
      <c r="E503" s="121"/>
      <c r="F503" s="273" t="s">
        <v>105</v>
      </c>
      <c r="G503" s="274"/>
      <c r="H503" s="274"/>
      <c r="I503" s="274"/>
      <c r="K503" s="123">
        <v>3138.482</v>
      </c>
      <c r="S503" s="120"/>
      <c r="T503" s="124"/>
      <c r="AA503" s="125"/>
      <c r="AT503" s="121" t="s">
        <v>201</v>
      </c>
      <c r="AU503" s="121" t="s">
        <v>209</v>
      </c>
      <c r="AV503" s="121" t="s">
        <v>80</v>
      </c>
      <c r="AW503" s="121" t="s">
        <v>147</v>
      </c>
      <c r="AX503" s="121" t="s">
        <v>23</v>
      </c>
      <c r="AY503" s="121" t="s">
        <v>191</v>
      </c>
    </row>
    <row r="504" spans="2:65" s="6" customFormat="1" ht="27" customHeight="1">
      <c r="B504" s="21"/>
      <c r="C504" s="105" t="s">
        <v>697</v>
      </c>
      <c r="D504" s="105" t="s">
        <v>192</v>
      </c>
      <c r="E504" s="106" t="s">
        <v>698</v>
      </c>
      <c r="F504" s="270" t="s">
        <v>699</v>
      </c>
      <c r="G504" s="269"/>
      <c r="H504" s="269"/>
      <c r="I504" s="269"/>
      <c r="J504" s="108" t="s">
        <v>652</v>
      </c>
      <c r="K504" s="109">
        <v>1</v>
      </c>
      <c r="L504" s="271"/>
      <c r="M504" s="269"/>
      <c r="N504" s="272">
        <f>ROUND($L$504*$K$504,2)</f>
        <v>0</v>
      </c>
      <c r="O504" s="269"/>
      <c r="P504" s="269"/>
      <c r="Q504" s="269"/>
      <c r="R504" s="107" t="s">
        <v>700</v>
      </c>
      <c r="S504" s="21"/>
      <c r="T504" s="110"/>
      <c r="U504" s="111" t="s">
        <v>43</v>
      </c>
      <c r="X504" s="112">
        <v>0</v>
      </c>
      <c r="Y504" s="112">
        <f>$X$504*$K$504</f>
        <v>0</v>
      </c>
      <c r="Z504" s="112">
        <v>0</v>
      </c>
      <c r="AA504" s="113">
        <f>$Z$504*$K$504</f>
        <v>0</v>
      </c>
      <c r="AR504" s="74" t="s">
        <v>196</v>
      </c>
      <c r="AT504" s="74" t="s">
        <v>192</v>
      </c>
      <c r="AU504" s="74" t="s">
        <v>209</v>
      </c>
      <c r="AY504" s="6" t="s">
        <v>191</v>
      </c>
      <c r="BE504" s="114">
        <f>IF($U$504="základní",$N$504,0)</f>
        <v>0</v>
      </c>
      <c r="BF504" s="114">
        <f>IF($U$504="snížená",$N$504,0)</f>
        <v>0</v>
      </c>
      <c r="BG504" s="114">
        <f>IF($U$504="zákl. přenesená",$N$504,0)</f>
        <v>0</v>
      </c>
      <c r="BH504" s="114">
        <f>IF($U$504="sníž. přenesená",$N$504,0)</f>
        <v>0</v>
      </c>
      <c r="BI504" s="114">
        <f>IF($U$504="nulová",$N$504,0)</f>
        <v>0</v>
      </c>
      <c r="BJ504" s="74" t="s">
        <v>23</v>
      </c>
      <c r="BK504" s="114">
        <f>ROUND($L$504*$K$504,2)</f>
        <v>0</v>
      </c>
      <c r="BL504" s="74" t="s">
        <v>196</v>
      </c>
      <c r="BM504" s="74" t="s">
        <v>701</v>
      </c>
    </row>
    <row r="505" spans="2:47" s="6" customFormat="1" ht="27" customHeight="1">
      <c r="B505" s="21"/>
      <c r="F505" s="263" t="s">
        <v>702</v>
      </c>
      <c r="G505" s="242"/>
      <c r="H505" s="242"/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1"/>
      <c r="T505" s="47"/>
      <c r="AA505" s="48"/>
      <c r="AT505" s="6" t="s">
        <v>199</v>
      </c>
      <c r="AU505" s="6" t="s">
        <v>209</v>
      </c>
    </row>
    <row r="506" spans="2:65" s="6" customFormat="1" ht="27" customHeight="1">
      <c r="B506" s="21"/>
      <c r="C506" s="105" t="s">
        <v>703</v>
      </c>
      <c r="D506" s="105" t="s">
        <v>192</v>
      </c>
      <c r="E506" s="106" t="s">
        <v>704</v>
      </c>
      <c r="F506" s="270" t="s">
        <v>705</v>
      </c>
      <c r="G506" s="269"/>
      <c r="H506" s="269"/>
      <c r="I506" s="269"/>
      <c r="J506" s="108" t="s">
        <v>652</v>
      </c>
      <c r="K506" s="109">
        <v>40</v>
      </c>
      <c r="L506" s="271"/>
      <c r="M506" s="269"/>
      <c r="N506" s="272">
        <f>ROUND($L$506*$K$506,2)</f>
        <v>0</v>
      </c>
      <c r="O506" s="269"/>
      <c r="P506" s="269"/>
      <c r="Q506" s="269"/>
      <c r="R506" s="107" t="s">
        <v>700</v>
      </c>
      <c r="S506" s="21"/>
      <c r="T506" s="110"/>
      <c r="U506" s="111" t="s">
        <v>43</v>
      </c>
      <c r="X506" s="112">
        <v>0</v>
      </c>
      <c r="Y506" s="112">
        <f>$X$506*$K$506</f>
        <v>0</v>
      </c>
      <c r="Z506" s="112">
        <v>0</v>
      </c>
      <c r="AA506" s="113">
        <f>$Z$506*$K$506</f>
        <v>0</v>
      </c>
      <c r="AR506" s="74" t="s">
        <v>196</v>
      </c>
      <c r="AT506" s="74" t="s">
        <v>192</v>
      </c>
      <c r="AU506" s="74" t="s">
        <v>209</v>
      </c>
      <c r="AY506" s="6" t="s">
        <v>191</v>
      </c>
      <c r="BE506" s="114">
        <f>IF($U$506="základní",$N$506,0)</f>
        <v>0</v>
      </c>
      <c r="BF506" s="114">
        <f>IF($U$506="snížená",$N$506,0)</f>
        <v>0</v>
      </c>
      <c r="BG506" s="114">
        <f>IF($U$506="zákl. přenesená",$N$506,0)</f>
        <v>0</v>
      </c>
      <c r="BH506" s="114">
        <f>IF($U$506="sníž. přenesená",$N$506,0)</f>
        <v>0</v>
      </c>
      <c r="BI506" s="114">
        <f>IF($U$506="nulová",$N$506,0)</f>
        <v>0</v>
      </c>
      <c r="BJ506" s="74" t="s">
        <v>23</v>
      </c>
      <c r="BK506" s="114">
        <f>ROUND($L$506*$K$506,2)</f>
        <v>0</v>
      </c>
      <c r="BL506" s="74" t="s">
        <v>196</v>
      </c>
      <c r="BM506" s="74" t="s">
        <v>706</v>
      </c>
    </row>
    <row r="507" spans="2:47" s="6" customFormat="1" ht="27" customHeight="1">
      <c r="B507" s="21"/>
      <c r="F507" s="263" t="s">
        <v>707</v>
      </c>
      <c r="G507" s="242"/>
      <c r="H507" s="242"/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1"/>
      <c r="T507" s="47"/>
      <c r="AA507" s="48"/>
      <c r="AT507" s="6" t="s">
        <v>199</v>
      </c>
      <c r="AU507" s="6" t="s">
        <v>209</v>
      </c>
    </row>
    <row r="508" spans="2:65" s="6" customFormat="1" ht="27" customHeight="1">
      <c r="B508" s="21"/>
      <c r="C508" s="105" t="s">
        <v>708</v>
      </c>
      <c r="D508" s="105" t="s">
        <v>192</v>
      </c>
      <c r="E508" s="106" t="s">
        <v>709</v>
      </c>
      <c r="F508" s="270" t="s">
        <v>710</v>
      </c>
      <c r="G508" s="269"/>
      <c r="H508" s="269"/>
      <c r="I508" s="269"/>
      <c r="J508" s="108" t="s">
        <v>652</v>
      </c>
      <c r="K508" s="109">
        <v>1</v>
      </c>
      <c r="L508" s="271"/>
      <c r="M508" s="269"/>
      <c r="N508" s="272">
        <f>ROUND($L$508*$K$508,2)</f>
        <v>0</v>
      </c>
      <c r="O508" s="269"/>
      <c r="P508" s="269"/>
      <c r="Q508" s="269"/>
      <c r="R508" s="107" t="s">
        <v>700</v>
      </c>
      <c r="S508" s="21"/>
      <c r="T508" s="110"/>
      <c r="U508" s="111" t="s">
        <v>43</v>
      </c>
      <c r="X508" s="112">
        <v>0</v>
      </c>
      <c r="Y508" s="112">
        <f>$X$508*$K$508</f>
        <v>0</v>
      </c>
      <c r="Z508" s="112">
        <v>0</v>
      </c>
      <c r="AA508" s="113">
        <f>$Z$508*$K$508</f>
        <v>0</v>
      </c>
      <c r="AR508" s="74" t="s">
        <v>196</v>
      </c>
      <c r="AT508" s="74" t="s">
        <v>192</v>
      </c>
      <c r="AU508" s="74" t="s">
        <v>209</v>
      </c>
      <c r="AY508" s="6" t="s">
        <v>191</v>
      </c>
      <c r="BE508" s="114">
        <f>IF($U$508="základní",$N$508,0)</f>
        <v>0</v>
      </c>
      <c r="BF508" s="114">
        <f>IF($U$508="snížená",$N$508,0)</f>
        <v>0</v>
      </c>
      <c r="BG508" s="114">
        <f>IF($U$508="zákl. přenesená",$N$508,0)</f>
        <v>0</v>
      </c>
      <c r="BH508" s="114">
        <f>IF($U$508="sníž. přenesená",$N$508,0)</f>
        <v>0</v>
      </c>
      <c r="BI508" s="114">
        <f>IF($U$508="nulová",$N$508,0)</f>
        <v>0</v>
      </c>
      <c r="BJ508" s="74" t="s">
        <v>23</v>
      </c>
      <c r="BK508" s="114">
        <f>ROUND($L$508*$K$508,2)</f>
        <v>0</v>
      </c>
      <c r="BL508" s="74" t="s">
        <v>196</v>
      </c>
      <c r="BM508" s="74" t="s">
        <v>711</v>
      </c>
    </row>
    <row r="509" spans="2:47" s="6" customFormat="1" ht="16.5" customHeight="1">
      <c r="B509" s="21"/>
      <c r="F509" s="263" t="s">
        <v>710</v>
      </c>
      <c r="G509" s="242"/>
      <c r="H509" s="242"/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1"/>
      <c r="T509" s="47"/>
      <c r="AA509" s="48"/>
      <c r="AT509" s="6" t="s">
        <v>199</v>
      </c>
      <c r="AU509" s="6" t="s">
        <v>209</v>
      </c>
    </row>
    <row r="510" spans="2:63" s="96" customFormat="1" ht="23.25" customHeight="1">
      <c r="B510" s="97"/>
      <c r="D510" s="104" t="s">
        <v>159</v>
      </c>
      <c r="N510" s="260">
        <f>$BK$510</f>
        <v>0</v>
      </c>
      <c r="O510" s="261"/>
      <c r="P510" s="261"/>
      <c r="Q510" s="261"/>
      <c r="S510" s="97"/>
      <c r="T510" s="100"/>
      <c r="W510" s="101">
        <f>SUM($W$511:$W$532)</f>
        <v>0</v>
      </c>
      <c r="Y510" s="101">
        <f>SUM($Y$511:$Y$532)</f>
        <v>0.10721999999999998</v>
      </c>
      <c r="AA510" s="102">
        <f>SUM($AA$511:$AA$532)</f>
        <v>0</v>
      </c>
      <c r="AR510" s="99" t="s">
        <v>23</v>
      </c>
      <c r="AT510" s="99" t="s">
        <v>72</v>
      </c>
      <c r="AU510" s="99" t="s">
        <v>80</v>
      </c>
      <c r="AY510" s="99" t="s">
        <v>191</v>
      </c>
      <c r="BK510" s="103">
        <f>SUM($BK$511:$BK$532)</f>
        <v>0</v>
      </c>
    </row>
    <row r="511" spans="2:65" s="6" customFormat="1" ht="27" customHeight="1">
      <c r="B511" s="21"/>
      <c r="C511" s="105" t="s">
        <v>712</v>
      </c>
      <c r="D511" s="105" t="s">
        <v>192</v>
      </c>
      <c r="E511" s="106" t="s">
        <v>713</v>
      </c>
      <c r="F511" s="270" t="s">
        <v>714</v>
      </c>
      <c r="G511" s="269"/>
      <c r="H511" s="269"/>
      <c r="I511" s="269"/>
      <c r="J511" s="108" t="s">
        <v>652</v>
      </c>
      <c r="K511" s="109">
        <v>35</v>
      </c>
      <c r="L511" s="271"/>
      <c r="M511" s="269"/>
      <c r="N511" s="272">
        <f>ROUND($L$511*$K$511,2)</f>
        <v>0</v>
      </c>
      <c r="O511" s="269"/>
      <c r="P511" s="269"/>
      <c r="Q511" s="269"/>
      <c r="R511" s="107" t="s">
        <v>195</v>
      </c>
      <c r="S511" s="21"/>
      <c r="T511" s="110"/>
      <c r="U511" s="111" t="s">
        <v>43</v>
      </c>
      <c r="X511" s="112">
        <v>4E-05</v>
      </c>
      <c r="Y511" s="112">
        <f>$X$511*$K$511</f>
        <v>0.0014000000000000002</v>
      </c>
      <c r="Z511" s="112">
        <v>0</v>
      </c>
      <c r="AA511" s="113">
        <f>$Z$511*$K$511</f>
        <v>0</v>
      </c>
      <c r="AR511" s="74" t="s">
        <v>196</v>
      </c>
      <c r="AT511" s="74" t="s">
        <v>192</v>
      </c>
      <c r="AU511" s="74" t="s">
        <v>209</v>
      </c>
      <c r="AY511" s="6" t="s">
        <v>191</v>
      </c>
      <c r="BE511" s="114">
        <f>IF($U$511="základní",$N$511,0)</f>
        <v>0</v>
      </c>
      <c r="BF511" s="114">
        <f>IF($U$511="snížená",$N$511,0)</f>
        <v>0</v>
      </c>
      <c r="BG511" s="114">
        <f>IF($U$511="zákl. přenesená",$N$511,0)</f>
        <v>0</v>
      </c>
      <c r="BH511" s="114">
        <f>IF($U$511="sníž. přenesená",$N$511,0)</f>
        <v>0</v>
      </c>
      <c r="BI511" s="114">
        <f>IF($U$511="nulová",$N$511,0)</f>
        <v>0</v>
      </c>
      <c r="BJ511" s="74" t="s">
        <v>23</v>
      </c>
      <c r="BK511" s="114">
        <f>ROUND($L$511*$K$511,2)</f>
        <v>0</v>
      </c>
      <c r="BL511" s="74" t="s">
        <v>196</v>
      </c>
      <c r="BM511" s="74" t="s">
        <v>715</v>
      </c>
    </row>
    <row r="512" spans="2:47" s="6" customFormat="1" ht="16.5" customHeight="1">
      <c r="B512" s="21"/>
      <c r="F512" s="263" t="s">
        <v>716</v>
      </c>
      <c r="G512" s="242"/>
      <c r="H512" s="242"/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1"/>
      <c r="T512" s="47"/>
      <c r="AA512" s="48"/>
      <c r="AT512" s="6" t="s">
        <v>199</v>
      </c>
      <c r="AU512" s="6" t="s">
        <v>209</v>
      </c>
    </row>
    <row r="513" spans="2:51" s="6" customFormat="1" ht="15.75" customHeight="1">
      <c r="B513" s="115"/>
      <c r="E513" s="116"/>
      <c r="F513" s="277" t="s">
        <v>717</v>
      </c>
      <c r="G513" s="278"/>
      <c r="H513" s="278"/>
      <c r="I513" s="278"/>
      <c r="K513" s="116"/>
      <c r="S513" s="115"/>
      <c r="T513" s="118"/>
      <c r="AA513" s="119"/>
      <c r="AT513" s="116" t="s">
        <v>201</v>
      </c>
      <c r="AU513" s="116" t="s">
        <v>209</v>
      </c>
      <c r="AV513" s="116" t="s">
        <v>23</v>
      </c>
      <c r="AW513" s="116" t="s">
        <v>147</v>
      </c>
      <c r="AX513" s="116" t="s">
        <v>73</v>
      </c>
      <c r="AY513" s="116" t="s">
        <v>191</v>
      </c>
    </row>
    <row r="514" spans="2:51" s="6" customFormat="1" ht="15.75" customHeight="1">
      <c r="B514" s="120"/>
      <c r="E514" s="121"/>
      <c r="F514" s="273" t="s">
        <v>718</v>
      </c>
      <c r="G514" s="274"/>
      <c r="H514" s="274"/>
      <c r="I514" s="274"/>
      <c r="K514" s="123">
        <v>35</v>
      </c>
      <c r="S514" s="120"/>
      <c r="T514" s="124"/>
      <c r="AA514" s="125"/>
      <c r="AT514" s="121" t="s">
        <v>201</v>
      </c>
      <c r="AU514" s="121" t="s">
        <v>209</v>
      </c>
      <c r="AV514" s="121" t="s">
        <v>80</v>
      </c>
      <c r="AW514" s="121" t="s">
        <v>147</v>
      </c>
      <c r="AX514" s="121" t="s">
        <v>23</v>
      </c>
      <c r="AY514" s="121" t="s">
        <v>191</v>
      </c>
    </row>
    <row r="515" spans="2:65" s="6" customFormat="1" ht="27" customHeight="1">
      <c r="B515" s="21"/>
      <c r="C515" s="105" t="s">
        <v>719</v>
      </c>
      <c r="D515" s="105" t="s">
        <v>192</v>
      </c>
      <c r="E515" s="106" t="s">
        <v>720</v>
      </c>
      <c r="F515" s="270" t="s">
        <v>721</v>
      </c>
      <c r="G515" s="269"/>
      <c r="H515" s="269"/>
      <c r="I515" s="269"/>
      <c r="J515" s="108" t="s">
        <v>652</v>
      </c>
      <c r="K515" s="109">
        <v>35</v>
      </c>
      <c r="L515" s="271"/>
      <c r="M515" s="269"/>
      <c r="N515" s="272">
        <f>ROUND($L$515*$K$515,2)</f>
        <v>0</v>
      </c>
      <c r="O515" s="269"/>
      <c r="P515" s="269"/>
      <c r="Q515" s="269"/>
      <c r="R515" s="107" t="s">
        <v>195</v>
      </c>
      <c r="S515" s="21"/>
      <c r="T515" s="110"/>
      <c r="U515" s="111" t="s">
        <v>43</v>
      </c>
      <c r="X515" s="112">
        <v>0.00025</v>
      </c>
      <c r="Y515" s="112">
        <f>$X$515*$K$515</f>
        <v>0.00875</v>
      </c>
      <c r="Z515" s="112">
        <v>0</v>
      </c>
      <c r="AA515" s="113">
        <f>$Z$515*$K$515</f>
        <v>0</v>
      </c>
      <c r="AR515" s="74" t="s">
        <v>196</v>
      </c>
      <c r="AT515" s="74" t="s">
        <v>192</v>
      </c>
      <c r="AU515" s="74" t="s">
        <v>209</v>
      </c>
      <c r="AY515" s="6" t="s">
        <v>191</v>
      </c>
      <c r="BE515" s="114">
        <f>IF($U$515="základní",$N$515,0)</f>
        <v>0</v>
      </c>
      <c r="BF515" s="114">
        <f>IF($U$515="snížená",$N$515,0)</f>
        <v>0</v>
      </c>
      <c r="BG515" s="114">
        <f>IF($U$515="zákl. přenesená",$N$515,0)</f>
        <v>0</v>
      </c>
      <c r="BH515" s="114">
        <f>IF($U$515="sníž. přenesená",$N$515,0)</f>
        <v>0</v>
      </c>
      <c r="BI515" s="114">
        <f>IF($U$515="nulová",$N$515,0)</f>
        <v>0</v>
      </c>
      <c r="BJ515" s="74" t="s">
        <v>23</v>
      </c>
      <c r="BK515" s="114">
        <f>ROUND($L$515*$K$515,2)</f>
        <v>0</v>
      </c>
      <c r="BL515" s="74" t="s">
        <v>196</v>
      </c>
      <c r="BM515" s="74" t="s">
        <v>722</v>
      </c>
    </row>
    <row r="516" spans="2:47" s="6" customFormat="1" ht="16.5" customHeight="1">
      <c r="B516" s="21"/>
      <c r="F516" s="263" t="s">
        <v>723</v>
      </c>
      <c r="G516" s="242"/>
      <c r="H516" s="242"/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1"/>
      <c r="T516" s="47"/>
      <c r="AA516" s="48"/>
      <c r="AT516" s="6" t="s">
        <v>199</v>
      </c>
      <c r="AU516" s="6" t="s">
        <v>209</v>
      </c>
    </row>
    <row r="517" spans="2:65" s="6" customFormat="1" ht="15.75" customHeight="1">
      <c r="B517" s="21"/>
      <c r="C517" s="105" t="s">
        <v>724</v>
      </c>
      <c r="D517" s="105" t="s">
        <v>192</v>
      </c>
      <c r="E517" s="106" t="s">
        <v>725</v>
      </c>
      <c r="F517" s="270" t="s">
        <v>726</v>
      </c>
      <c r="G517" s="269"/>
      <c r="H517" s="269"/>
      <c r="I517" s="269"/>
      <c r="J517" s="108" t="s">
        <v>652</v>
      </c>
      <c r="K517" s="109">
        <v>1</v>
      </c>
      <c r="L517" s="271"/>
      <c r="M517" s="269"/>
      <c r="N517" s="272">
        <f>ROUND($L$517*$K$517,2)</f>
        <v>0</v>
      </c>
      <c r="O517" s="269"/>
      <c r="P517" s="269"/>
      <c r="Q517" s="269"/>
      <c r="R517" s="107" t="s">
        <v>195</v>
      </c>
      <c r="S517" s="21"/>
      <c r="T517" s="110"/>
      <c r="U517" s="111" t="s">
        <v>43</v>
      </c>
      <c r="X517" s="112">
        <v>0.04597</v>
      </c>
      <c r="Y517" s="112">
        <f>$X$517*$K$517</f>
        <v>0.04597</v>
      </c>
      <c r="Z517" s="112">
        <v>0</v>
      </c>
      <c r="AA517" s="113">
        <f>$Z$517*$K$517</f>
        <v>0</v>
      </c>
      <c r="AR517" s="74" t="s">
        <v>196</v>
      </c>
      <c r="AT517" s="74" t="s">
        <v>192</v>
      </c>
      <c r="AU517" s="74" t="s">
        <v>209</v>
      </c>
      <c r="AY517" s="6" t="s">
        <v>191</v>
      </c>
      <c r="BE517" s="114">
        <f>IF($U$517="základní",$N$517,0)</f>
        <v>0</v>
      </c>
      <c r="BF517" s="114">
        <f>IF($U$517="snížená",$N$517,0)</f>
        <v>0</v>
      </c>
      <c r="BG517" s="114">
        <f>IF($U$517="zákl. přenesená",$N$517,0)</f>
        <v>0</v>
      </c>
      <c r="BH517" s="114">
        <f>IF($U$517="sníž. přenesená",$N$517,0)</f>
        <v>0</v>
      </c>
      <c r="BI517" s="114">
        <f>IF($U$517="nulová",$N$517,0)</f>
        <v>0</v>
      </c>
      <c r="BJ517" s="74" t="s">
        <v>23</v>
      </c>
      <c r="BK517" s="114">
        <f>ROUND($L$517*$K$517,2)</f>
        <v>0</v>
      </c>
      <c r="BL517" s="74" t="s">
        <v>196</v>
      </c>
      <c r="BM517" s="74" t="s">
        <v>727</v>
      </c>
    </row>
    <row r="518" spans="2:47" s="6" customFormat="1" ht="27" customHeight="1">
      <c r="B518" s="21"/>
      <c r="F518" s="263" t="s">
        <v>728</v>
      </c>
      <c r="G518" s="242"/>
      <c r="H518" s="242"/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1"/>
      <c r="T518" s="47"/>
      <c r="AA518" s="48"/>
      <c r="AT518" s="6" t="s">
        <v>199</v>
      </c>
      <c r="AU518" s="6" t="s">
        <v>209</v>
      </c>
    </row>
    <row r="519" spans="2:51" s="6" customFormat="1" ht="15.75" customHeight="1">
      <c r="B519" s="115"/>
      <c r="E519" s="116"/>
      <c r="F519" s="277" t="s">
        <v>729</v>
      </c>
      <c r="G519" s="278"/>
      <c r="H519" s="278"/>
      <c r="I519" s="278"/>
      <c r="K519" s="116"/>
      <c r="S519" s="115"/>
      <c r="T519" s="118"/>
      <c r="AA519" s="119"/>
      <c r="AT519" s="116" t="s">
        <v>201</v>
      </c>
      <c r="AU519" s="116" t="s">
        <v>209</v>
      </c>
      <c r="AV519" s="116" t="s">
        <v>23</v>
      </c>
      <c r="AW519" s="116" t="s">
        <v>147</v>
      </c>
      <c r="AX519" s="116" t="s">
        <v>73</v>
      </c>
      <c r="AY519" s="116" t="s">
        <v>191</v>
      </c>
    </row>
    <row r="520" spans="2:51" s="6" customFormat="1" ht="15.75" customHeight="1">
      <c r="B520" s="120"/>
      <c r="E520" s="121"/>
      <c r="F520" s="273" t="s">
        <v>23</v>
      </c>
      <c r="G520" s="274"/>
      <c r="H520" s="274"/>
      <c r="I520" s="274"/>
      <c r="K520" s="123">
        <v>1</v>
      </c>
      <c r="S520" s="120"/>
      <c r="T520" s="124"/>
      <c r="AA520" s="125"/>
      <c r="AT520" s="121" t="s">
        <v>201</v>
      </c>
      <c r="AU520" s="121" t="s">
        <v>209</v>
      </c>
      <c r="AV520" s="121" t="s">
        <v>80</v>
      </c>
      <c r="AW520" s="121" t="s">
        <v>147</v>
      </c>
      <c r="AX520" s="121" t="s">
        <v>23</v>
      </c>
      <c r="AY520" s="121" t="s">
        <v>191</v>
      </c>
    </row>
    <row r="521" spans="2:65" s="6" customFormat="1" ht="27" customHeight="1">
      <c r="B521" s="21"/>
      <c r="C521" s="131" t="s">
        <v>730</v>
      </c>
      <c r="D521" s="131" t="s">
        <v>313</v>
      </c>
      <c r="E521" s="132" t="s">
        <v>731</v>
      </c>
      <c r="F521" s="265" t="s">
        <v>732</v>
      </c>
      <c r="G521" s="266"/>
      <c r="H521" s="266"/>
      <c r="I521" s="266"/>
      <c r="J521" s="133" t="s">
        <v>652</v>
      </c>
      <c r="K521" s="134">
        <v>1</v>
      </c>
      <c r="L521" s="267"/>
      <c r="M521" s="266"/>
      <c r="N521" s="268">
        <f>ROUND($L$521*$K$521,2)</f>
        <v>0</v>
      </c>
      <c r="O521" s="269"/>
      <c r="P521" s="269"/>
      <c r="Q521" s="269"/>
      <c r="R521" s="107"/>
      <c r="S521" s="21"/>
      <c r="T521" s="110"/>
      <c r="U521" s="111" t="s">
        <v>43</v>
      </c>
      <c r="X521" s="112">
        <v>0</v>
      </c>
      <c r="Y521" s="112">
        <f>$X$521*$K$521</f>
        <v>0</v>
      </c>
      <c r="Z521" s="112">
        <v>0</v>
      </c>
      <c r="AA521" s="113">
        <f>$Z$521*$K$521</f>
        <v>0</v>
      </c>
      <c r="AR521" s="74" t="s">
        <v>404</v>
      </c>
      <c r="AT521" s="74" t="s">
        <v>313</v>
      </c>
      <c r="AU521" s="74" t="s">
        <v>209</v>
      </c>
      <c r="AY521" s="6" t="s">
        <v>191</v>
      </c>
      <c r="BE521" s="114">
        <f>IF($U$521="základní",$N$521,0)</f>
        <v>0</v>
      </c>
      <c r="BF521" s="114">
        <f>IF($U$521="snížená",$N$521,0)</f>
        <v>0</v>
      </c>
      <c r="BG521" s="114">
        <f>IF($U$521="zákl. přenesená",$N$521,0)</f>
        <v>0</v>
      </c>
      <c r="BH521" s="114">
        <f>IF($U$521="sníž. přenesená",$N$521,0)</f>
        <v>0</v>
      </c>
      <c r="BI521" s="114">
        <f>IF($U$521="nulová",$N$521,0)</f>
        <v>0</v>
      </c>
      <c r="BJ521" s="74" t="s">
        <v>23</v>
      </c>
      <c r="BK521" s="114">
        <f>ROUND($L$521*$K$521,2)</f>
        <v>0</v>
      </c>
      <c r="BL521" s="74" t="s">
        <v>290</v>
      </c>
      <c r="BM521" s="74" t="s">
        <v>733</v>
      </c>
    </row>
    <row r="522" spans="2:47" s="6" customFormat="1" ht="16.5" customHeight="1">
      <c r="B522" s="21"/>
      <c r="F522" s="263" t="s">
        <v>732</v>
      </c>
      <c r="G522" s="242"/>
      <c r="H522" s="242"/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1"/>
      <c r="T522" s="47"/>
      <c r="AA522" s="48"/>
      <c r="AT522" s="6" t="s">
        <v>199</v>
      </c>
      <c r="AU522" s="6" t="s">
        <v>209</v>
      </c>
    </row>
    <row r="523" spans="2:65" s="6" customFormat="1" ht="27" customHeight="1">
      <c r="B523" s="21"/>
      <c r="C523" s="105" t="s">
        <v>734</v>
      </c>
      <c r="D523" s="105" t="s">
        <v>192</v>
      </c>
      <c r="E523" s="106" t="s">
        <v>735</v>
      </c>
      <c r="F523" s="270" t="s">
        <v>736</v>
      </c>
      <c r="G523" s="269"/>
      <c r="H523" s="269"/>
      <c r="I523" s="269"/>
      <c r="J523" s="108" t="s">
        <v>92</v>
      </c>
      <c r="K523" s="109">
        <v>200</v>
      </c>
      <c r="L523" s="271"/>
      <c r="M523" s="269"/>
      <c r="N523" s="272">
        <f>ROUND($L$523*$K$523,2)</f>
        <v>0</v>
      </c>
      <c r="O523" s="269"/>
      <c r="P523" s="269"/>
      <c r="Q523" s="269"/>
      <c r="R523" s="107" t="s">
        <v>195</v>
      </c>
      <c r="S523" s="21"/>
      <c r="T523" s="110"/>
      <c r="U523" s="111" t="s">
        <v>43</v>
      </c>
      <c r="X523" s="112">
        <v>3.95E-05</v>
      </c>
      <c r="Y523" s="112">
        <f>$X$523*$K$523</f>
        <v>0.007899999999999999</v>
      </c>
      <c r="Z523" s="112">
        <v>0</v>
      </c>
      <c r="AA523" s="113">
        <f>$Z$523*$K$523</f>
        <v>0</v>
      </c>
      <c r="AR523" s="74" t="s">
        <v>196</v>
      </c>
      <c r="AT523" s="74" t="s">
        <v>192</v>
      </c>
      <c r="AU523" s="74" t="s">
        <v>209</v>
      </c>
      <c r="AY523" s="6" t="s">
        <v>191</v>
      </c>
      <c r="BE523" s="114">
        <f>IF($U$523="základní",$N$523,0)</f>
        <v>0</v>
      </c>
      <c r="BF523" s="114">
        <f>IF($U$523="snížená",$N$523,0)</f>
        <v>0</v>
      </c>
      <c r="BG523" s="114">
        <f>IF($U$523="zákl. přenesená",$N$523,0)</f>
        <v>0</v>
      </c>
      <c r="BH523" s="114">
        <f>IF($U$523="sníž. přenesená",$N$523,0)</f>
        <v>0</v>
      </c>
      <c r="BI523" s="114">
        <f>IF($U$523="nulová",$N$523,0)</f>
        <v>0</v>
      </c>
      <c r="BJ523" s="74" t="s">
        <v>23</v>
      </c>
      <c r="BK523" s="114">
        <f>ROUND($L$523*$K$523,2)</f>
        <v>0</v>
      </c>
      <c r="BL523" s="74" t="s">
        <v>196</v>
      </c>
      <c r="BM523" s="74" t="s">
        <v>737</v>
      </c>
    </row>
    <row r="524" spans="2:47" s="6" customFormat="1" ht="38.25" customHeight="1">
      <c r="B524" s="21"/>
      <c r="F524" s="263" t="s">
        <v>738</v>
      </c>
      <c r="G524" s="242"/>
      <c r="H524" s="242"/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1"/>
      <c r="T524" s="47"/>
      <c r="AA524" s="48"/>
      <c r="AT524" s="6" t="s">
        <v>199</v>
      </c>
      <c r="AU524" s="6" t="s">
        <v>209</v>
      </c>
    </row>
    <row r="525" spans="2:51" s="6" customFormat="1" ht="27" customHeight="1">
      <c r="B525" s="115"/>
      <c r="E525" s="116"/>
      <c r="F525" s="277" t="s">
        <v>739</v>
      </c>
      <c r="G525" s="278"/>
      <c r="H525" s="278"/>
      <c r="I525" s="278"/>
      <c r="K525" s="116"/>
      <c r="S525" s="115"/>
      <c r="T525" s="118"/>
      <c r="AA525" s="119"/>
      <c r="AT525" s="116" t="s">
        <v>201</v>
      </c>
      <c r="AU525" s="116" t="s">
        <v>209</v>
      </c>
      <c r="AV525" s="116" t="s">
        <v>23</v>
      </c>
      <c r="AW525" s="116" t="s">
        <v>147</v>
      </c>
      <c r="AX525" s="116" t="s">
        <v>73</v>
      </c>
      <c r="AY525" s="116" t="s">
        <v>191</v>
      </c>
    </row>
    <row r="526" spans="2:51" s="6" customFormat="1" ht="15.75" customHeight="1">
      <c r="B526" s="120"/>
      <c r="E526" s="121"/>
      <c r="F526" s="273" t="s">
        <v>740</v>
      </c>
      <c r="G526" s="274"/>
      <c r="H526" s="274"/>
      <c r="I526" s="274"/>
      <c r="K526" s="123">
        <v>200</v>
      </c>
      <c r="S526" s="120"/>
      <c r="T526" s="124"/>
      <c r="AA526" s="125"/>
      <c r="AT526" s="121" t="s">
        <v>201</v>
      </c>
      <c r="AU526" s="121" t="s">
        <v>209</v>
      </c>
      <c r="AV526" s="121" t="s">
        <v>80</v>
      </c>
      <c r="AW526" s="121" t="s">
        <v>147</v>
      </c>
      <c r="AX526" s="121" t="s">
        <v>23</v>
      </c>
      <c r="AY526" s="121" t="s">
        <v>191</v>
      </c>
    </row>
    <row r="527" spans="2:65" s="6" customFormat="1" ht="27" customHeight="1">
      <c r="B527" s="21"/>
      <c r="C527" s="105" t="s">
        <v>741</v>
      </c>
      <c r="D527" s="105" t="s">
        <v>192</v>
      </c>
      <c r="E527" s="106" t="s">
        <v>742</v>
      </c>
      <c r="F527" s="270" t="s">
        <v>743</v>
      </c>
      <c r="G527" s="269"/>
      <c r="H527" s="269"/>
      <c r="I527" s="269"/>
      <c r="J527" s="108" t="s">
        <v>652</v>
      </c>
      <c r="K527" s="109">
        <v>18</v>
      </c>
      <c r="L527" s="271"/>
      <c r="M527" s="269"/>
      <c r="N527" s="272">
        <f>ROUND($L$527*$K$527,2)</f>
        <v>0</v>
      </c>
      <c r="O527" s="269"/>
      <c r="P527" s="269"/>
      <c r="Q527" s="269"/>
      <c r="R527" s="107"/>
      <c r="S527" s="21"/>
      <c r="T527" s="110"/>
      <c r="U527" s="111" t="s">
        <v>43</v>
      </c>
      <c r="X527" s="112">
        <v>0</v>
      </c>
      <c r="Y527" s="112">
        <f>$X$527*$K$527</f>
        <v>0</v>
      </c>
      <c r="Z527" s="112">
        <v>0</v>
      </c>
      <c r="AA527" s="113">
        <f>$Z$527*$K$527</f>
        <v>0</v>
      </c>
      <c r="AR527" s="74" t="s">
        <v>196</v>
      </c>
      <c r="AT527" s="74" t="s">
        <v>192</v>
      </c>
      <c r="AU527" s="74" t="s">
        <v>209</v>
      </c>
      <c r="AY527" s="6" t="s">
        <v>191</v>
      </c>
      <c r="BE527" s="114">
        <f>IF($U$527="základní",$N$527,0)</f>
        <v>0</v>
      </c>
      <c r="BF527" s="114">
        <f>IF($U$527="snížená",$N$527,0)</f>
        <v>0</v>
      </c>
      <c r="BG527" s="114">
        <f>IF($U$527="zákl. přenesená",$N$527,0)</f>
        <v>0</v>
      </c>
      <c r="BH527" s="114">
        <f>IF($U$527="sníž. přenesená",$N$527,0)</f>
        <v>0</v>
      </c>
      <c r="BI527" s="114">
        <f>IF($U$527="nulová",$N$527,0)</f>
        <v>0</v>
      </c>
      <c r="BJ527" s="74" t="s">
        <v>23</v>
      </c>
      <c r="BK527" s="114">
        <f>ROUND($L$527*$K$527,2)</f>
        <v>0</v>
      </c>
      <c r="BL527" s="74" t="s">
        <v>196</v>
      </c>
      <c r="BM527" s="74" t="s">
        <v>744</v>
      </c>
    </row>
    <row r="528" spans="2:47" s="6" customFormat="1" ht="16.5" customHeight="1">
      <c r="B528" s="21"/>
      <c r="F528" s="263" t="s">
        <v>743</v>
      </c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1"/>
      <c r="T528" s="47"/>
      <c r="AA528" s="48"/>
      <c r="AT528" s="6" t="s">
        <v>199</v>
      </c>
      <c r="AU528" s="6" t="s">
        <v>209</v>
      </c>
    </row>
    <row r="529" spans="2:51" s="6" customFormat="1" ht="15.75" customHeight="1">
      <c r="B529" s="115"/>
      <c r="E529" s="116"/>
      <c r="F529" s="277" t="s">
        <v>745</v>
      </c>
      <c r="G529" s="278"/>
      <c r="H529" s="278"/>
      <c r="I529" s="278"/>
      <c r="K529" s="116"/>
      <c r="S529" s="115"/>
      <c r="T529" s="118"/>
      <c r="AA529" s="119"/>
      <c r="AT529" s="116" t="s">
        <v>201</v>
      </c>
      <c r="AU529" s="116" t="s">
        <v>209</v>
      </c>
      <c r="AV529" s="116" t="s">
        <v>23</v>
      </c>
      <c r="AW529" s="116" t="s">
        <v>147</v>
      </c>
      <c r="AX529" s="116" t="s">
        <v>73</v>
      </c>
      <c r="AY529" s="116" t="s">
        <v>191</v>
      </c>
    </row>
    <row r="530" spans="2:51" s="6" customFormat="1" ht="15.75" customHeight="1">
      <c r="B530" s="120"/>
      <c r="E530" s="121"/>
      <c r="F530" s="273" t="s">
        <v>746</v>
      </c>
      <c r="G530" s="274"/>
      <c r="H530" s="274"/>
      <c r="I530" s="274"/>
      <c r="K530" s="123">
        <v>18</v>
      </c>
      <c r="S530" s="120"/>
      <c r="T530" s="124"/>
      <c r="AA530" s="125"/>
      <c r="AT530" s="121" t="s">
        <v>201</v>
      </c>
      <c r="AU530" s="121" t="s">
        <v>209</v>
      </c>
      <c r="AV530" s="121" t="s">
        <v>80</v>
      </c>
      <c r="AW530" s="121" t="s">
        <v>147</v>
      </c>
      <c r="AX530" s="121" t="s">
        <v>23</v>
      </c>
      <c r="AY530" s="121" t="s">
        <v>191</v>
      </c>
    </row>
    <row r="531" spans="2:65" s="6" customFormat="1" ht="27" customHeight="1">
      <c r="B531" s="21"/>
      <c r="C531" s="131" t="s">
        <v>747</v>
      </c>
      <c r="D531" s="131" t="s">
        <v>313</v>
      </c>
      <c r="E531" s="132" t="s">
        <v>748</v>
      </c>
      <c r="F531" s="265" t="s">
        <v>749</v>
      </c>
      <c r="G531" s="266"/>
      <c r="H531" s="266"/>
      <c r="I531" s="266"/>
      <c r="J531" s="133" t="s">
        <v>652</v>
      </c>
      <c r="K531" s="134">
        <v>18</v>
      </c>
      <c r="L531" s="267"/>
      <c r="M531" s="266"/>
      <c r="N531" s="268">
        <f>ROUND($L$531*$K$531,2)</f>
        <v>0</v>
      </c>
      <c r="O531" s="269"/>
      <c r="P531" s="269"/>
      <c r="Q531" s="269"/>
      <c r="R531" s="107"/>
      <c r="S531" s="21"/>
      <c r="T531" s="110"/>
      <c r="U531" s="111" t="s">
        <v>43</v>
      </c>
      <c r="X531" s="112">
        <v>0.0024</v>
      </c>
      <c r="Y531" s="112">
        <f>$X$531*$K$531</f>
        <v>0.043199999999999995</v>
      </c>
      <c r="Z531" s="112">
        <v>0</v>
      </c>
      <c r="AA531" s="113">
        <f>$Z$531*$K$531</f>
        <v>0</v>
      </c>
      <c r="AR531" s="74" t="s">
        <v>238</v>
      </c>
      <c r="AT531" s="74" t="s">
        <v>313</v>
      </c>
      <c r="AU531" s="74" t="s">
        <v>209</v>
      </c>
      <c r="AY531" s="6" t="s">
        <v>191</v>
      </c>
      <c r="BE531" s="114">
        <f>IF($U$531="základní",$N$531,0)</f>
        <v>0</v>
      </c>
      <c r="BF531" s="114">
        <f>IF($U$531="snížená",$N$531,0)</f>
        <v>0</v>
      </c>
      <c r="BG531" s="114">
        <f>IF($U$531="zákl. přenesená",$N$531,0)</f>
        <v>0</v>
      </c>
      <c r="BH531" s="114">
        <f>IF($U$531="sníž. přenesená",$N$531,0)</f>
        <v>0</v>
      </c>
      <c r="BI531" s="114">
        <f>IF($U$531="nulová",$N$531,0)</f>
        <v>0</v>
      </c>
      <c r="BJ531" s="74" t="s">
        <v>23</v>
      </c>
      <c r="BK531" s="114">
        <f>ROUND($L$531*$K$531,2)</f>
        <v>0</v>
      </c>
      <c r="BL531" s="74" t="s">
        <v>196</v>
      </c>
      <c r="BM531" s="74" t="s">
        <v>750</v>
      </c>
    </row>
    <row r="532" spans="2:47" s="6" customFormat="1" ht="16.5" customHeight="1">
      <c r="B532" s="21"/>
      <c r="F532" s="263" t="s">
        <v>749</v>
      </c>
      <c r="G532" s="242"/>
      <c r="H532" s="242"/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1"/>
      <c r="T532" s="47"/>
      <c r="AA532" s="48"/>
      <c r="AT532" s="6" t="s">
        <v>199</v>
      </c>
      <c r="AU532" s="6" t="s">
        <v>209</v>
      </c>
    </row>
    <row r="533" spans="2:63" s="96" customFormat="1" ht="23.25" customHeight="1">
      <c r="B533" s="97"/>
      <c r="D533" s="104" t="s">
        <v>160</v>
      </c>
      <c r="N533" s="260">
        <f>$BK$533</f>
        <v>0</v>
      </c>
      <c r="O533" s="261"/>
      <c r="P533" s="261"/>
      <c r="Q533" s="261"/>
      <c r="S533" s="97"/>
      <c r="T533" s="100"/>
      <c r="W533" s="101">
        <f>SUM($W$534:$W$602)</f>
        <v>0</v>
      </c>
      <c r="Y533" s="101">
        <f>SUM($Y$534:$Y$602)</f>
        <v>0</v>
      </c>
      <c r="AA533" s="102">
        <f>SUM($AA$534:$AA$602)</f>
        <v>36.985640999999994</v>
      </c>
      <c r="AR533" s="99" t="s">
        <v>23</v>
      </c>
      <c r="AT533" s="99" t="s">
        <v>72</v>
      </c>
      <c r="AU533" s="99" t="s">
        <v>80</v>
      </c>
      <c r="AY533" s="99" t="s">
        <v>191</v>
      </c>
      <c r="BK533" s="103">
        <f>SUM($BK$534:$BK$602)</f>
        <v>0</v>
      </c>
    </row>
    <row r="534" spans="2:65" s="6" customFormat="1" ht="27" customHeight="1">
      <c r="B534" s="21"/>
      <c r="C534" s="105" t="s">
        <v>751</v>
      </c>
      <c r="D534" s="105" t="s">
        <v>192</v>
      </c>
      <c r="E534" s="106" t="s">
        <v>752</v>
      </c>
      <c r="F534" s="270" t="s">
        <v>753</v>
      </c>
      <c r="G534" s="269"/>
      <c r="H534" s="269"/>
      <c r="I534" s="269"/>
      <c r="J534" s="108" t="s">
        <v>92</v>
      </c>
      <c r="K534" s="109">
        <v>198.369</v>
      </c>
      <c r="L534" s="271"/>
      <c r="M534" s="269"/>
      <c r="N534" s="272">
        <f>ROUND($L$534*$K$534,2)</f>
        <v>0</v>
      </c>
      <c r="O534" s="269"/>
      <c r="P534" s="269"/>
      <c r="Q534" s="269"/>
      <c r="R534" s="107" t="s">
        <v>195</v>
      </c>
      <c r="S534" s="21"/>
      <c r="T534" s="110"/>
      <c r="U534" s="111" t="s">
        <v>43</v>
      </c>
      <c r="X534" s="112">
        <v>0</v>
      </c>
      <c r="Y534" s="112">
        <f>$X$534*$K$534</f>
        <v>0</v>
      </c>
      <c r="Z534" s="112">
        <v>0.082</v>
      </c>
      <c r="AA534" s="113">
        <f>$Z$534*$K$534</f>
        <v>16.266258</v>
      </c>
      <c r="AR534" s="74" t="s">
        <v>196</v>
      </c>
      <c r="AT534" s="74" t="s">
        <v>192</v>
      </c>
      <c r="AU534" s="74" t="s">
        <v>209</v>
      </c>
      <c r="AY534" s="6" t="s">
        <v>191</v>
      </c>
      <c r="BE534" s="114">
        <f>IF($U$534="základní",$N$534,0)</f>
        <v>0</v>
      </c>
      <c r="BF534" s="114">
        <f>IF($U$534="snížená",$N$534,0)</f>
        <v>0</v>
      </c>
      <c r="BG534" s="114">
        <f>IF($U$534="zákl. přenesená",$N$534,0)</f>
        <v>0</v>
      </c>
      <c r="BH534" s="114">
        <f>IF($U$534="sníž. přenesená",$N$534,0)</f>
        <v>0</v>
      </c>
      <c r="BI534" s="114">
        <f>IF($U$534="nulová",$N$534,0)</f>
        <v>0</v>
      </c>
      <c r="BJ534" s="74" t="s">
        <v>23</v>
      </c>
      <c r="BK534" s="114">
        <f>ROUND($L$534*$K$534,2)</f>
        <v>0</v>
      </c>
      <c r="BL534" s="74" t="s">
        <v>196</v>
      </c>
      <c r="BM534" s="74" t="s">
        <v>754</v>
      </c>
    </row>
    <row r="535" spans="2:47" s="6" customFormat="1" ht="16.5" customHeight="1">
      <c r="B535" s="21"/>
      <c r="F535" s="263" t="s">
        <v>755</v>
      </c>
      <c r="G535" s="242"/>
      <c r="H535" s="242"/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1"/>
      <c r="T535" s="47"/>
      <c r="AA535" s="48"/>
      <c r="AT535" s="6" t="s">
        <v>199</v>
      </c>
      <c r="AU535" s="6" t="s">
        <v>209</v>
      </c>
    </row>
    <row r="536" spans="2:51" s="6" customFormat="1" ht="27" customHeight="1">
      <c r="B536" s="115"/>
      <c r="E536" s="116"/>
      <c r="F536" s="277" t="s">
        <v>756</v>
      </c>
      <c r="G536" s="278"/>
      <c r="H536" s="278"/>
      <c r="I536" s="278"/>
      <c r="K536" s="116"/>
      <c r="S536" s="115"/>
      <c r="T536" s="118"/>
      <c r="AA536" s="119"/>
      <c r="AT536" s="116" t="s">
        <v>201</v>
      </c>
      <c r="AU536" s="116" t="s">
        <v>209</v>
      </c>
      <c r="AV536" s="116" t="s">
        <v>23</v>
      </c>
      <c r="AW536" s="116" t="s">
        <v>147</v>
      </c>
      <c r="AX536" s="116" t="s">
        <v>73</v>
      </c>
      <c r="AY536" s="116" t="s">
        <v>191</v>
      </c>
    </row>
    <row r="537" spans="2:51" s="6" customFormat="1" ht="15.75" customHeight="1">
      <c r="B537" s="120"/>
      <c r="E537" s="121"/>
      <c r="F537" s="273" t="s">
        <v>757</v>
      </c>
      <c r="G537" s="274"/>
      <c r="H537" s="274"/>
      <c r="I537" s="274"/>
      <c r="K537" s="123">
        <v>198.369</v>
      </c>
      <c r="S537" s="120"/>
      <c r="T537" s="124"/>
      <c r="AA537" s="125"/>
      <c r="AT537" s="121" t="s">
        <v>201</v>
      </c>
      <c r="AU537" s="121" t="s">
        <v>209</v>
      </c>
      <c r="AV537" s="121" t="s">
        <v>80</v>
      </c>
      <c r="AW537" s="121" t="s">
        <v>147</v>
      </c>
      <c r="AX537" s="121" t="s">
        <v>23</v>
      </c>
      <c r="AY537" s="121" t="s">
        <v>191</v>
      </c>
    </row>
    <row r="538" spans="2:65" s="6" customFormat="1" ht="27" customHeight="1">
      <c r="B538" s="21"/>
      <c r="C538" s="105" t="s">
        <v>758</v>
      </c>
      <c r="D538" s="105" t="s">
        <v>192</v>
      </c>
      <c r="E538" s="106" t="s">
        <v>759</v>
      </c>
      <c r="F538" s="270" t="s">
        <v>760</v>
      </c>
      <c r="G538" s="269"/>
      <c r="H538" s="269"/>
      <c r="I538" s="269"/>
      <c r="J538" s="108" t="s">
        <v>92</v>
      </c>
      <c r="K538" s="109">
        <v>274.159</v>
      </c>
      <c r="L538" s="271"/>
      <c r="M538" s="269"/>
      <c r="N538" s="272">
        <f>ROUND($L$538*$K$538,2)</f>
        <v>0</v>
      </c>
      <c r="O538" s="269"/>
      <c r="P538" s="269"/>
      <c r="Q538" s="269"/>
      <c r="R538" s="107" t="s">
        <v>195</v>
      </c>
      <c r="S538" s="21"/>
      <c r="T538" s="110"/>
      <c r="U538" s="111" t="s">
        <v>43</v>
      </c>
      <c r="X538" s="112">
        <v>0</v>
      </c>
      <c r="Y538" s="112">
        <f>$X$538*$K$538</f>
        <v>0</v>
      </c>
      <c r="Z538" s="112">
        <v>0.014</v>
      </c>
      <c r="AA538" s="113">
        <f>$Z$538*$K$538</f>
        <v>3.838226</v>
      </c>
      <c r="AR538" s="74" t="s">
        <v>196</v>
      </c>
      <c r="AT538" s="74" t="s">
        <v>192</v>
      </c>
      <c r="AU538" s="74" t="s">
        <v>209</v>
      </c>
      <c r="AY538" s="6" t="s">
        <v>191</v>
      </c>
      <c r="BE538" s="114">
        <f>IF($U$538="základní",$N$538,0)</f>
        <v>0</v>
      </c>
      <c r="BF538" s="114">
        <f>IF($U$538="snížená",$N$538,0)</f>
        <v>0</v>
      </c>
      <c r="BG538" s="114">
        <f>IF($U$538="zákl. přenesená",$N$538,0)</f>
        <v>0</v>
      </c>
      <c r="BH538" s="114">
        <f>IF($U$538="sníž. přenesená",$N$538,0)</f>
        <v>0</v>
      </c>
      <c r="BI538" s="114">
        <f>IF($U$538="nulová",$N$538,0)</f>
        <v>0</v>
      </c>
      <c r="BJ538" s="74" t="s">
        <v>23</v>
      </c>
      <c r="BK538" s="114">
        <f>ROUND($L$538*$K$538,2)</f>
        <v>0</v>
      </c>
      <c r="BL538" s="74" t="s">
        <v>196</v>
      </c>
      <c r="BM538" s="74" t="s">
        <v>761</v>
      </c>
    </row>
    <row r="539" spans="2:47" s="6" customFormat="1" ht="16.5" customHeight="1">
      <c r="B539" s="21"/>
      <c r="F539" s="263" t="s">
        <v>762</v>
      </c>
      <c r="G539" s="242"/>
      <c r="H539" s="242"/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1"/>
      <c r="T539" s="47"/>
      <c r="AA539" s="48"/>
      <c r="AT539" s="6" t="s">
        <v>199</v>
      </c>
      <c r="AU539" s="6" t="s">
        <v>209</v>
      </c>
    </row>
    <row r="540" spans="2:51" s="6" customFormat="1" ht="15.75" customHeight="1">
      <c r="B540" s="115"/>
      <c r="E540" s="116"/>
      <c r="F540" s="277" t="s">
        <v>763</v>
      </c>
      <c r="G540" s="278"/>
      <c r="H540" s="278"/>
      <c r="I540" s="278"/>
      <c r="K540" s="116"/>
      <c r="S540" s="115"/>
      <c r="T540" s="118"/>
      <c r="AA540" s="119"/>
      <c r="AT540" s="116" t="s">
        <v>201</v>
      </c>
      <c r="AU540" s="116" t="s">
        <v>209</v>
      </c>
      <c r="AV540" s="116" t="s">
        <v>23</v>
      </c>
      <c r="AW540" s="116" t="s">
        <v>147</v>
      </c>
      <c r="AX540" s="116" t="s">
        <v>73</v>
      </c>
      <c r="AY540" s="116" t="s">
        <v>191</v>
      </c>
    </row>
    <row r="541" spans="2:51" s="6" customFormat="1" ht="15.75" customHeight="1">
      <c r="B541" s="120"/>
      <c r="E541" s="121"/>
      <c r="F541" s="273" t="s">
        <v>764</v>
      </c>
      <c r="G541" s="274"/>
      <c r="H541" s="274"/>
      <c r="I541" s="274"/>
      <c r="K541" s="123">
        <v>274.159</v>
      </c>
      <c r="S541" s="120"/>
      <c r="T541" s="124"/>
      <c r="AA541" s="125"/>
      <c r="AT541" s="121" t="s">
        <v>201</v>
      </c>
      <c r="AU541" s="121" t="s">
        <v>209</v>
      </c>
      <c r="AV541" s="121" t="s">
        <v>80</v>
      </c>
      <c r="AW541" s="121" t="s">
        <v>147</v>
      </c>
      <c r="AX541" s="121" t="s">
        <v>23</v>
      </c>
      <c r="AY541" s="121" t="s">
        <v>191</v>
      </c>
    </row>
    <row r="542" spans="2:65" s="6" customFormat="1" ht="15.75" customHeight="1">
      <c r="B542" s="21"/>
      <c r="C542" s="105" t="s">
        <v>765</v>
      </c>
      <c r="D542" s="105" t="s">
        <v>192</v>
      </c>
      <c r="E542" s="106" t="s">
        <v>766</v>
      </c>
      <c r="F542" s="270" t="s">
        <v>767</v>
      </c>
      <c r="G542" s="269"/>
      <c r="H542" s="269"/>
      <c r="I542" s="269"/>
      <c r="J542" s="108" t="s">
        <v>92</v>
      </c>
      <c r="K542" s="109">
        <v>559.5</v>
      </c>
      <c r="L542" s="271"/>
      <c r="M542" s="269"/>
      <c r="N542" s="272">
        <f>ROUND($L$542*$K$542,2)</f>
        <v>0</v>
      </c>
      <c r="O542" s="269"/>
      <c r="P542" s="269"/>
      <c r="Q542" s="269"/>
      <c r="R542" s="107" t="s">
        <v>195</v>
      </c>
      <c r="S542" s="21"/>
      <c r="T542" s="110"/>
      <c r="U542" s="111" t="s">
        <v>43</v>
      </c>
      <c r="X542" s="112">
        <v>0</v>
      </c>
      <c r="Y542" s="112">
        <f>$X$542*$K$542</f>
        <v>0</v>
      </c>
      <c r="Z542" s="112">
        <v>0.014</v>
      </c>
      <c r="AA542" s="113">
        <f>$Z$542*$K$542</f>
        <v>7.833</v>
      </c>
      <c r="AR542" s="74" t="s">
        <v>196</v>
      </c>
      <c r="AT542" s="74" t="s">
        <v>192</v>
      </c>
      <c r="AU542" s="74" t="s">
        <v>209</v>
      </c>
      <c r="AY542" s="6" t="s">
        <v>191</v>
      </c>
      <c r="BE542" s="114">
        <f>IF($U$542="základní",$N$542,0)</f>
        <v>0</v>
      </c>
      <c r="BF542" s="114">
        <f>IF($U$542="snížená",$N$542,0)</f>
        <v>0</v>
      </c>
      <c r="BG542" s="114">
        <f>IF($U$542="zákl. přenesená",$N$542,0)</f>
        <v>0</v>
      </c>
      <c r="BH542" s="114">
        <f>IF($U$542="sníž. přenesená",$N$542,0)</f>
        <v>0</v>
      </c>
      <c r="BI542" s="114">
        <f>IF($U$542="nulová",$N$542,0)</f>
        <v>0</v>
      </c>
      <c r="BJ542" s="74" t="s">
        <v>23</v>
      </c>
      <c r="BK542" s="114">
        <f>ROUND($L$542*$K$542,2)</f>
        <v>0</v>
      </c>
      <c r="BL542" s="74" t="s">
        <v>196</v>
      </c>
      <c r="BM542" s="74" t="s">
        <v>768</v>
      </c>
    </row>
    <row r="543" spans="2:47" s="6" customFormat="1" ht="16.5" customHeight="1">
      <c r="B543" s="21"/>
      <c r="F543" s="263" t="s">
        <v>769</v>
      </c>
      <c r="G543" s="242"/>
      <c r="H543" s="242"/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1"/>
      <c r="T543" s="47"/>
      <c r="AA543" s="48"/>
      <c r="AT543" s="6" t="s">
        <v>199</v>
      </c>
      <c r="AU543" s="6" t="s">
        <v>209</v>
      </c>
    </row>
    <row r="544" spans="2:51" s="6" customFormat="1" ht="15.75" customHeight="1">
      <c r="B544" s="115"/>
      <c r="E544" s="116"/>
      <c r="F544" s="277" t="s">
        <v>763</v>
      </c>
      <c r="G544" s="278"/>
      <c r="H544" s="278"/>
      <c r="I544" s="278"/>
      <c r="K544" s="116"/>
      <c r="S544" s="115"/>
      <c r="T544" s="118"/>
      <c r="AA544" s="119"/>
      <c r="AT544" s="116" t="s">
        <v>201</v>
      </c>
      <c r="AU544" s="116" t="s">
        <v>209</v>
      </c>
      <c r="AV544" s="116" t="s">
        <v>23</v>
      </c>
      <c r="AW544" s="116" t="s">
        <v>147</v>
      </c>
      <c r="AX544" s="116" t="s">
        <v>73</v>
      </c>
      <c r="AY544" s="116" t="s">
        <v>191</v>
      </c>
    </row>
    <row r="545" spans="2:51" s="6" customFormat="1" ht="15.75" customHeight="1">
      <c r="B545" s="120"/>
      <c r="E545" s="121"/>
      <c r="F545" s="273" t="s">
        <v>770</v>
      </c>
      <c r="G545" s="274"/>
      <c r="H545" s="274"/>
      <c r="I545" s="274"/>
      <c r="K545" s="123">
        <v>559.5</v>
      </c>
      <c r="S545" s="120"/>
      <c r="T545" s="124"/>
      <c r="AA545" s="125"/>
      <c r="AT545" s="121" t="s">
        <v>201</v>
      </c>
      <c r="AU545" s="121" t="s">
        <v>209</v>
      </c>
      <c r="AV545" s="121" t="s">
        <v>80</v>
      </c>
      <c r="AW545" s="121" t="s">
        <v>147</v>
      </c>
      <c r="AX545" s="121" t="s">
        <v>23</v>
      </c>
      <c r="AY545" s="121" t="s">
        <v>191</v>
      </c>
    </row>
    <row r="546" spans="2:65" s="6" customFormat="1" ht="27" customHeight="1">
      <c r="B546" s="21"/>
      <c r="C546" s="105" t="s">
        <v>771</v>
      </c>
      <c r="D546" s="105" t="s">
        <v>192</v>
      </c>
      <c r="E546" s="106" t="s">
        <v>772</v>
      </c>
      <c r="F546" s="270" t="s">
        <v>773</v>
      </c>
      <c r="G546" s="269"/>
      <c r="H546" s="269"/>
      <c r="I546" s="269"/>
      <c r="J546" s="108" t="s">
        <v>92</v>
      </c>
      <c r="K546" s="109">
        <v>38.99</v>
      </c>
      <c r="L546" s="271"/>
      <c r="M546" s="269"/>
      <c r="N546" s="272">
        <f>ROUND($L$546*$K$546,2)</f>
        <v>0</v>
      </c>
      <c r="O546" s="269"/>
      <c r="P546" s="269"/>
      <c r="Q546" s="269"/>
      <c r="R546" s="107" t="s">
        <v>195</v>
      </c>
      <c r="S546" s="21"/>
      <c r="T546" s="110"/>
      <c r="U546" s="111" t="s">
        <v>43</v>
      </c>
      <c r="X546" s="112">
        <v>0</v>
      </c>
      <c r="Y546" s="112">
        <f>$X$546*$K$546</f>
        <v>0</v>
      </c>
      <c r="Z546" s="112">
        <v>0.048</v>
      </c>
      <c r="AA546" s="113">
        <f>$Z$546*$K$546</f>
        <v>1.87152</v>
      </c>
      <c r="AR546" s="74" t="s">
        <v>196</v>
      </c>
      <c r="AT546" s="74" t="s">
        <v>192</v>
      </c>
      <c r="AU546" s="74" t="s">
        <v>209</v>
      </c>
      <c r="AY546" s="6" t="s">
        <v>191</v>
      </c>
      <c r="BE546" s="114">
        <f>IF($U$546="základní",$N$546,0)</f>
        <v>0</v>
      </c>
      <c r="BF546" s="114">
        <f>IF($U$546="snížená",$N$546,0)</f>
        <v>0</v>
      </c>
      <c r="BG546" s="114">
        <f>IF($U$546="zákl. přenesená",$N$546,0)</f>
        <v>0</v>
      </c>
      <c r="BH546" s="114">
        <f>IF($U$546="sníž. přenesená",$N$546,0)</f>
        <v>0</v>
      </c>
      <c r="BI546" s="114">
        <f>IF($U$546="nulová",$N$546,0)</f>
        <v>0</v>
      </c>
      <c r="BJ546" s="74" t="s">
        <v>23</v>
      </c>
      <c r="BK546" s="114">
        <f>ROUND($L$546*$K$546,2)</f>
        <v>0</v>
      </c>
      <c r="BL546" s="74" t="s">
        <v>196</v>
      </c>
      <c r="BM546" s="74" t="s">
        <v>774</v>
      </c>
    </row>
    <row r="547" spans="2:47" s="6" customFormat="1" ht="16.5" customHeight="1">
      <c r="B547" s="21"/>
      <c r="F547" s="263" t="s">
        <v>775</v>
      </c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1"/>
      <c r="T547" s="47"/>
      <c r="AA547" s="48"/>
      <c r="AT547" s="6" t="s">
        <v>199</v>
      </c>
      <c r="AU547" s="6" t="s">
        <v>209</v>
      </c>
    </row>
    <row r="548" spans="2:51" s="6" customFormat="1" ht="15.75" customHeight="1">
      <c r="B548" s="120"/>
      <c r="E548" s="121"/>
      <c r="F548" s="273" t="s">
        <v>776</v>
      </c>
      <c r="G548" s="274"/>
      <c r="H548" s="274"/>
      <c r="I548" s="274"/>
      <c r="K548" s="123">
        <v>8.64</v>
      </c>
      <c r="S548" s="120"/>
      <c r="T548" s="124"/>
      <c r="AA548" s="125"/>
      <c r="AT548" s="121" t="s">
        <v>201</v>
      </c>
      <c r="AU548" s="121" t="s">
        <v>209</v>
      </c>
      <c r="AV548" s="121" t="s">
        <v>80</v>
      </c>
      <c r="AW548" s="121" t="s">
        <v>147</v>
      </c>
      <c r="AX548" s="121" t="s">
        <v>73</v>
      </c>
      <c r="AY548" s="121" t="s">
        <v>191</v>
      </c>
    </row>
    <row r="549" spans="2:51" s="6" customFormat="1" ht="15.75" customHeight="1">
      <c r="B549" s="120"/>
      <c r="E549" s="121"/>
      <c r="F549" s="273" t="s">
        <v>777</v>
      </c>
      <c r="G549" s="274"/>
      <c r="H549" s="274"/>
      <c r="I549" s="274"/>
      <c r="K549" s="123">
        <v>2.31</v>
      </c>
      <c r="S549" s="120"/>
      <c r="T549" s="124"/>
      <c r="AA549" s="125"/>
      <c r="AT549" s="121" t="s">
        <v>201</v>
      </c>
      <c r="AU549" s="121" t="s">
        <v>209</v>
      </c>
      <c r="AV549" s="121" t="s">
        <v>80</v>
      </c>
      <c r="AW549" s="121" t="s">
        <v>147</v>
      </c>
      <c r="AX549" s="121" t="s">
        <v>73</v>
      </c>
      <c r="AY549" s="121" t="s">
        <v>191</v>
      </c>
    </row>
    <row r="550" spans="2:51" s="6" customFormat="1" ht="15.75" customHeight="1">
      <c r="B550" s="120"/>
      <c r="E550" s="121"/>
      <c r="F550" s="273" t="s">
        <v>778</v>
      </c>
      <c r="G550" s="274"/>
      <c r="H550" s="274"/>
      <c r="I550" s="274"/>
      <c r="K550" s="123">
        <v>3.41</v>
      </c>
      <c r="S550" s="120"/>
      <c r="T550" s="124"/>
      <c r="AA550" s="125"/>
      <c r="AT550" s="121" t="s">
        <v>201</v>
      </c>
      <c r="AU550" s="121" t="s">
        <v>209</v>
      </c>
      <c r="AV550" s="121" t="s">
        <v>80</v>
      </c>
      <c r="AW550" s="121" t="s">
        <v>147</v>
      </c>
      <c r="AX550" s="121" t="s">
        <v>73</v>
      </c>
      <c r="AY550" s="121" t="s">
        <v>191</v>
      </c>
    </row>
    <row r="551" spans="2:51" s="6" customFormat="1" ht="15.75" customHeight="1">
      <c r="B551" s="120"/>
      <c r="E551" s="121"/>
      <c r="F551" s="273" t="s">
        <v>779</v>
      </c>
      <c r="G551" s="274"/>
      <c r="H551" s="274"/>
      <c r="I551" s="274"/>
      <c r="K551" s="123">
        <v>0.54</v>
      </c>
      <c r="S551" s="120"/>
      <c r="T551" s="124"/>
      <c r="AA551" s="125"/>
      <c r="AT551" s="121" t="s">
        <v>201</v>
      </c>
      <c r="AU551" s="121" t="s">
        <v>209</v>
      </c>
      <c r="AV551" s="121" t="s">
        <v>80</v>
      </c>
      <c r="AW551" s="121" t="s">
        <v>147</v>
      </c>
      <c r="AX551" s="121" t="s">
        <v>73</v>
      </c>
      <c r="AY551" s="121" t="s">
        <v>191</v>
      </c>
    </row>
    <row r="552" spans="2:51" s="6" customFormat="1" ht="15.75" customHeight="1">
      <c r="B552" s="120"/>
      <c r="E552" s="121"/>
      <c r="F552" s="273" t="s">
        <v>780</v>
      </c>
      <c r="G552" s="274"/>
      <c r="H552" s="274"/>
      <c r="I552" s="274"/>
      <c r="K552" s="123">
        <v>0.54</v>
      </c>
      <c r="S552" s="120"/>
      <c r="T552" s="124"/>
      <c r="AA552" s="125"/>
      <c r="AT552" s="121" t="s">
        <v>201</v>
      </c>
      <c r="AU552" s="121" t="s">
        <v>209</v>
      </c>
      <c r="AV552" s="121" t="s">
        <v>80</v>
      </c>
      <c r="AW552" s="121" t="s">
        <v>147</v>
      </c>
      <c r="AX552" s="121" t="s">
        <v>73</v>
      </c>
      <c r="AY552" s="121" t="s">
        <v>191</v>
      </c>
    </row>
    <row r="553" spans="2:51" s="6" customFormat="1" ht="15.75" customHeight="1">
      <c r="B553" s="120"/>
      <c r="E553" s="121"/>
      <c r="F553" s="273" t="s">
        <v>781</v>
      </c>
      <c r="G553" s="274"/>
      <c r="H553" s="274"/>
      <c r="I553" s="274"/>
      <c r="K553" s="123">
        <v>0.72</v>
      </c>
      <c r="S553" s="120"/>
      <c r="T553" s="124"/>
      <c r="AA553" s="125"/>
      <c r="AT553" s="121" t="s">
        <v>201</v>
      </c>
      <c r="AU553" s="121" t="s">
        <v>209</v>
      </c>
      <c r="AV553" s="121" t="s">
        <v>80</v>
      </c>
      <c r="AW553" s="121" t="s">
        <v>147</v>
      </c>
      <c r="AX553" s="121" t="s">
        <v>73</v>
      </c>
      <c r="AY553" s="121" t="s">
        <v>191</v>
      </c>
    </row>
    <row r="554" spans="2:51" s="6" customFormat="1" ht="15.75" customHeight="1">
      <c r="B554" s="120"/>
      <c r="E554" s="121"/>
      <c r="F554" s="273" t="s">
        <v>782</v>
      </c>
      <c r="G554" s="274"/>
      <c r="H554" s="274"/>
      <c r="I554" s="274"/>
      <c r="K554" s="123">
        <v>0.36</v>
      </c>
      <c r="S554" s="120"/>
      <c r="T554" s="124"/>
      <c r="AA554" s="125"/>
      <c r="AT554" s="121" t="s">
        <v>201</v>
      </c>
      <c r="AU554" s="121" t="s">
        <v>209</v>
      </c>
      <c r="AV554" s="121" t="s">
        <v>80</v>
      </c>
      <c r="AW554" s="121" t="s">
        <v>147</v>
      </c>
      <c r="AX554" s="121" t="s">
        <v>73</v>
      </c>
      <c r="AY554" s="121" t="s">
        <v>191</v>
      </c>
    </row>
    <row r="555" spans="2:51" s="6" customFormat="1" ht="15.75" customHeight="1">
      <c r="B555" s="120"/>
      <c r="E555" s="121"/>
      <c r="F555" s="273" t="s">
        <v>777</v>
      </c>
      <c r="G555" s="274"/>
      <c r="H555" s="274"/>
      <c r="I555" s="274"/>
      <c r="K555" s="123">
        <v>2.31</v>
      </c>
      <c r="S555" s="120"/>
      <c r="T555" s="124"/>
      <c r="AA555" s="125"/>
      <c r="AT555" s="121" t="s">
        <v>201</v>
      </c>
      <c r="AU555" s="121" t="s">
        <v>209</v>
      </c>
      <c r="AV555" s="121" t="s">
        <v>80</v>
      </c>
      <c r="AW555" s="121" t="s">
        <v>147</v>
      </c>
      <c r="AX555" s="121" t="s">
        <v>73</v>
      </c>
      <c r="AY555" s="121" t="s">
        <v>191</v>
      </c>
    </row>
    <row r="556" spans="2:51" s="6" customFormat="1" ht="15.75" customHeight="1">
      <c r="B556" s="120"/>
      <c r="E556" s="121"/>
      <c r="F556" s="273" t="s">
        <v>783</v>
      </c>
      <c r="G556" s="274"/>
      <c r="H556" s="274"/>
      <c r="I556" s="274"/>
      <c r="K556" s="123">
        <v>1.8</v>
      </c>
      <c r="S556" s="120"/>
      <c r="T556" s="124"/>
      <c r="AA556" s="125"/>
      <c r="AT556" s="121" t="s">
        <v>201</v>
      </c>
      <c r="AU556" s="121" t="s">
        <v>209</v>
      </c>
      <c r="AV556" s="121" t="s">
        <v>80</v>
      </c>
      <c r="AW556" s="121" t="s">
        <v>147</v>
      </c>
      <c r="AX556" s="121" t="s">
        <v>73</v>
      </c>
      <c r="AY556" s="121" t="s">
        <v>191</v>
      </c>
    </row>
    <row r="557" spans="2:51" s="6" customFormat="1" ht="15.75" customHeight="1">
      <c r="B557" s="120"/>
      <c r="E557" s="121"/>
      <c r="F557" s="273" t="s">
        <v>784</v>
      </c>
      <c r="G557" s="274"/>
      <c r="H557" s="274"/>
      <c r="I557" s="274"/>
      <c r="K557" s="123">
        <v>1.08</v>
      </c>
      <c r="S557" s="120"/>
      <c r="T557" s="124"/>
      <c r="AA557" s="125"/>
      <c r="AT557" s="121" t="s">
        <v>201</v>
      </c>
      <c r="AU557" s="121" t="s">
        <v>209</v>
      </c>
      <c r="AV557" s="121" t="s">
        <v>80</v>
      </c>
      <c r="AW557" s="121" t="s">
        <v>147</v>
      </c>
      <c r="AX557" s="121" t="s">
        <v>73</v>
      </c>
      <c r="AY557" s="121" t="s">
        <v>191</v>
      </c>
    </row>
    <row r="558" spans="2:51" s="6" customFormat="1" ht="15.75" customHeight="1">
      <c r="B558" s="120"/>
      <c r="E558" s="121"/>
      <c r="F558" s="273" t="s">
        <v>785</v>
      </c>
      <c r="G558" s="274"/>
      <c r="H558" s="274"/>
      <c r="I558" s="274"/>
      <c r="K558" s="123">
        <v>5.76</v>
      </c>
      <c r="S558" s="120"/>
      <c r="T558" s="124"/>
      <c r="AA558" s="125"/>
      <c r="AT558" s="121" t="s">
        <v>201</v>
      </c>
      <c r="AU558" s="121" t="s">
        <v>209</v>
      </c>
      <c r="AV558" s="121" t="s">
        <v>80</v>
      </c>
      <c r="AW558" s="121" t="s">
        <v>147</v>
      </c>
      <c r="AX558" s="121" t="s">
        <v>73</v>
      </c>
      <c r="AY558" s="121" t="s">
        <v>191</v>
      </c>
    </row>
    <row r="559" spans="2:51" s="6" customFormat="1" ht="15.75" customHeight="1">
      <c r="B559" s="120"/>
      <c r="E559" s="121"/>
      <c r="F559" s="273" t="s">
        <v>785</v>
      </c>
      <c r="G559" s="274"/>
      <c r="H559" s="274"/>
      <c r="I559" s="274"/>
      <c r="K559" s="123">
        <v>5.76</v>
      </c>
      <c r="S559" s="120"/>
      <c r="T559" s="124"/>
      <c r="AA559" s="125"/>
      <c r="AT559" s="121" t="s">
        <v>201</v>
      </c>
      <c r="AU559" s="121" t="s">
        <v>209</v>
      </c>
      <c r="AV559" s="121" t="s">
        <v>80</v>
      </c>
      <c r="AW559" s="121" t="s">
        <v>147</v>
      </c>
      <c r="AX559" s="121" t="s">
        <v>73</v>
      </c>
      <c r="AY559" s="121" t="s">
        <v>191</v>
      </c>
    </row>
    <row r="560" spans="2:51" s="6" customFormat="1" ht="15.75" customHeight="1">
      <c r="B560" s="120"/>
      <c r="E560" s="121"/>
      <c r="F560" s="273" t="s">
        <v>786</v>
      </c>
      <c r="G560" s="274"/>
      <c r="H560" s="274"/>
      <c r="I560" s="274"/>
      <c r="K560" s="123">
        <v>2.88</v>
      </c>
      <c r="S560" s="120"/>
      <c r="T560" s="124"/>
      <c r="AA560" s="125"/>
      <c r="AT560" s="121" t="s">
        <v>201</v>
      </c>
      <c r="AU560" s="121" t="s">
        <v>209</v>
      </c>
      <c r="AV560" s="121" t="s">
        <v>80</v>
      </c>
      <c r="AW560" s="121" t="s">
        <v>147</v>
      </c>
      <c r="AX560" s="121" t="s">
        <v>73</v>
      </c>
      <c r="AY560" s="121" t="s">
        <v>191</v>
      </c>
    </row>
    <row r="561" spans="2:51" s="6" customFormat="1" ht="15.75" customHeight="1">
      <c r="B561" s="120"/>
      <c r="E561" s="121"/>
      <c r="F561" s="273" t="s">
        <v>786</v>
      </c>
      <c r="G561" s="274"/>
      <c r="H561" s="274"/>
      <c r="I561" s="274"/>
      <c r="K561" s="123">
        <v>2.88</v>
      </c>
      <c r="S561" s="120"/>
      <c r="T561" s="124"/>
      <c r="AA561" s="125"/>
      <c r="AT561" s="121" t="s">
        <v>201</v>
      </c>
      <c r="AU561" s="121" t="s">
        <v>209</v>
      </c>
      <c r="AV561" s="121" t="s">
        <v>80</v>
      </c>
      <c r="AW561" s="121" t="s">
        <v>147</v>
      </c>
      <c r="AX561" s="121" t="s">
        <v>73</v>
      </c>
      <c r="AY561" s="121" t="s">
        <v>191</v>
      </c>
    </row>
    <row r="562" spans="2:51" s="6" customFormat="1" ht="15.75" customHeight="1">
      <c r="B562" s="126"/>
      <c r="E562" s="127"/>
      <c r="F562" s="275" t="s">
        <v>261</v>
      </c>
      <c r="G562" s="276"/>
      <c r="H562" s="276"/>
      <c r="I562" s="276"/>
      <c r="K562" s="128">
        <v>38.99</v>
      </c>
      <c r="S562" s="126"/>
      <c r="T562" s="129"/>
      <c r="AA562" s="130"/>
      <c r="AT562" s="127" t="s">
        <v>201</v>
      </c>
      <c r="AU562" s="127" t="s">
        <v>209</v>
      </c>
      <c r="AV562" s="127" t="s">
        <v>196</v>
      </c>
      <c r="AW562" s="127" t="s">
        <v>147</v>
      </c>
      <c r="AX562" s="127" t="s">
        <v>23</v>
      </c>
      <c r="AY562" s="127" t="s">
        <v>191</v>
      </c>
    </row>
    <row r="563" spans="2:65" s="6" customFormat="1" ht="27" customHeight="1">
      <c r="B563" s="21"/>
      <c r="C563" s="105" t="s">
        <v>787</v>
      </c>
      <c r="D563" s="105" t="s">
        <v>192</v>
      </c>
      <c r="E563" s="106" t="s">
        <v>788</v>
      </c>
      <c r="F563" s="270" t="s">
        <v>789</v>
      </c>
      <c r="G563" s="269"/>
      <c r="H563" s="269"/>
      <c r="I563" s="269"/>
      <c r="J563" s="108" t="s">
        <v>92</v>
      </c>
      <c r="K563" s="109">
        <v>31.68</v>
      </c>
      <c r="L563" s="271"/>
      <c r="M563" s="269"/>
      <c r="N563" s="272">
        <f>ROUND($L$563*$K$563,2)</f>
        <v>0</v>
      </c>
      <c r="O563" s="269"/>
      <c r="P563" s="269"/>
      <c r="Q563" s="269"/>
      <c r="R563" s="107" t="s">
        <v>195</v>
      </c>
      <c r="S563" s="21"/>
      <c r="T563" s="110"/>
      <c r="U563" s="111" t="s">
        <v>43</v>
      </c>
      <c r="X563" s="112">
        <v>0</v>
      </c>
      <c r="Y563" s="112">
        <f>$X$563*$K$563</f>
        <v>0</v>
      </c>
      <c r="Z563" s="112">
        <v>0.038</v>
      </c>
      <c r="AA563" s="113">
        <f>$Z$563*$K$563</f>
        <v>1.20384</v>
      </c>
      <c r="AR563" s="74" t="s">
        <v>196</v>
      </c>
      <c r="AT563" s="74" t="s">
        <v>192</v>
      </c>
      <c r="AU563" s="74" t="s">
        <v>209</v>
      </c>
      <c r="AY563" s="6" t="s">
        <v>191</v>
      </c>
      <c r="BE563" s="114">
        <f>IF($U$563="základní",$N$563,0)</f>
        <v>0</v>
      </c>
      <c r="BF563" s="114">
        <f>IF($U$563="snížená",$N$563,0)</f>
        <v>0</v>
      </c>
      <c r="BG563" s="114">
        <f>IF($U$563="zákl. přenesená",$N$563,0)</f>
        <v>0</v>
      </c>
      <c r="BH563" s="114">
        <f>IF($U$563="sníž. přenesená",$N$563,0)</f>
        <v>0</v>
      </c>
      <c r="BI563" s="114">
        <f>IF($U$563="nulová",$N$563,0)</f>
        <v>0</v>
      </c>
      <c r="BJ563" s="74" t="s">
        <v>23</v>
      </c>
      <c r="BK563" s="114">
        <f>ROUND($L$563*$K$563,2)</f>
        <v>0</v>
      </c>
      <c r="BL563" s="74" t="s">
        <v>196</v>
      </c>
      <c r="BM563" s="74" t="s">
        <v>790</v>
      </c>
    </row>
    <row r="564" spans="2:47" s="6" customFormat="1" ht="16.5" customHeight="1">
      <c r="B564" s="21"/>
      <c r="F564" s="263" t="s">
        <v>791</v>
      </c>
      <c r="G564" s="242"/>
      <c r="H564" s="242"/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1"/>
      <c r="T564" s="47"/>
      <c r="AA564" s="48"/>
      <c r="AT564" s="6" t="s">
        <v>199</v>
      </c>
      <c r="AU564" s="6" t="s">
        <v>209</v>
      </c>
    </row>
    <row r="565" spans="2:51" s="6" customFormat="1" ht="15.75" customHeight="1">
      <c r="B565" s="120"/>
      <c r="E565" s="121"/>
      <c r="F565" s="273" t="s">
        <v>792</v>
      </c>
      <c r="G565" s="274"/>
      <c r="H565" s="274"/>
      <c r="I565" s="274"/>
      <c r="K565" s="123">
        <v>3.6</v>
      </c>
      <c r="S565" s="120"/>
      <c r="T565" s="124"/>
      <c r="AA565" s="125"/>
      <c r="AT565" s="121" t="s">
        <v>201</v>
      </c>
      <c r="AU565" s="121" t="s">
        <v>209</v>
      </c>
      <c r="AV565" s="121" t="s">
        <v>80</v>
      </c>
      <c r="AW565" s="121" t="s">
        <v>147</v>
      </c>
      <c r="AX565" s="121" t="s">
        <v>73</v>
      </c>
      <c r="AY565" s="121" t="s">
        <v>191</v>
      </c>
    </row>
    <row r="566" spans="2:51" s="6" customFormat="1" ht="15.75" customHeight="1">
      <c r="B566" s="120"/>
      <c r="E566" s="121"/>
      <c r="F566" s="273" t="s">
        <v>793</v>
      </c>
      <c r="G566" s="274"/>
      <c r="H566" s="274"/>
      <c r="I566" s="274"/>
      <c r="K566" s="123">
        <v>28.08</v>
      </c>
      <c r="S566" s="120"/>
      <c r="T566" s="124"/>
      <c r="AA566" s="125"/>
      <c r="AT566" s="121" t="s">
        <v>201</v>
      </c>
      <c r="AU566" s="121" t="s">
        <v>209</v>
      </c>
      <c r="AV566" s="121" t="s">
        <v>80</v>
      </c>
      <c r="AW566" s="121" t="s">
        <v>147</v>
      </c>
      <c r="AX566" s="121" t="s">
        <v>73</v>
      </c>
      <c r="AY566" s="121" t="s">
        <v>191</v>
      </c>
    </row>
    <row r="567" spans="2:51" s="6" customFormat="1" ht="15.75" customHeight="1">
      <c r="B567" s="126"/>
      <c r="E567" s="127"/>
      <c r="F567" s="275" t="s">
        <v>261</v>
      </c>
      <c r="G567" s="276"/>
      <c r="H567" s="276"/>
      <c r="I567" s="276"/>
      <c r="K567" s="128">
        <v>31.68</v>
      </c>
      <c r="S567" s="126"/>
      <c r="T567" s="129"/>
      <c r="AA567" s="130"/>
      <c r="AT567" s="127" t="s">
        <v>201</v>
      </c>
      <c r="AU567" s="127" t="s">
        <v>209</v>
      </c>
      <c r="AV567" s="127" t="s">
        <v>196</v>
      </c>
      <c r="AW567" s="127" t="s">
        <v>147</v>
      </c>
      <c r="AX567" s="127" t="s">
        <v>23</v>
      </c>
      <c r="AY567" s="127" t="s">
        <v>191</v>
      </c>
    </row>
    <row r="568" spans="2:65" s="6" customFormat="1" ht="27" customHeight="1">
      <c r="B568" s="21"/>
      <c r="C568" s="105" t="s">
        <v>794</v>
      </c>
      <c r="D568" s="105" t="s">
        <v>192</v>
      </c>
      <c r="E568" s="106" t="s">
        <v>795</v>
      </c>
      <c r="F568" s="270" t="s">
        <v>796</v>
      </c>
      <c r="G568" s="269"/>
      <c r="H568" s="269"/>
      <c r="I568" s="269"/>
      <c r="J568" s="108" t="s">
        <v>92</v>
      </c>
      <c r="K568" s="109">
        <v>17.88</v>
      </c>
      <c r="L568" s="271"/>
      <c r="M568" s="269"/>
      <c r="N568" s="272">
        <f>ROUND($L$568*$K$568,2)</f>
        <v>0</v>
      </c>
      <c r="O568" s="269"/>
      <c r="P568" s="269"/>
      <c r="Q568" s="269"/>
      <c r="R568" s="107" t="s">
        <v>195</v>
      </c>
      <c r="S568" s="21"/>
      <c r="T568" s="110"/>
      <c r="U568" s="111" t="s">
        <v>43</v>
      </c>
      <c r="X568" s="112">
        <v>0</v>
      </c>
      <c r="Y568" s="112">
        <f>$X$568*$K$568</f>
        <v>0</v>
      </c>
      <c r="Z568" s="112">
        <v>0.034</v>
      </c>
      <c r="AA568" s="113">
        <f>$Z$568*$K$568</f>
        <v>0.60792</v>
      </c>
      <c r="AR568" s="74" t="s">
        <v>196</v>
      </c>
      <c r="AT568" s="74" t="s">
        <v>192</v>
      </c>
      <c r="AU568" s="74" t="s">
        <v>209</v>
      </c>
      <c r="AY568" s="6" t="s">
        <v>191</v>
      </c>
      <c r="BE568" s="114">
        <f>IF($U$568="základní",$N$568,0)</f>
        <v>0</v>
      </c>
      <c r="BF568" s="114">
        <f>IF($U$568="snížená",$N$568,0)</f>
        <v>0</v>
      </c>
      <c r="BG568" s="114">
        <f>IF($U$568="zákl. přenesená",$N$568,0)</f>
        <v>0</v>
      </c>
      <c r="BH568" s="114">
        <f>IF($U$568="sníž. přenesená",$N$568,0)</f>
        <v>0</v>
      </c>
      <c r="BI568" s="114">
        <f>IF($U$568="nulová",$N$568,0)</f>
        <v>0</v>
      </c>
      <c r="BJ568" s="74" t="s">
        <v>23</v>
      </c>
      <c r="BK568" s="114">
        <f>ROUND($L$568*$K$568,2)</f>
        <v>0</v>
      </c>
      <c r="BL568" s="74" t="s">
        <v>196</v>
      </c>
      <c r="BM568" s="74" t="s">
        <v>797</v>
      </c>
    </row>
    <row r="569" spans="2:47" s="6" customFormat="1" ht="16.5" customHeight="1">
      <c r="B569" s="21"/>
      <c r="F569" s="263" t="s">
        <v>798</v>
      </c>
      <c r="G569" s="242"/>
      <c r="H569" s="242"/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1"/>
      <c r="T569" s="47"/>
      <c r="AA569" s="48"/>
      <c r="AT569" s="6" t="s">
        <v>199</v>
      </c>
      <c r="AU569" s="6" t="s">
        <v>209</v>
      </c>
    </row>
    <row r="570" spans="2:51" s="6" customFormat="1" ht="15.75" customHeight="1">
      <c r="B570" s="120"/>
      <c r="E570" s="121"/>
      <c r="F570" s="273" t="s">
        <v>799</v>
      </c>
      <c r="G570" s="274"/>
      <c r="H570" s="274"/>
      <c r="I570" s="274"/>
      <c r="K570" s="123">
        <v>2.31</v>
      </c>
      <c r="S570" s="120"/>
      <c r="T570" s="124"/>
      <c r="AA570" s="125"/>
      <c r="AT570" s="121" t="s">
        <v>201</v>
      </c>
      <c r="AU570" s="121" t="s">
        <v>209</v>
      </c>
      <c r="AV570" s="121" t="s">
        <v>80</v>
      </c>
      <c r="AW570" s="121" t="s">
        <v>147</v>
      </c>
      <c r="AX570" s="121" t="s">
        <v>73</v>
      </c>
      <c r="AY570" s="121" t="s">
        <v>191</v>
      </c>
    </row>
    <row r="571" spans="2:51" s="6" customFormat="1" ht="15.75" customHeight="1">
      <c r="B571" s="120"/>
      <c r="E571" s="121"/>
      <c r="F571" s="273" t="s">
        <v>800</v>
      </c>
      <c r="G571" s="274"/>
      <c r="H571" s="274"/>
      <c r="I571" s="274"/>
      <c r="K571" s="123">
        <v>6.93</v>
      </c>
      <c r="S571" s="120"/>
      <c r="T571" s="124"/>
      <c r="AA571" s="125"/>
      <c r="AT571" s="121" t="s">
        <v>201</v>
      </c>
      <c r="AU571" s="121" t="s">
        <v>209</v>
      </c>
      <c r="AV571" s="121" t="s">
        <v>80</v>
      </c>
      <c r="AW571" s="121" t="s">
        <v>147</v>
      </c>
      <c r="AX571" s="121" t="s">
        <v>73</v>
      </c>
      <c r="AY571" s="121" t="s">
        <v>191</v>
      </c>
    </row>
    <row r="572" spans="2:51" s="6" customFormat="1" ht="15.75" customHeight="1">
      <c r="B572" s="120"/>
      <c r="E572" s="121"/>
      <c r="F572" s="273" t="s">
        <v>801</v>
      </c>
      <c r="G572" s="274"/>
      <c r="H572" s="274"/>
      <c r="I572" s="274"/>
      <c r="K572" s="123">
        <v>5.76</v>
      </c>
      <c r="S572" s="120"/>
      <c r="T572" s="124"/>
      <c r="AA572" s="125"/>
      <c r="AT572" s="121" t="s">
        <v>201</v>
      </c>
      <c r="AU572" s="121" t="s">
        <v>209</v>
      </c>
      <c r="AV572" s="121" t="s">
        <v>80</v>
      </c>
      <c r="AW572" s="121" t="s">
        <v>147</v>
      </c>
      <c r="AX572" s="121" t="s">
        <v>73</v>
      </c>
      <c r="AY572" s="121" t="s">
        <v>191</v>
      </c>
    </row>
    <row r="573" spans="2:51" s="6" customFormat="1" ht="15.75" customHeight="1">
      <c r="B573" s="120"/>
      <c r="E573" s="121"/>
      <c r="F573" s="273" t="s">
        <v>802</v>
      </c>
      <c r="G573" s="274"/>
      <c r="H573" s="274"/>
      <c r="I573" s="274"/>
      <c r="K573" s="123">
        <v>2.88</v>
      </c>
      <c r="S573" s="120"/>
      <c r="T573" s="124"/>
      <c r="AA573" s="125"/>
      <c r="AT573" s="121" t="s">
        <v>201</v>
      </c>
      <c r="AU573" s="121" t="s">
        <v>209</v>
      </c>
      <c r="AV573" s="121" t="s">
        <v>80</v>
      </c>
      <c r="AW573" s="121" t="s">
        <v>147</v>
      </c>
      <c r="AX573" s="121" t="s">
        <v>73</v>
      </c>
      <c r="AY573" s="121" t="s">
        <v>191</v>
      </c>
    </row>
    <row r="574" spans="2:51" s="6" customFormat="1" ht="15.75" customHeight="1">
      <c r="B574" s="126"/>
      <c r="E574" s="127"/>
      <c r="F574" s="275" t="s">
        <v>261</v>
      </c>
      <c r="G574" s="276"/>
      <c r="H574" s="276"/>
      <c r="I574" s="276"/>
      <c r="K574" s="128">
        <v>17.88</v>
      </c>
      <c r="S574" s="126"/>
      <c r="T574" s="129"/>
      <c r="AA574" s="130"/>
      <c r="AT574" s="127" t="s">
        <v>201</v>
      </c>
      <c r="AU574" s="127" t="s">
        <v>209</v>
      </c>
      <c r="AV574" s="127" t="s">
        <v>196</v>
      </c>
      <c r="AW574" s="127" t="s">
        <v>147</v>
      </c>
      <c r="AX574" s="127" t="s">
        <v>23</v>
      </c>
      <c r="AY574" s="127" t="s">
        <v>191</v>
      </c>
    </row>
    <row r="575" spans="2:65" s="6" customFormat="1" ht="27" customHeight="1">
      <c r="B575" s="21"/>
      <c r="C575" s="105" t="s">
        <v>803</v>
      </c>
      <c r="D575" s="105" t="s">
        <v>192</v>
      </c>
      <c r="E575" s="106" t="s">
        <v>804</v>
      </c>
      <c r="F575" s="270" t="s">
        <v>805</v>
      </c>
      <c r="G575" s="269"/>
      <c r="H575" s="269"/>
      <c r="I575" s="269"/>
      <c r="J575" s="108" t="s">
        <v>92</v>
      </c>
      <c r="K575" s="109">
        <v>41.91</v>
      </c>
      <c r="L575" s="271"/>
      <c r="M575" s="269"/>
      <c r="N575" s="272">
        <f>ROUND($L$575*$K$575,2)</f>
        <v>0</v>
      </c>
      <c r="O575" s="269"/>
      <c r="P575" s="269"/>
      <c r="Q575" s="269"/>
      <c r="R575" s="107" t="s">
        <v>195</v>
      </c>
      <c r="S575" s="21"/>
      <c r="T575" s="110"/>
      <c r="U575" s="111" t="s">
        <v>43</v>
      </c>
      <c r="X575" s="112">
        <v>0</v>
      </c>
      <c r="Y575" s="112">
        <f>$X$575*$K$575</f>
        <v>0</v>
      </c>
      <c r="Z575" s="112">
        <v>0.032</v>
      </c>
      <c r="AA575" s="113">
        <f>$Z$575*$K$575</f>
        <v>1.3411199999999999</v>
      </c>
      <c r="AR575" s="74" t="s">
        <v>196</v>
      </c>
      <c r="AT575" s="74" t="s">
        <v>192</v>
      </c>
      <c r="AU575" s="74" t="s">
        <v>209</v>
      </c>
      <c r="AY575" s="6" t="s">
        <v>191</v>
      </c>
      <c r="BE575" s="114">
        <f>IF($U$575="základní",$N$575,0)</f>
        <v>0</v>
      </c>
      <c r="BF575" s="114">
        <f>IF($U$575="snížená",$N$575,0)</f>
        <v>0</v>
      </c>
      <c r="BG575" s="114">
        <f>IF($U$575="zákl. přenesená",$N$575,0)</f>
        <v>0</v>
      </c>
      <c r="BH575" s="114">
        <f>IF($U$575="sníž. přenesená",$N$575,0)</f>
        <v>0</v>
      </c>
      <c r="BI575" s="114">
        <f>IF($U$575="nulová",$N$575,0)</f>
        <v>0</v>
      </c>
      <c r="BJ575" s="74" t="s">
        <v>23</v>
      </c>
      <c r="BK575" s="114">
        <f>ROUND($L$575*$K$575,2)</f>
        <v>0</v>
      </c>
      <c r="BL575" s="74" t="s">
        <v>196</v>
      </c>
      <c r="BM575" s="74" t="s">
        <v>806</v>
      </c>
    </row>
    <row r="576" spans="2:47" s="6" customFormat="1" ht="16.5" customHeight="1">
      <c r="B576" s="21"/>
      <c r="F576" s="263" t="s">
        <v>807</v>
      </c>
      <c r="G576" s="242"/>
      <c r="H576" s="242"/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1"/>
      <c r="T576" s="47"/>
      <c r="AA576" s="48"/>
      <c r="AT576" s="6" t="s">
        <v>199</v>
      </c>
      <c r="AU576" s="6" t="s">
        <v>209</v>
      </c>
    </row>
    <row r="577" spans="2:51" s="6" customFormat="1" ht="15.75" customHeight="1">
      <c r="B577" s="120"/>
      <c r="E577" s="121"/>
      <c r="F577" s="273" t="s">
        <v>808</v>
      </c>
      <c r="G577" s="274"/>
      <c r="H577" s="274"/>
      <c r="I577" s="274"/>
      <c r="K577" s="123">
        <v>8.64</v>
      </c>
      <c r="S577" s="120"/>
      <c r="T577" s="124"/>
      <c r="AA577" s="125"/>
      <c r="AT577" s="121" t="s">
        <v>201</v>
      </c>
      <c r="AU577" s="121" t="s">
        <v>209</v>
      </c>
      <c r="AV577" s="121" t="s">
        <v>80</v>
      </c>
      <c r="AW577" s="121" t="s">
        <v>147</v>
      </c>
      <c r="AX577" s="121" t="s">
        <v>73</v>
      </c>
      <c r="AY577" s="121" t="s">
        <v>191</v>
      </c>
    </row>
    <row r="578" spans="2:51" s="6" customFormat="1" ht="15.75" customHeight="1">
      <c r="B578" s="120"/>
      <c r="E578" s="121"/>
      <c r="F578" s="273" t="s">
        <v>809</v>
      </c>
      <c r="G578" s="274"/>
      <c r="H578" s="274"/>
      <c r="I578" s="274"/>
      <c r="K578" s="123">
        <v>10.23</v>
      </c>
      <c r="S578" s="120"/>
      <c r="T578" s="124"/>
      <c r="AA578" s="125"/>
      <c r="AT578" s="121" t="s">
        <v>201</v>
      </c>
      <c r="AU578" s="121" t="s">
        <v>209</v>
      </c>
      <c r="AV578" s="121" t="s">
        <v>80</v>
      </c>
      <c r="AW578" s="121" t="s">
        <v>147</v>
      </c>
      <c r="AX578" s="121" t="s">
        <v>73</v>
      </c>
      <c r="AY578" s="121" t="s">
        <v>191</v>
      </c>
    </row>
    <row r="579" spans="2:51" s="6" customFormat="1" ht="15.75" customHeight="1">
      <c r="B579" s="120"/>
      <c r="E579" s="121"/>
      <c r="F579" s="273" t="s">
        <v>810</v>
      </c>
      <c r="G579" s="274"/>
      <c r="H579" s="274"/>
      <c r="I579" s="274"/>
      <c r="K579" s="123">
        <v>11.52</v>
      </c>
      <c r="S579" s="120"/>
      <c r="T579" s="124"/>
      <c r="AA579" s="125"/>
      <c r="AT579" s="121" t="s">
        <v>201</v>
      </c>
      <c r="AU579" s="121" t="s">
        <v>209</v>
      </c>
      <c r="AV579" s="121" t="s">
        <v>80</v>
      </c>
      <c r="AW579" s="121" t="s">
        <v>147</v>
      </c>
      <c r="AX579" s="121" t="s">
        <v>73</v>
      </c>
      <c r="AY579" s="121" t="s">
        <v>191</v>
      </c>
    </row>
    <row r="580" spans="2:51" s="6" customFormat="1" ht="15.75" customHeight="1">
      <c r="B580" s="120"/>
      <c r="E580" s="121"/>
      <c r="F580" s="273" t="s">
        <v>810</v>
      </c>
      <c r="G580" s="274"/>
      <c r="H580" s="274"/>
      <c r="I580" s="274"/>
      <c r="K580" s="123">
        <v>11.52</v>
      </c>
      <c r="S580" s="120"/>
      <c r="T580" s="124"/>
      <c r="AA580" s="125"/>
      <c r="AT580" s="121" t="s">
        <v>201</v>
      </c>
      <c r="AU580" s="121" t="s">
        <v>209</v>
      </c>
      <c r="AV580" s="121" t="s">
        <v>80</v>
      </c>
      <c r="AW580" s="121" t="s">
        <v>147</v>
      </c>
      <c r="AX580" s="121" t="s">
        <v>73</v>
      </c>
      <c r="AY580" s="121" t="s">
        <v>191</v>
      </c>
    </row>
    <row r="581" spans="2:51" s="6" customFormat="1" ht="15.75" customHeight="1">
      <c r="B581" s="126"/>
      <c r="E581" s="127"/>
      <c r="F581" s="275" t="s">
        <v>261</v>
      </c>
      <c r="G581" s="276"/>
      <c r="H581" s="276"/>
      <c r="I581" s="276"/>
      <c r="K581" s="128">
        <v>41.91</v>
      </c>
      <c r="S581" s="126"/>
      <c r="T581" s="129"/>
      <c r="AA581" s="130"/>
      <c r="AT581" s="127" t="s">
        <v>201</v>
      </c>
      <c r="AU581" s="127" t="s">
        <v>209</v>
      </c>
      <c r="AV581" s="127" t="s">
        <v>196</v>
      </c>
      <c r="AW581" s="127" t="s">
        <v>147</v>
      </c>
      <c r="AX581" s="127" t="s">
        <v>23</v>
      </c>
      <c r="AY581" s="127" t="s">
        <v>191</v>
      </c>
    </row>
    <row r="582" spans="2:65" s="6" customFormat="1" ht="27" customHeight="1">
      <c r="B582" s="21"/>
      <c r="C582" s="105" t="s">
        <v>811</v>
      </c>
      <c r="D582" s="105" t="s">
        <v>192</v>
      </c>
      <c r="E582" s="106" t="s">
        <v>812</v>
      </c>
      <c r="F582" s="270" t="s">
        <v>813</v>
      </c>
      <c r="G582" s="269"/>
      <c r="H582" s="269"/>
      <c r="I582" s="269"/>
      <c r="J582" s="108" t="s">
        <v>92</v>
      </c>
      <c r="K582" s="109">
        <v>38.4</v>
      </c>
      <c r="L582" s="271"/>
      <c r="M582" s="269"/>
      <c r="N582" s="272">
        <f>ROUND($L$582*$K$582,2)</f>
        <v>0</v>
      </c>
      <c r="O582" s="269"/>
      <c r="P582" s="269"/>
      <c r="Q582" s="269"/>
      <c r="R582" s="107" t="s">
        <v>195</v>
      </c>
      <c r="S582" s="21"/>
      <c r="T582" s="110"/>
      <c r="U582" s="111" t="s">
        <v>43</v>
      </c>
      <c r="X582" s="112">
        <v>0</v>
      </c>
      <c r="Y582" s="112">
        <f>$X$582*$K$582</f>
        <v>0</v>
      </c>
      <c r="Z582" s="112">
        <v>0.034</v>
      </c>
      <c r="AA582" s="113">
        <f>$Z$582*$K$582</f>
        <v>1.3056</v>
      </c>
      <c r="AR582" s="74" t="s">
        <v>196</v>
      </c>
      <c r="AT582" s="74" t="s">
        <v>192</v>
      </c>
      <c r="AU582" s="74" t="s">
        <v>209</v>
      </c>
      <c r="AY582" s="6" t="s">
        <v>191</v>
      </c>
      <c r="BE582" s="114">
        <f>IF($U$582="základní",$N$582,0)</f>
        <v>0</v>
      </c>
      <c r="BF582" s="114">
        <f>IF($U$582="snížená",$N$582,0)</f>
        <v>0</v>
      </c>
      <c r="BG582" s="114">
        <f>IF($U$582="zákl. přenesená",$N$582,0)</f>
        <v>0</v>
      </c>
      <c r="BH582" s="114">
        <f>IF($U$582="sníž. přenesená",$N$582,0)</f>
        <v>0</v>
      </c>
      <c r="BI582" s="114">
        <f>IF($U$582="nulová",$N$582,0)</f>
        <v>0</v>
      </c>
      <c r="BJ582" s="74" t="s">
        <v>23</v>
      </c>
      <c r="BK582" s="114">
        <f>ROUND($L$582*$K$582,2)</f>
        <v>0</v>
      </c>
      <c r="BL582" s="74" t="s">
        <v>196</v>
      </c>
      <c r="BM582" s="74" t="s">
        <v>814</v>
      </c>
    </row>
    <row r="583" spans="2:47" s="6" customFormat="1" ht="16.5" customHeight="1">
      <c r="B583" s="21"/>
      <c r="F583" s="263" t="s">
        <v>815</v>
      </c>
      <c r="G583" s="242"/>
      <c r="H583" s="242"/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1"/>
      <c r="T583" s="47"/>
      <c r="AA583" s="48"/>
      <c r="AT583" s="6" t="s">
        <v>199</v>
      </c>
      <c r="AU583" s="6" t="s">
        <v>209</v>
      </c>
    </row>
    <row r="584" spans="2:51" s="6" customFormat="1" ht="15.75" customHeight="1">
      <c r="B584" s="115"/>
      <c r="E584" s="116"/>
      <c r="F584" s="277" t="s">
        <v>816</v>
      </c>
      <c r="G584" s="278"/>
      <c r="H584" s="278"/>
      <c r="I584" s="278"/>
      <c r="K584" s="116"/>
      <c r="S584" s="115"/>
      <c r="T584" s="118"/>
      <c r="AA584" s="119"/>
      <c r="AT584" s="116" t="s">
        <v>201</v>
      </c>
      <c r="AU584" s="116" t="s">
        <v>209</v>
      </c>
      <c r="AV584" s="116" t="s">
        <v>23</v>
      </c>
      <c r="AW584" s="116" t="s">
        <v>147</v>
      </c>
      <c r="AX584" s="116" t="s">
        <v>73</v>
      </c>
      <c r="AY584" s="116" t="s">
        <v>191</v>
      </c>
    </row>
    <row r="585" spans="2:51" s="6" customFormat="1" ht="15.75" customHeight="1">
      <c r="B585" s="120"/>
      <c r="E585" s="121"/>
      <c r="F585" s="273" t="s">
        <v>817</v>
      </c>
      <c r="G585" s="274"/>
      <c r="H585" s="274"/>
      <c r="I585" s="274"/>
      <c r="K585" s="123">
        <v>19.2</v>
      </c>
      <c r="S585" s="120"/>
      <c r="T585" s="124"/>
      <c r="AA585" s="125"/>
      <c r="AT585" s="121" t="s">
        <v>201</v>
      </c>
      <c r="AU585" s="121" t="s">
        <v>209</v>
      </c>
      <c r="AV585" s="121" t="s">
        <v>80</v>
      </c>
      <c r="AW585" s="121" t="s">
        <v>147</v>
      </c>
      <c r="AX585" s="121" t="s">
        <v>73</v>
      </c>
      <c r="AY585" s="121" t="s">
        <v>191</v>
      </c>
    </row>
    <row r="586" spans="2:51" s="6" customFormat="1" ht="15.75" customHeight="1">
      <c r="B586" s="115"/>
      <c r="E586" s="116"/>
      <c r="F586" s="277" t="s">
        <v>818</v>
      </c>
      <c r="G586" s="278"/>
      <c r="H586" s="278"/>
      <c r="I586" s="278"/>
      <c r="K586" s="116"/>
      <c r="S586" s="115"/>
      <c r="T586" s="118"/>
      <c r="AA586" s="119"/>
      <c r="AT586" s="116" t="s">
        <v>201</v>
      </c>
      <c r="AU586" s="116" t="s">
        <v>209</v>
      </c>
      <c r="AV586" s="116" t="s">
        <v>23</v>
      </c>
      <c r="AW586" s="116" t="s">
        <v>147</v>
      </c>
      <c r="AX586" s="116" t="s">
        <v>73</v>
      </c>
      <c r="AY586" s="116" t="s">
        <v>191</v>
      </c>
    </row>
    <row r="587" spans="2:51" s="6" customFormat="1" ht="15.75" customHeight="1">
      <c r="B587" s="120"/>
      <c r="E587" s="121"/>
      <c r="F587" s="273" t="s">
        <v>817</v>
      </c>
      <c r="G587" s="274"/>
      <c r="H587" s="274"/>
      <c r="I587" s="274"/>
      <c r="K587" s="123">
        <v>19.2</v>
      </c>
      <c r="S587" s="120"/>
      <c r="T587" s="124"/>
      <c r="AA587" s="125"/>
      <c r="AT587" s="121" t="s">
        <v>201</v>
      </c>
      <c r="AU587" s="121" t="s">
        <v>209</v>
      </c>
      <c r="AV587" s="121" t="s">
        <v>80</v>
      </c>
      <c r="AW587" s="121" t="s">
        <v>147</v>
      </c>
      <c r="AX587" s="121" t="s">
        <v>73</v>
      </c>
      <c r="AY587" s="121" t="s">
        <v>191</v>
      </c>
    </row>
    <row r="588" spans="2:51" s="6" customFormat="1" ht="15.75" customHeight="1">
      <c r="B588" s="126"/>
      <c r="E588" s="127"/>
      <c r="F588" s="275" t="s">
        <v>261</v>
      </c>
      <c r="G588" s="276"/>
      <c r="H588" s="276"/>
      <c r="I588" s="276"/>
      <c r="K588" s="128">
        <v>38.4</v>
      </c>
      <c r="S588" s="126"/>
      <c r="T588" s="129"/>
      <c r="AA588" s="130"/>
      <c r="AT588" s="127" t="s">
        <v>201</v>
      </c>
      <c r="AU588" s="127" t="s">
        <v>209</v>
      </c>
      <c r="AV588" s="127" t="s">
        <v>196</v>
      </c>
      <c r="AW588" s="127" t="s">
        <v>147</v>
      </c>
      <c r="AX588" s="127" t="s">
        <v>23</v>
      </c>
      <c r="AY588" s="127" t="s">
        <v>191</v>
      </c>
    </row>
    <row r="589" spans="2:65" s="6" customFormat="1" ht="27" customHeight="1">
      <c r="B589" s="21"/>
      <c r="C589" s="105" t="s">
        <v>819</v>
      </c>
      <c r="D589" s="105" t="s">
        <v>192</v>
      </c>
      <c r="E589" s="106" t="s">
        <v>820</v>
      </c>
      <c r="F589" s="270" t="s">
        <v>821</v>
      </c>
      <c r="G589" s="269"/>
      <c r="H589" s="269"/>
      <c r="I589" s="269"/>
      <c r="J589" s="108" t="s">
        <v>92</v>
      </c>
      <c r="K589" s="109">
        <v>1.576</v>
      </c>
      <c r="L589" s="271"/>
      <c r="M589" s="269"/>
      <c r="N589" s="272">
        <f>ROUND($L$589*$K$589,2)</f>
        <v>0</v>
      </c>
      <c r="O589" s="269"/>
      <c r="P589" s="269"/>
      <c r="Q589" s="269"/>
      <c r="R589" s="107" t="s">
        <v>195</v>
      </c>
      <c r="S589" s="21"/>
      <c r="T589" s="110"/>
      <c r="U589" s="111" t="s">
        <v>43</v>
      </c>
      <c r="X589" s="112">
        <v>0</v>
      </c>
      <c r="Y589" s="112">
        <f>$X$589*$K$589</f>
        <v>0</v>
      </c>
      <c r="Z589" s="112">
        <v>0.076</v>
      </c>
      <c r="AA589" s="113">
        <f>$Z$589*$K$589</f>
        <v>0.11977600000000001</v>
      </c>
      <c r="AR589" s="74" t="s">
        <v>196</v>
      </c>
      <c r="AT589" s="74" t="s">
        <v>192</v>
      </c>
      <c r="AU589" s="74" t="s">
        <v>209</v>
      </c>
      <c r="AY589" s="6" t="s">
        <v>191</v>
      </c>
      <c r="BE589" s="114">
        <f>IF($U$589="základní",$N$589,0)</f>
        <v>0</v>
      </c>
      <c r="BF589" s="114">
        <f>IF($U$589="snížená",$N$589,0)</f>
        <v>0</v>
      </c>
      <c r="BG589" s="114">
        <f>IF($U$589="zákl. přenesená",$N$589,0)</f>
        <v>0</v>
      </c>
      <c r="BH589" s="114">
        <f>IF($U$589="sníž. přenesená",$N$589,0)</f>
        <v>0</v>
      </c>
      <c r="BI589" s="114">
        <f>IF($U$589="nulová",$N$589,0)</f>
        <v>0</v>
      </c>
      <c r="BJ589" s="74" t="s">
        <v>23</v>
      </c>
      <c r="BK589" s="114">
        <f>ROUND($L$589*$K$589,2)</f>
        <v>0</v>
      </c>
      <c r="BL589" s="74" t="s">
        <v>196</v>
      </c>
      <c r="BM589" s="74" t="s">
        <v>822</v>
      </c>
    </row>
    <row r="590" spans="2:47" s="6" customFormat="1" ht="16.5" customHeight="1">
      <c r="B590" s="21"/>
      <c r="F590" s="263" t="s">
        <v>823</v>
      </c>
      <c r="G590" s="242"/>
      <c r="H590" s="242"/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1"/>
      <c r="T590" s="47"/>
      <c r="AA590" s="48"/>
      <c r="AT590" s="6" t="s">
        <v>199</v>
      </c>
      <c r="AU590" s="6" t="s">
        <v>209</v>
      </c>
    </row>
    <row r="591" spans="2:51" s="6" customFormat="1" ht="15.75" customHeight="1">
      <c r="B591" s="120"/>
      <c r="E591" s="121"/>
      <c r="F591" s="273" t="s">
        <v>824</v>
      </c>
      <c r="G591" s="274"/>
      <c r="H591" s="274"/>
      <c r="I591" s="274"/>
      <c r="K591" s="123">
        <v>1.576</v>
      </c>
      <c r="S591" s="120"/>
      <c r="T591" s="124"/>
      <c r="AA591" s="125"/>
      <c r="AT591" s="121" t="s">
        <v>201</v>
      </c>
      <c r="AU591" s="121" t="s">
        <v>209</v>
      </c>
      <c r="AV591" s="121" t="s">
        <v>80</v>
      </c>
      <c r="AW591" s="121" t="s">
        <v>147</v>
      </c>
      <c r="AX591" s="121" t="s">
        <v>23</v>
      </c>
      <c r="AY591" s="121" t="s">
        <v>191</v>
      </c>
    </row>
    <row r="592" spans="2:65" s="6" customFormat="1" ht="27" customHeight="1">
      <c r="B592" s="21"/>
      <c r="C592" s="105" t="s">
        <v>825</v>
      </c>
      <c r="D592" s="105" t="s">
        <v>192</v>
      </c>
      <c r="E592" s="106" t="s">
        <v>826</v>
      </c>
      <c r="F592" s="270" t="s">
        <v>827</v>
      </c>
      <c r="G592" s="269"/>
      <c r="H592" s="269"/>
      <c r="I592" s="269"/>
      <c r="J592" s="108" t="s">
        <v>92</v>
      </c>
      <c r="K592" s="109">
        <v>27.667</v>
      </c>
      <c r="L592" s="271"/>
      <c r="M592" s="269"/>
      <c r="N592" s="272">
        <f>ROUND($L$592*$K$592,2)</f>
        <v>0</v>
      </c>
      <c r="O592" s="269"/>
      <c r="P592" s="269"/>
      <c r="Q592" s="269"/>
      <c r="R592" s="107" t="s">
        <v>195</v>
      </c>
      <c r="S592" s="21"/>
      <c r="T592" s="110"/>
      <c r="U592" s="111" t="s">
        <v>43</v>
      </c>
      <c r="X592" s="112">
        <v>0</v>
      </c>
      <c r="Y592" s="112">
        <f>$X$592*$K$592</f>
        <v>0</v>
      </c>
      <c r="Z592" s="112">
        <v>0.063</v>
      </c>
      <c r="AA592" s="113">
        <f>$Z$592*$K$592</f>
        <v>1.7430210000000002</v>
      </c>
      <c r="AR592" s="74" t="s">
        <v>196</v>
      </c>
      <c r="AT592" s="74" t="s">
        <v>192</v>
      </c>
      <c r="AU592" s="74" t="s">
        <v>209</v>
      </c>
      <c r="AY592" s="6" t="s">
        <v>191</v>
      </c>
      <c r="BE592" s="114">
        <f>IF($U$592="základní",$N$592,0)</f>
        <v>0</v>
      </c>
      <c r="BF592" s="114">
        <f>IF($U$592="snížená",$N$592,0)</f>
        <v>0</v>
      </c>
      <c r="BG592" s="114">
        <f>IF($U$592="zákl. přenesená",$N$592,0)</f>
        <v>0</v>
      </c>
      <c r="BH592" s="114">
        <f>IF($U$592="sníž. přenesená",$N$592,0)</f>
        <v>0</v>
      </c>
      <c r="BI592" s="114">
        <f>IF($U$592="nulová",$N$592,0)</f>
        <v>0</v>
      </c>
      <c r="BJ592" s="74" t="s">
        <v>23</v>
      </c>
      <c r="BK592" s="114">
        <f>ROUND($L$592*$K$592,2)</f>
        <v>0</v>
      </c>
      <c r="BL592" s="74" t="s">
        <v>196</v>
      </c>
      <c r="BM592" s="74" t="s">
        <v>828</v>
      </c>
    </row>
    <row r="593" spans="2:47" s="6" customFormat="1" ht="16.5" customHeight="1">
      <c r="B593" s="21"/>
      <c r="F593" s="263" t="s">
        <v>829</v>
      </c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1"/>
      <c r="T593" s="47"/>
      <c r="AA593" s="48"/>
      <c r="AT593" s="6" t="s">
        <v>199</v>
      </c>
      <c r="AU593" s="6" t="s">
        <v>209</v>
      </c>
    </row>
    <row r="594" spans="2:51" s="6" customFormat="1" ht="15.75" customHeight="1">
      <c r="B594" s="120"/>
      <c r="E594" s="121"/>
      <c r="F594" s="273" t="s">
        <v>529</v>
      </c>
      <c r="G594" s="274"/>
      <c r="H594" s="274"/>
      <c r="I594" s="274"/>
      <c r="K594" s="123">
        <v>12.6</v>
      </c>
      <c r="S594" s="120"/>
      <c r="T594" s="124"/>
      <c r="AA594" s="125"/>
      <c r="AT594" s="121" t="s">
        <v>201</v>
      </c>
      <c r="AU594" s="121" t="s">
        <v>209</v>
      </c>
      <c r="AV594" s="121" t="s">
        <v>80</v>
      </c>
      <c r="AW594" s="121" t="s">
        <v>147</v>
      </c>
      <c r="AX594" s="121" t="s">
        <v>73</v>
      </c>
      <c r="AY594" s="121" t="s">
        <v>191</v>
      </c>
    </row>
    <row r="595" spans="2:51" s="6" customFormat="1" ht="15.75" customHeight="1">
      <c r="B595" s="120"/>
      <c r="E595" s="121"/>
      <c r="F595" s="273" t="s">
        <v>530</v>
      </c>
      <c r="G595" s="274"/>
      <c r="H595" s="274"/>
      <c r="I595" s="274"/>
      <c r="K595" s="123">
        <v>3.915</v>
      </c>
      <c r="S595" s="120"/>
      <c r="T595" s="124"/>
      <c r="AA595" s="125"/>
      <c r="AT595" s="121" t="s">
        <v>201</v>
      </c>
      <c r="AU595" s="121" t="s">
        <v>209</v>
      </c>
      <c r="AV595" s="121" t="s">
        <v>80</v>
      </c>
      <c r="AW595" s="121" t="s">
        <v>147</v>
      </c>
      <c r="AX595" s="121" t="s">
        <v>73</v>
      </c>
      <c r="AY595" s="121" t="s">
        <v>191</v>
      </c>
    </row>
    <row r="596" spans="2:51" s="6" customFormat="1" ht="15.75" customHeight="1">
      <c r="B596" s="120"/>
      <c r="E596" s="121"/>
      <c r="F596" s="273" t="s">
        <v>531</v>
      </c>
      <c r="G596" s="274"/>
      <c r="H596" s="274"/>
      <c r="I596" s="274"/>
      <c r="K596" s="123">
        <v>2.857</v>
      </c>
      <c r="S596" s="120"/>
      <c r="T596" s="124"/>
      <c r="AA596" s="125"/>
      <c r="AT596" s="121" t="s">
        <v>201</v>
      </c>
      <c r="AU596" s="121" t="s">
        <v>209</v>
      </c>
      <c r="AV596" s="121" t="s">
        <v>80</v>
      </c>
      <c r="AW596" s="121" t="s">
        <v>147</v>
      </c>
      <c r="AX596" s="121" t="s">
        <v>73</v>
      </c>
      <c r="AY596" s="121" t="s">
        <v>191</v>
      </c>
    </row>
    <row r="597" spans="2:51" s="6" customFormat="1" ht="15.75" customHeight="1">
      <c r="B597" s="120"/>
      <c r="E597" s="121"/>
      <c r="F597" s="273" t="s">
        <v>533</v>
      </c>
      <c r="G597" s="274"/>
      <c r="H597" s="274"/>
      <c r="I597" s="274"/>
      <c r="K597" s="123">
        <v>5.46</v>
      </c>
      <c r="S597" s="120"/>
      <c r="T597" s="124"/>
      <c r="AA597" s="125"/>
      <c r="AT597" s="121" t="s">
        <v>201</v>
      </c>
      <c r="AU597" s="121" t="s">
        <v>209</v>
      </c>
      <c r="AV597" s="121" t="s">
        <v>80</v>
      </c>
      <c r="AW597" s="121" t="s">
        <v>147</v>
      </c>
      <c r="AX597" s="121" t="s">
        <v>73</v>
      </c>
      <c r="AY597" s="121" t="s">
        <v>191</v>
      </c>
    </row>
    <row r="598" spans="2:51" s="6" customFormat="1" ht="15.75" customHeight="1">
      <c r="B598" s="120"/>
      <c r="E598" s="121"/>
      <c r="F598" s="273" t="s">
        <v>535</v>
      </c>
      <c r="G598" s="274"/>
      <c r="H598" s="274"/>
      <c r="I598" s="274"/>
      <c r="K598" s="123">
        <v>2.835</v>
      </c>
      <c r="S598" s="120"/>
      <c r="T598" s="124"/>
      <c r="AA598" s="125"/>
      <c r="AT598" s="121" t="s">
        <v>201</v>
      </c>
      <c r="AU598" s="121" t="s">
        <v>209</v>
      </c>
      <c r="AV598" s="121" t="s">
        <v>80</v>
      </c>
      <c r="AW598" s="121" t="s">
        <v>147</v>
      </c>
      <c r="AX598" s="121" t="s">
        <v>73</v>
      </c>
      <c r="AY598" s="121" t="s">
        <v>191</v>
      </c>
    </row>
    <row r="599" spans="2:51" s="6" customFormat="1" ht="15.75" customHeight="1">
      <c r="B599" s="126"/>
      <c r="E599" s="127"/>
      <c r="F599" s="275" t="s">
        <v>261</v>
      </c>
      <c r="G599" s="276"/>
      <c r="H599" s="276"/>
      <c r="I599" s="276"/>
      <c r="K599" s="128">
        <v>27.667</v>
      </c>
      <c r="S599" s="126"/>
      <c r="T599" s="129"/>
      <c r="AA599" s="130"/>
      <c r="AT599" s="127" t="s">
        <v>201</v>
      </c>
      <c r="AU599" s="127" t="s">
        <v>209</v>
      </c>
      <c r="AV599" s="127" t="s">
        <v>196</v>
      </c>
      <c r="AW599" s="127" t="s">
        <v>147</v>
      </c>
      <c r="AX599" s="127" t="s">
        <v>23</v>
      </c>
      <c r="AY599" s="127" t="s">
        <v>191</v>
      </c>
    </row>
    <row r="600" spans="2:65" s="6" customFormat="1" ht="15.75" customHeight="1">
      <c r="B600" s="21"/>
      <c r="C600" s="105" t="s">
        <v>830</v>
      </c>
      <c r="D600" s="105" t="s">
        <v>192</v>
      </c>
      <c r="E600" s="106" t="s">
        <v>831</v>
      </c>
      <c r="F600" s="270" t="s">
        <v>832</v>
      </c>
      <c r="G600" s="269"/>
      <c r="H600" s="269"/>
      <c r="I600" s="269"/>
      <c r="J600" s="108" t="s">
        <v>92</v>
      </c>
      <c r="K600" s="109">
        <v>12.96</v>
      </c>
      <c r="L600" s="271"/>
      <c r="M600" s="269"/>
      <c r="N600" s="272">
        <f>ROUND($L$600*$K$600,2)</f>
        <v>0</v>
      </c>
      <c r="O600" s="269"/>
      <c r="P600" s="269"/>
      <c r="Q600" s="269"/>
      <c r="R600" s="107" t="s">
        <v>195</v>
      </c>
      <c r="S600" s="21"/>
      <c r="T600" s="110"/>
      <c r="U600" s="111" t="s">
        <v>43</v>
      </c>
      <c r="X600" s="112">
        <v>0</v>
      </c>
      <c r="Y600" s="112">
        <f>$X$600*$K$600</f>
        <v>0</v>
      </c>
      <c r="Z600" s="112">
        <v>0.066</v>
      </c>
      <c r="AA600" s="113">
        <f>$Z$600*$K$600</f>
        <v>0.8553600000000001</v>
      </c>
      <c r="AR600" s="74" t="s">
        <v>196</v>
      </c>
      <c r="AT600" s="74" t="s">
        <v>192</v>
      </c>
      <c r="AU600" s="74" t="s">
        <v>209</v>
      </c>
      <c r="AY600" s="6" t="s">
        <v>191</v>
      </c>
      <c r="BE600" s="114">
        <f>IF($U$600="základní",$N$600,0)</f>
        <v>0</v>
      </c>
      <c r="BF600" s="114">
        <f>IF($U$600="snížená",$N$600,0)</f>
        <v>0</v>
      </c>
      <c r="BG600" s="114">
        <f>IF($U$600="zákl. přenesená",$N$600,0)</f>
        <v>0</v>
      </c>
      <c r="BH600" s="114">
        <f>IF($U$600="sníž. přenesená",$N$600,0)</f>
        <v>0</v>
      </c>
      <c r="BI600" s="114">
        <f>IF($U$600="nulová",$N$600,0)</f>
        <v>0</v>
      </c>
      <c r="BJ600" s="74" t="s">
        <v>23</v>
      </c>
      <c r="BK600" s="114">
        <f>ROUND($L$600*$K$600,2)</f>
        <v>0</v>
      </c>
      <c r="BL600" s="74" t="s">
        <v>196</v>
      </c>
      <c r="BM600" s="74" t="s">
        <v>833</v>
      </c>
    </row>
    <row r="601" spans="2:47" s="6" customFormat="1" ht="16.5" customHeight="1">
      <c r="B601" s="21"/>
      <c r="F601" s="263" t="s">
        <v>834</v>
      </c>
      <c r="G601" s="242"/>
      <c r="H601" s="242"/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1"/>
      <c r="T601" s="47"/>
      <c r="AA601" s="48"/>
      <c r="AT601" s="6" t="s">
        <v>199</v>
      </c>
      <c r="AU601" s="6" t="s">
        <v>209</v>
      </c>
    </row>
    <row r="602" spans="2:51" s="6" customFormat="1" ht="15.75" customHeight="1">
      <c r="B602" s="120"/>
      <c r="E602" s="121"/>
      <c r="F602" s="273" t="s">
        <v>835</v>
      </c>
      <c r="G602" s="274"/>
      <c r="H602" s="274"/>
      <c r="I602" s="274"/>
      <c r="K602" s="123">
        <v>12.96</v>
      </c>
      <c r="S602" s="120"/>
      <c r="T602" s="124"/>
      <c r="AA602" s="125"/>
      <c r="AT602" s="121" t="s">
        <v>201</v>
      </c>
      <c r="AU602" s="121" t="s">
        <v>209</v>
      </c>
      <c r="AV602" s="121" t="s">
        <v>80</v>
      </c>
      <c r="AW602" s="121" t="s">
        <v>147</v>
      </c>
      <c r="AX602" s="121" t="s">
        <v>23</v>
      </c>
      <c r="AY602" s="121" t="s">
        <v>191</v>
      </c>
    </row>
    <row r="603" spans="2:63" s="96" customFormat="1" ht="23.25" customHeight="1">
      <c r="B603" s="97"/>
      <c r="D603" s="104" t="s">
        <v>161</v>
      </c>
      <c r="N603" s="260">
        <f>$BK$603</f>
        <v>0</v>
      </c>
      <c r="O603" s="261"/>
      <c r="P603" s="261"/>
      <c r="Q603" s="261"/>
      <c r="S603" s="97"/>
      <c r="T603" s="100"/>
      <c r="W603" s="101">
        <f>SUM($W$604:$W$611)</f>
        <v>0</v>
      </c>
      <c r="Y603" s="101">
        <f>SUM($Y$604:$Y$611)</f>
        <v>0.0023592</v>
      </c>
      <c r="AA603" s="102">
        <f>SUM($AA$604:$AA$611)</f>
        <v>10.2772</v>
      </c>
      <c r="AR603" s="99" t="s">
        <v>23</v>
      </c>
      <c r="AT603" s="99" t="s">
        <v>72</v>
      </c>
      <c r="AU603" s="99" t="s">
        <v>80</v>
      </c>
      <c r="AY603" s="99" t="s">
        <v>191</v>
      </c>
      <c r="BK603" s="103">
        <f>SUM($BK$604:$BK$611)</f>
        <v>0</v>
      </c>
    </row>
    <row r="604" spans="2:65" s="6" customFormat="1" ht="27" customHeight="1">
      <c r="B604" s="21"/>
      <c r="C604" s="105" t="s">
        <v>836</v>
      </c>
      <c r="D604" s="105" t="s">
        <v>192</v>
      </c>
      <c r="E604" s="106" t="s">
        <v>837</v>
      </c>
      <c r="F604" s="270" t="s">
        <v>838</v>
      </c>
      <c r="G604" s="269"/>
      <c r="H604" s="269"/>
      <c r="I604" s="269"/>
      <c r="J604" s="108" t="s">
        <v>652</v>
      </c>
      <c r="K604" s="109">
        <v>6</v>
      </c>
      <c r="L604" s="271"/>
      <c r="M604" s="269"/>
      <c r="N604" s="272">
        <f>ROUND($L$604*$K$604,2)</f>
        <v>0</v>
      </c>
      <c r="O604" s="269"/>
      <c r="P604" s="269"/>
      <c r="Q604" s="269"/>
      <c r="R604" s="107" t="s">
        <v>195</v>
      </c>
      <c r="S604" s="21"/>
      <c r="T604" s="110"/>
      <c r="U604" s="111" t="s">
        <v>43</v>
      </c>
      <c r="X604" s="112">
        <v>0</v>
      </c>
      <c r="Y604" s="112">
        <f>$X$604*$K$604</f>
        <v>0</v>
      </c>
      <c r="Z604" s="112">
        <v>0.009</v>
      </c>
      <c r="AA604" s="113">
        <f>$Z$604*$K$604</f>
        <v>0.05399999999999999</v>
      </c>
      <c r="AR604" s="74" t="s">
        <v>196</v>
      </c>
      <c r="AT604" s="74" t="s">
        <v>192</v>
      </c>
      <c r="AU604" s="74" t="s">
        <v>209</v>
      </c>
      <c r="AY604" s="6" t="s">
        <v>191</v>
      </c>
      <c r="BE604" s="114">
        <f>IF($U$604="základní",$N$604,0)</f>
        <v>0</v>
      </c>
      <c r="BF604" s="114">
        <f>IF($U$604="snížená",$N$604,0)</f>
        <v>0</v>
      </c>
      <c r="BG604" s="114">
        <f>IF($U$604="zákl. přenesená",$N$604,0)</f>
        <v>0</v>
      </c>
      <c r="BH604" s="114">
        <f>IF($U$604="sníž. přenesená",$N$604,0)</f>
        <v>0</v>
      </c>
      <c r="BI604" s="114">
        <f>IF($U$604="nulová",$N$604,0)</f>
        <v>0</v>
      </c>
      <c r="BJ604" s="74" t="s">
        <v>23</v>
      </c>
      <c r="BK604" s="114">
        <f>ROUND($L$604*$K$604,2)</f>
        <v>0</v>
      </c>
      <c r="BL604" s="74" t="s">
        <v>196</v>
      </c>
      <c r="BM604" s="74" t="s">
        <v>839</v>
      </c>
    </row>
    <row r="605" spans="2:47" s="6" customFormat="1" ht="27" customHeight="1">
      <c r="B605" s="21"/>
      <c r="F605" s="263" t="s">
        <v>840</v>
      </c>
      <c r="G605" s="242"/>
      <c r="H605" s="242"/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1"/>
      <c r="T605" s="47"/>
      <c r="AA605" s="48"/>
      <c r="AT605" s="6" t="s">
        <v>199</v>
      </c>
      <c r="AU605" s="6" t="s">
        <v>209</v>
      </c>
    </row>
    <row r="606" spans="2:51" s="6" customFormat="1" ht="15.75" customHeight="1">
      <c r="B606" s="115"/>
      <c r="E606" s="116"/>
      <c r="F606" s="277" t="s">
        <v>841</v>
      </c>
      <c r="G606" s="278"/>
      <c r="H606" s="278"/>
      <c r="I606" s="278"/>
      <c r="K606" s="116"/>
      <c r="S606" s="115"/>
      <c r="T606" s="118"/>
      <c r="AA606" s="119"/>
      <c r="AT606" s="116" t="s">
        <v>201</v>
      </c>
      <c r="AU606" s="116" t="s">
        <v>209</v>
      </c>
      <c r="AV606" s="116" t="s">
        <v>23</v>
      </c>
      <c r="AW606" s="116" t="s">
        <v>147</v>
      </c>
      <c r="AX606" s="116" t="s">
        <v>73</v>
      </c>
      <c r="AY606" s="116" t="s">
        <v>191</v>
      </c>
    </row>
    <row r="607" spans="2:51" s="6" customFormat="1" ht="15.75" customHeight="1">
      <c r="B607" s="120"/>
      <c r="E607" s="121"/>
      <c r="F607" s="273" t="s">
        <v>842</v>
      </c>
      <c r="G607" s="274"/>
      <c r="H607" s="274"/>
      <c r="I607" s="274"/>
      <c r="K607" s="123">
        <v>6</v>
      </c>
      <c r="S607" s="120"/>
      <c r="T607" s="124"/>
      <c r="AA607" s="125"/>
      <c r="AT607" s="121" t="s">
        <v>201</v>
      </c>
      <c r="AU607" s="121" t="s">
        <v>209</v>
      </c>
      <c r="AV607" s="121" t="s">
        <v>80</v>
      </c>
      <c r="AW607" s="121" t="s">
        <v>147</v>
      </c>
      <c r="AX607" s="121" t="s">
        <v>23</v>
      </c>
      <c r="AY607" s="121" t="s">
        <v>191</v>
      </c>
    </row>
    <row r="608" spans="2:65" s="6" customFormat="1" ht="27" customHeight="1">
      <c r="B608" s="21"/>
      <c r="C608" s="105" t="s">
        <v>843</v>
      </c>
      <c r="D608" s="105" t="s">
        <v>192</v>
      </c>
      <c r="E608" s="106" t="s">
        <v>844</v>
      </c>
      <c r="F608" s="270" t="s">
        <v>845</v>
      </c>
      <c r="G608" s="269"/>
      <c r="H608" s="269"/>
      <c r="I608" s="269"/>
      <c r="J608" s="108" t="s">
        <v>89</v>
      </c>
      <c r="K608" s="109">
        <v>78.64</v>
      </c>
      <c r="L608" s="271"/>
      <c r="M608" s="269"/>
      <c r="N608" s="272">
        <f>ROUND($L$608*$K$608,2)</f>
        <v>0</v>
      </c>
      <c r="O608" s="269"/>
      <c r="P608" s="269"/>
      <c r="Q608" s="269"/>
      <c r="R608" s="107" t="s">
        <v>195</v>
      </c>
      <c r="S608" s="21"/>
      <c r="T608" s="110"/>
      <c r="U608" s="111" t="s">
        <v>43</v>
      </c>
      <c r="X608" s="112">
        <v>3E-05</v>
      </c>
      <c r="Y608" s="112">
        <f>$X$608*$K$608</f>
        <v>0.0023592</v>
      </c>
      <c r="Z608" s="112">
        <v>0.13</v>
      </c>
      <c r="AA608" s="113">
        <f>$Z$608*$K$608</f>
        <v>10.2232</v>
      </c>
      <c r="AR608" s="74" t="s">
        <v>196</v>
      </c>
      <c r="AT608" s="74" t="s">
        <v>192</v>
      </c>
      <c r="AU608" s="74" t="s">
        <v>209</v>
      </c>
      <c r="AY608" s="6" t="s">
        <v>191</v>
      </c>
      <c r="BE608" s="114">
        <f>IF($U$608="základní",$N$608,0)</f>
        <v>0</v>
      </c>
      <c r="BF608" s="114">
        <f>IF($U$608="snížená",$N$608,0)</f>
        <v>0</v>
      </c>
      <c r="BG608" s="114">
        <f>IF($U$608="zákl. přenesená",$N$608,0)</f>
        <v>0</v>
      </c>
      <c r="BH608" s="114">
        <f>IF($U$608="sníž. přenesená",$N$608,0)</f>
        <v>0</v>
      </c>
      <c r="BI608" s="114">
        <f>IF($U$608="nulová",$N$608,0)</f>
        <v>0</v>
      </c>
      <c r="BJ608" s="74" t="s">
        <v>23</v>
      </c>
      <c r="BK608" s="114">
        <f>ROUND($L$608*$K$608,2)</f>
        <v>0</v>
      </c>
      <c r="BL608" s="74" t="s">
        <v>196</v>
      </c>
      <c r="BM608" s="74" t="s">
        <v>846</v>
      </c>
    </row>
    <row r="609" spans="2:47" s="6" customFormat="1" ht="16.5" customHeight="1">
      <c r="B609" s="21"/>
      <c r="F609" s="263" t="s">
        <v>847</v>
      </c>
      <c r="G609" s="242"/>
      <c r="H609" s="242"/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1"/>
      <c r="T609" s="47"/>
      <c r="AA609" s="48"/>
      <c r="AT609" s="6" t="s">
        <v>199</v>
      </c>
      <c r="AU609" s="6" t="s">
        <v>209</v>
      </c>
    </row>
    <row r="610" spans="2:51" s="6" customFormat="1" ht="27" customHeight="1">
      <c r="B610" s="115"/>
      <c r="E610" s="116"/>
      <c r="F610" s="277" t="s">
        <v>848</v>
      </c>
      <c r="G610" s="278"/>
      <c r="H610" s="278"/>
      <c r="I610" s="278"/>
      <c r="K610" s="116"/>
      <c r="S610" s="115"/>
      <c r="T610" s="118"/>
      <c r="AA610" s="119"/>
      <c r="AT610" s="116" t="s">
        <v>201</v>
      </c>
      <c r="AU610" s="116" t="s">
        <v>209</v>
      </c>
      <c r="AV610" s="116" t="s">
        <v>23</v>
      </c>
      <c r="AW610" s="116" t="s">
        <v>147</v>
      </c>
      <c r="AX610" s="116" t="s">
        <v>73</v>
      </c>
      <c r="AY610" s="116" t="s">
        <v>191</v>
      </c>
    </row>
    <row r="611" spans="2:51" s="6" customFormat="1" ht="15.75" customHeight="1">
      <c r="B611" s="120"/>
      <c r="E611" s="121"/>
      <c r="F611" s="273" t="s">
        <v>849</v>
      </c>
      <c r="G611" s="274"/>
      <c r="H611" s="274"/>
      <c r="I611" s="274"/>
      <c r="K611" s="123">
        <v>78.64</v>
      </c>
      <c r="S611" s="120"/>
      <c r="T611" s="124"/>
      <c r="AA611" s="125"/>
      <c r="AT611" s="121" t="s">
        <v>201</v>
      </c>
      <c r="AU611" s="121" t="s">
        <v>209</v>
      </c>
      <c r="AV611" s="121" t="s">
        <v>80</v>
      </c>
      <c r="AW611" s="121" t="s">
        <v>147</v>
      </c>
      <c r="AX611" s="121" t="s">
        <v>23</v>
      </c>
      <c r="AY611" s="121" t="s">
        <v>191</v>
      </c>
    </row>
    <row r="612" spans="2:63" s="96" customFormat="1" ht="23.25" customHeight="1">
      <c r="B612" s="97"/>
      <c r="D612" s="104" t="s">
        <v>162</v>
      </c>
      <c r="N612" s="260">
        <f>$BK$612</f>
        <v>0</v>
      </c>
      <c r="O612" s="261"/>
      <c r="P612" s="261"/>
      <c r="Q612" s="261"/>
      <c r="S612" s="97"/>
      <c r="T612" s="100"/>
      <c r="W612" s="101">
        <f>SUM($W$613:$W$641)</f>
        <v>0</v>
      </c>
      <c r="Y612" s="101">
        <f>SUM($Y$613:$Y$641)</f>
        <v>0</v>
      </c>
      <c r="AA612" s="102">
        <f>SUM($AA$613:$AA$641)</f>
        <v>0</v>
      </c>
      <c r="AR612" s="99" t="s">
        <v>23</v>
      </c>
      <c r="AT612" s="99" t="s">
        <v>72</v>
      </c>
      <c r="AU612" s="99" t="s">
        <v>80</v>
      </c>
      <c r="AY612" s="99" t="s">
        <v>191</v>
      </c>
      <c r="BK612" s="103">
        <f>SUM($BK$613:$BK$641)</f>
        <v>0</v>
      </c>
    </row>
    <row r="613" spans="2:65" s="6" customFormat="1" ht="39" customHeight="1">
      <c r="B613" s="21"/>
      <c r="C613" s="105" t="s">
        <v>850</v>
      </c>
      <c r="D613" s="105" t="s">
        <v>192</v>
      </c>
      <c r="E613" s="106" t="s">
        <v>851</v>
      </c>
      <c r="F613" s="270" t="s">
        <v>852</v>
      </c>
      <c r="G613" s="269"/>
      <c r="H613" s="269"/>
      <c r="I613" s="269"/>
      <c r="J613" s="108" t="s">
        <v>228</v>
      </c>
      <c r="K613" s="109">
        <v>257.005</v>
      </c>
      <c r="L613" s="271"/>
      <c r="M613" s="269"/>
      <c r="N613" s="272">
        <f>ROUND($L$613*$K$613,2)</f>
        <v>0</v>
      </c>
      <c r="O613" s="269"/>
      <c r="P613" s="269"/>
      <c r="Q613" s="269"/>
      <c r="R613" s="107" t="s">
        <v>195</v>
      </c>
      <c r="S613" s="21"/>
      <c r="T613" s="110"/>
      <c r="U613" s="111" t="s">
        <v>43</v>
      </c>
      <c r="X613" s="112">
        <v>0</v>
      </c>
      <c r="Y613" s="112">
        <f>$X$613*$K$613</f>
        <v>0</v>
      </c>
      <c r="Z613" s="112">
        <v>0</v>
      </c>
      <c r="AA613" s="113">
        <f>$Z$613*$K$613</f>
        <v>0</v>
      </c>
      <c r="AR613" s="74" t="s">
        <v>196</v>
      </c>
      <c r="AT613" s="74" t="s">
        <v>192</v>
      </c>
      <c r="AU613" s="74" t="s">
        <v>209</v>
      </c>
      <c r="AY613" s="6" t="s">
        <v>191</v>
      </c>
      <c r="BE613" s="114">
        <f>IF($U$613="základní",$N$613,0)</f>
        <v>0</v>
      </c>
      <c r="BF613" s="114">
        <f>IF($U$613="snížená",$N$613,0)</f>
        <v>0</v>
      </c>
      <c r="BG613" s="114">
        <f>IF($U$613="zákl. přenesená",$N$613,0)</f>
        <v>0</v>
      </c>
      <c r="BH613" s="114">
        <f>IF($U$613="sníž. přenesená",$N$613,0)</f>
        <v>0</v>
      </c>
      <c r="BI613" s="114">
        <f>IF($U$613="nulová",$N$613,0)</f>
        <v>0</v>
      </c>
      <c r="BJ613" s="74" t="s">
        <v>23</v>
      </c>
      <c r="BK613" s="114">
        <f>ROUND($L$613*$K$613,2)</f>
        <v>0</v>
      </c>
      <c r="BL613" s="74" t="s">
        <v>196</v>
      </c>
      <c r="BM613" s="74" t="s">
        <v>853</v>
      </c>
    </row>
    <row r="614" spans="2:47" s="6" customFormat="1" ht="16.5" customHeight="1">
      <c r="B614" s="21"/>
      <c r="F614" s="263" t="s">
        <v>854</v>
      </c>
      <c r="G614" s="242"/>
      <c r="H614" s="242"/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1"/>
      <c r="T614" s="47"/>
      <c r="AA614" s="48"/>
      <c r="AT614" s="6" t="s">
        <v>199</v>
      </c>
      <c r="AU614" s="6" t="s">
        <v>209</v>
      </c>
    </row>
    <row r="615" spans="2:65" s="6" customFormat="1" ht="27" customHeight="1">
      <c r="B615" s="21"/>
      <c r="C615" s="105" t="s">
        <v>855</v>
      </c>
      <c r="D615" s="105" t="s">
        <v>192</v>
      </c>
      <c r="E615" s="106" t="s">
        <v>856</v>
      </c>
      <c r="F615" s="270" t="s">
        <v>857</v>
      </c>
      <c r="G615" s="269"/>
      <c r="H615" s="269"/>
      <c r="I615" s="269"/>
      <c r="J615" s="108" t="s">
        <v>228</v>
      </c>
      <c r="K615" s="109">
        <v>257.005</v>
      </c>
      <c r="L615" s="271"/>
      <c r="M615" s="269"/>
      <c r="N615" s="272">
        <f>ROUND($L$615*$K$615,2)</f>
        <v>0</v>
      </c>
      <c r="O615" s="269"/>
      <c r="P615" s="269"/>
      <c r="Q615" s="269"/>
      <c r="R615" s="107" t="s">
        <v>195</v>
      </c>
      <c r="S615" s="21"/>
      <c r="T615" s="110"/>
      <c r="U615" s="111" t="s">
        <v>43</v>
      </c>
      <c r="X615" s="112">
        <v>0</v>
      </c>
      <c r="Y615" s="112">
        <f>$X$615*$K$615</f>
        <v>0</v>
      </c>
      <c r="Z615" s="112">
        <v>0</v>
      </c>
      <c r="AA615" s="113">
        <f>$Z$615*$K$615</f>
        <v>0</v>
      </c>
      <c r="AR615" s="74" t="s">
        <v>196</v>
      </c>
      <c r="AT615" s="74" t="s">
        <v>192</v>
      </c>
      <c r="AU615" s="74" t="s">
        <v>209</v>
      </c>
      <c r="AY615" s="6" t="s">
        <v>191</v>
      </c>
      <c r="BE615" s="114">
        <f>IF($U$615="základní",$N$615,0)</f>
        <v>0</v>
      </c>
      <c r="BF615" s="114">
        <f>IF($U$615="snížená",$N$615,0)</f>
        <v>0</v>
      </c>
      <c r="BG615" s="114">
        <f>IF($U$615="zákl. přenesená",$N$615,0)</f>
        <v>0</v>
      </c>
      <c r="BH615" s="114">
        <f>IF($U$615="sníž. přenesená",$N$615,0)</f>
        <v>0</v>
      </c>
      <c r="BI615" s="114">
        <f>IF($U$615="nulová",$N$615,0)</f>
        <v>0</v>
      </c>
      <c r="BJ615" s="74" t="s">
        <v>23</v>
      </c>
      <c r="BK615" s="114">
        <f>ROUND($L$615*$K$615,2)</f>
        <v>0</v>
      </c>
      <c r="BL615" s="74" t="s">
        <v>196</v>
      </c>
      <c r="BM615" s="74" t="s">
        <v>858</v>
      </c>
    </row>
    <row r="616" spans="2:47" s="6" customFormat="1" ht="16.5" customHeight="1">
      <c r="B616" s="21"/>
      <c r="F616" s="263" t="s">
        <v>857</v>
      </c>
      <c r="G616" s="242"/>
      <c r="H616" s="242"/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1"/>
      <c r="T616" s="47"/>
      <c r="AA616" s="48"/>
      <c r="AT616" s="6" t="s">
        <v>199</v>
      </c>
      <c r="AU616" s="6" t="s">
        <v>209</v>
      </c>
    </row>
    <row r="617" spans="2:47" s="6" customFormat="1" ht="27" customHeight="1">
      <c r="B617" s="21"/>
      <c r="F617" s="279" t="s">
        <v>859</v>
      </c>
      <c r="G617" s="242"/>
      <c r="H617" s="242"/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1"/>
      <c r="T617" s="47"/>
      <c r="AA617" s="48"/>
      <c r="AT617" s="6" t="s">
        <v>256</v>
      </c>
      <c r="AU617" s="6" t="s">
        <v>209</v>
      </c>
    </row>
    <row r="618" spans="2:65" s="6" customFormat="1" ht="27" customHeight="1">
      <c r="B618" s="21"/>
      <c r="C618" s="105" t="s">
        <v>860</v>
      </c>
      <c r="D618" s="105" t="s">
        <v>192</v>
      </c>
      <c r="E618" s="106" t="s">
        <v>861</v>
      </c>
      <c r="F618" s="270" t="s">
        <v>862</v>
      </c>
      <c r="G618" s="269"/>
      <c r="H618" s="269"/>
      <c r="I618" s="269"/>
      <c r="J618" s="108" t="s">
        <v>228</v>
      </c>
      <c r="K618" s="109">
        <v>4883.095</v>
      </c>
      <c r="L618" s="271"/>
      <c r="M618" s="269"/>
      <c r="N618" s="272">
        <f>ROUND($L$618*$K$618,2)</f>
        <v>0</v>
      </c>
      <c r="O618" s="269"/>
      <c r="P618" s="269"/>
      <c r="Q618" s="269"/>
      <c r="R618" s="107" t="s">
        <v>195</v>
      </c>
      <c r="S618" s="21"/>
      <c r="T618" s="110"/>
      <c r="U618" s="111" t="s">
        <v>43</v>
      </c>
      <c r="X618" s="112">
        <v>0</v>
      </c>
      <c r="Y618" s="112">
        <f>$X$618*$K$618</f>
        <v>0</v>
      </c>
      <c r="Z618" s="112">
        <v>0</v>
      </c>
      <c r="AA618" s="113">
        <f>$Z$618*$K$618</f>
        <v>0</v>
      </c>
      <c r="AR618" s="74" t="s">
        <v>196</v>
      </c>
      <c r="AT618" s="74" t="s">
        <v>192</v>
      </c>
      <c r="AU618" s="74" t="s">
        <v>209</v>
      </c>
      <c r="AY618" s="6" t="s">
        <v>191</v>
      </c>
      <c r="BE618" s="114">
        <f>IF($U$618="základní",$N$618,0)</f>
        <v>0</v>
      </c>
      <c r="BF618" s="114">
        <f>IF($U$618="snížená",$N$618,0)</f>
        <v>0</v>
      </c>
      <c r="BG618" s="114">
        <f>IF($U$618="zákl. přenesená",$N$618,0)</f>
        <v>0</v>
      </c>
      <c r="BH618" s="114">
        <f>IF($U$618="sníž. přenesená",$N$618,0)</f>
        <v>0</v>
      </c>
      <c r="BI618" s="114">
        <f>IF($U$618="nulová",$N$618,0)</f>
        <v>0</v>
      </c>
      <c r="BJ618" s="74" t="s">
        <v>23</v>
      </c>
      <c r="BK618" s="114">
        <f>ROUND($L$618*$K$618,2)</f>
        <v>0</v>
      </c>
      <c r="BL618" s="74" t="s">
        <v>196</v>
      </c>
      <c r="BM618" s="74" t="s">
        <v>863</v>
      </c>
    </row>
    <row r="619" spans="2:47" s="6" customFormat="1" ht="16.5" customHeight="1">
      <c r="B619" s="21"/>
      <c r="F619" s="263" t="s">
        <v>862</v>
      </c>
      <c r="G619" s="242"/>
      <c r="H619" s="242"/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1"/>
      <c r="T619" s="47"/>
      <c r="AA619" s="48"/>
      <c r="AT619" s="6" t="s">
        <v>199</v>
      </c>
      <c r="AU619" s="6" t="s">
        <v>209</v>
      </c>
    </row>
    <row r="620" spans="2:51" s="6" customFormat="1" ht="15.75" customHeight="1">
      <c r="B620" s="120"/>
      <c r="F620" s="273" t="s">
        <v>864</v>
      </c>
      <c r="G620" s="274"/>
      <c r="H620" s="274"/>
      <c r="I620" s="274"/>
      <c r="K620" s="123">
        <v>4883.095</v>
      </c>
      <c r="S620" s="120"/>
      <c r="T620" s="124"/>
      <c r="AA620" s="125"/>
      <c r="AT620" s="121" t="s">
        <v>201</v>
      </c>
      <c r="AU620" s="121" t="s">
        <v>209</v>
      </c>
      <c r="AV620" s="121" t="s">
        <v>80</v>
      </c>
      <c r="AW620" s="121" t="s">
        <v>73</v>
      </c>
      <c r="AX620" s="121" t="s">
        <v>23</v>
      </c>
      <c r="AY620" s="121" t="s">
        <v>191</v>
      </c>
    </row>
    <row r="621" spans="2:65" s="6" customFormat="1" ht="27" customHeight="1">
      <c r="B621" s="21"/>
      <c r="C621" s="105" t="s">
        <v>865</v>
      </c>
      <c r="D621" s="105" t="s">
        <v>192</v>
      </c>
      <c r="E621" s="106" t="s">
        <v>866</v>
      </c>
      <c r="F621" s="270" t="s">
        <v>867</v>
      </c>
      <c r="G621" s="269"/>
      <c r="H621" s="269"/>
      <c r="I621" s="269"/>
      <c r="J621" s="108" t="s">
        <v>228</v>
      </c>
      <c r="K621" s="109">
        <v>39.27</v>
      </c>
      <c r="L621" s="271"/>
      <c r="M621" s="269"/>
      <c r="N621" s="272">
        <f>ROUND($L$621*$K$621,2)</f>
        <v>0</v>
      </c>
      <c r="O621" s="269"/>
      <c r="P621" s="269"/>
      <c r="Q621" s="269"/>
      <c r="R621" s="107" t="s">
        <v>195</v>
      </c>
      <c r="S621" s="21"/>
      <c r="T621" s="110"/>
      <c r="U621" s="111" t="s">
        <v>43</v>
      </c>
      <c r="X621" s="112">
        <v>0</v>
      </c>
      <c r="Y621" s="112">
        <f>$X$621*$K$621</f>
        <v>0</v>
      </c>
      <c r="Z621" s="112">
        <v>0</v>
      </c>
      <c r="AA621" s="113">
        <f>$Z$621*$K$621</f>
        <v>0</v>
      </c>
      <c r="AR621" s="74" t="s">
        <v>196</v>
      </c>
      <c r="AT621" s="74" t="s">
        <v>192</v>
      </c>
      <c r="AU621" s="74" t="s">
        <v>209</v>
      </c>
      <c r="AY621" s="6" t="s">
        <v>191</v>
      </c>
      <c r="BE621" s="114">
        <f>IF($U$621="základní",$N$621,0)</f>
        <v>0</v>
      </c>
      <c r="BF621" s="114">
        <f>IF($U$621="snížená",$N$621,0)</f>
        <v>0</v>
      </c>
      <c r="BG621" s="114">
        <f>IF($U$621="zákl. přenesená",$N$621,0)</f>
        <v>0</v>
      </c>
      <c r="BH621" s="114">
        <f>IF($U$621="sníž. přenesená",$N$621,0)</f>
        <v>0</v>
      </c>
      <c r="BI621" s="114">
        <f>IF($U$621="nulová",$N$621,0)</f>
        <v>0</v>
      </c>
      <c r="BJ621" s="74" t="s">
        <v>23</v>
      </c>
      <c r="BK621" s="114">
        <f>ROUND($L$621*$K$621,2)</f>
        <v>0</v>
      </c>
      <c r="BL621" s="74" t="s">
        <v>196</v>
      </c>
      <c r="BM621" s="74" t="s">
        <v>868</v>
      </c>
    </row>
    <row r="622" spans="2:47" s="6" customFormat="1" ht="16.5" customHeight="1">
      <c r="B622" s="21"/>
      <c r="F622" s="263" t="s">
        <v>869</v>
      </c>
      <c r="G622" s="242"/>
      <c r="H622" s="242"/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1"/>
      <c r="T622" s="47"/>
      <c r="AA622" s="48"/>
      <c r="AT622" s="6" t="s">
        <v>199</v>
      </c>
      <c r="AU622" s="6" t="s">
        <v>209</v>
      </c>
    </row>
    <row r="623" spans="2:51" s="6" customFormat="1" ht="15.75" customHeight="1">
      <c r="B623" s="120"/>
      <c r="E623" s="121"/>
      <c r="F623" s="273" t="s">
        <v>870</v>
      </c>
      <c r="G623" s="274"/>
      <c r="H623" s="274"/>
      <c r="I623" s="274"/>
      <c r="K623" s="123">
        <v>39.27</v>
      </c>
      <c r="S623" s="120"/>
      <c r="T623" s="124"/>
      <c r="AA623" s="125"/>
      <c r="AT623" s="121" t="s">
        <v>201</v>
      </c>
      <c r="AU623" s="121" t="s">
        <v>209</v>
      </c>
      <c r="AV623" s="121" t="s">
        <v>80</v>
      </c>
      <c r="AW623" s="121" t="s">
        <v>147</v>
      </c>
      <c r="AX623" s="121" t="s">
        <v>23</v>
      </c>
      <c r="AY623" s="121" t="s">
        <v>191</v>
      </c>
    </row>
    <row r="624" spans="2:65" s="6" customFormat="1" ht="27" customHeight="1">
      <c r="B624" s="21"/>
      <c r="C624" s="105" t="s">
        <v>871</v>
      </c>
      <c r="D624" s="105" t="s">
        <v>192</v>
      </c>
      <c r="E624" s="106" t="s">
        <v>872</v>
      </c>
      <c r="F624" s="270" t="s">
        <v>873</v>
      </c>
      <c r="G624" s="269"/>
      <c r="H624" s="269"/>
      <c r="I624" s="269"/>
      <c r="J624" s="108" t="s">
        <v>228</v>
      </c>
      <c r="K624" s="109">
        <v>10.223</v>
      </c>
      <c r="L624" s="271"/>
      <c r="M624" s="269"/>
      <c r="N624" s="272">
        <f>ROUND($L$624*$K$624,2)</f>
        <v>0</v>
      </c>
      <c r="O624" s="269"/>
      <c r="P624" s="269"/>
      <c r="Q624" s="269"/>
      <c r="R624" s="107" t="s">
        <v>195</v>
      </c>
      <c r="S624" s="21"/>
      <c r="T624" s="110"/>
      <c r="U624" s="111" t="s">
        <v>43</v>
      </c>
      <c r="X624" s="112">
        <v>0</v>
      </c>
      <c r="Y624" s="112">
        <f>$X$624*$K$624</f>
        <v>0</v>
      </c>
      <c r="Z624" s="112">
        <v>0</v>
      </c>
      <c r="AA624" s="113">
        <f>$Z$624*$K$624</f>
        <v>0</v>
      </c>
      <c r="AR624" s="74" t="s">
        <v>196</v>
      </c>
      <c r="AT624" s="74" t="s">
        <v>192</v>
      </c>
      <c r="AU624" s="74" t="s">
        <v>209</v>
      </c>
      <c r="AY624" s="6" t="s">
        <v>191</v>
      </c>
      <c r="BE624" s="114">
        <f>IF($U$624="základní",$N$624,0)</f>
        <v>0</v>
      </c>
      <c r="BF624" s="114">
        <f>IF($U$624="snížená",$N$624,0)</f>
        <v>0</v>
      </c>
      <c r="BG624" s="114">
        <f>IF($U$624="zákl. přenesená",$N$624,0)</f>
        <v>0</v>
      </c>
      <c r="BH624" s="114">
        <f>IF($U$624="sníž. přenesená",$N$624,0)</f>
        <v>0</v>
      </c>
      <c r="BI624" s="114">
        <f>IF($U$624="nulová",$N$624,0)</f>
        <v>0</v>
      </c>
      <c r="BJ624" s="74" t="s">
        <v>23</v>
      </c>
      <c r="BK624" s="114">
        <f>ROUND($L$624*$K$624,2)</f>
        <v>0</v>
      </c>
      <c r="BL624" s="74" t="s">
        <v>196</v>
      </c>
      <c r="BM624" s="74" t="s">
        <v>874</v>
      </c>
    </row>
    <row r="625" spans="2:47" s="6" customFormat="1" ht="16.5" customHeight="1">
      <c r="B625" s="21"/>
      <c r="F625" s="263" t="s">
        <v>875</v>
      </c>
      <c r="G625" s="242"/>
      <c r="H625" s="242"/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1"/>
      <c r="T625" s="47"/>
      <c r="AA625" s="48"/>
      <c r="AT625" s="6" t="s">
        <v>199</v>
      </c>
      <c r="AU625" s="6" t="s">
        <v>209</v>
      </c>
    </row>
    <row r="626" spans="2:51" s="6" customFormat="1" ht="15.75" customHeight="1">
      <c r="B626" s="120"/>
      <c r="E626" s="121"/>
      <c r="F626" s="273" t="s">
        <v>876</v>
      </c>
      <c r="G626" s="274"/>
      <c r="H626" s="274"/>
      <c r="I626" s="274"/>
      <c r="K626" s="123">
        <v>10.223</v>
      </c>
      <c r="S626" s="120"/>
      <c r="T626" s="124"/>
      <c r="AA626" s="125"/>
      <c r="AT626" s="121" t="s">
        <v>201</v>
      </c>
      <c r="AU626" s="121" t="s">
        <v>209</v>
      </c>
      <c r="AV626" s="121" t="s">
        <v>80</v>
      </c>
      <c r="AW626" s="121" t="s">
        <v>147</v>
      </c>
      <c r="AX626" s="121" t="s">
        <v>23</v>
      </c>
      <c r="AY626" s="121" t="s">
        <v>191</v>
      </c>
    </row>
    <row r="627" spans="2:65" s="6" customFormat="1" ht="27" customHeight="1">
      <c r="B627" s="21"/>
      <c r="C627" s="105" t="s">
        <v>877</v>
      </c>
      <c r="D627" s="105" t="s">
        <v>192</v>
      </c>
      <c r="E627" s="106" t="s">
        <v>878</v>
      </c>
      <c r="F627" s="270" t="s">
        <v>879</v>
      </c>
      <c r="G627" s="269"/>
      <c r="H627" s="269"/>
      <c r="I627" s="269"/>
      <c r="J627" s="108" t="s">
        <v>228</v>
      </c>
      <c r="K627" s="109">
        <v>16.266</v>
      </c>
      <c r="L627" s="271"/>
      <c r="M627" s="269"/>
      <c r="N627" s="272">
        <f>ROUND($L$627*$K$627,2)</f>
        <v>0</v>
      </c>
      <c r="O627" s="269"/>
      <c r="P627" s="269"/>
      <c r="Q627" s="269"/>
      <c r="R627" s="107" t="s">
        <v>195</v>
      </c>
      <c r="S627" s="21"/>
      <c r="T627" s="110"/>
      <c r="U627" s="111" t="s">
        <v>43</v>
      </c>
      <c r="X627" s="112">
        <v>0</v>
      </c>
      <c r="Y627" s="112">
        <f>$X$627*$K$627</f>
        <v>0</v>
      </c>
      <c r="Z627" s="112">
        <v>0</v>
      </c>
      <c r="AA627" s="113">
        <f>$Z$627*$K$627</f>
        <v>0</v>
      </c>
      <c r="AR627" s="74" t="s">
        <v>196</v>
      </c>
      <c r="AT627" s="74" t="s">
        <v>192</v>
      </c>
      <c r="AU627" s="74" t="s">
        <v>209</v>
      </c>
      <c r="AY627" s="6" t="s">
        <v>191</v>
      </c>
      <c r="BE627" s="114">
        <f>IF($U$627="základní",$N$627,0)</f>
        <v>0</v>
      </c>
      <c r="BF627" s="114">
        <f>IF($U$627="snížená",$N$627,0)</f>
        <v>0</v>
      </c>
      <c r="BG627" s="114">
        <f>IF($U$627="zákl. přenesená",$N$627,0)</f>
        <v>0</v>
      </c>
      <c r="BH627" s="114">
        <f>IF($U$627="sníž. přenesená",$N$627,0)</f>
        <v>0</v>
      </c>
      <c r="BI627" s="114">
        <f>IF($U$627="nulová",$N$627,0)</f>
        <v>0</v>
      </c>
      <c r="BJ627" s="74" t="s">
        <v>23</v>
      </c>
      <c r="BK627" s="114">
        <f>ROUND($L$627*$K$627,2)</f>
        <v>0</v>
      </c>
      <c r="BL627" s="74" t="s">
        <v>196</v>
      </c>
      <c r="BM627" s="74" t="s">
        <v>880</v>
      </c>
    </row>
    <row r="628" spans="2:47" s="6" customFormat="1" ht="16.5" customHeight="1">
      <c r="B628" s="21"/>
      <c r="F628" s="263" t="s">
        <v>881</v>
      </c>
      <c r="G628" s="242"/>
      <c r="H628" s="242"/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1"/>
      <c r="T628" s="47"/>
      <c r="AA628" s="48"/>
      <c r="AT628" s="6" t="s">
        <v>199</v>
      </c>
      <c r="AU628" s="6" t="s">
        <v>209</v>
      </c>
    </row>
    <row r="629" spans="2:51" s="6" customFormat="1" ht="15.75" customHeight="1">
      <c r="B629" s="115"/>
      <c r="E629" s="116"/>
      <c r="F629" s="277" t="s">
        <v>882</v>
      </c>
      <c r="G629" s="278"/>
      <c r="H629" s="278"/>
      <c r="I629" s="278"/>
      <c r="K629" s="116"/>
      <c r="S629" s="115"/>
      <c r="T629" s="118"/>
      <c r="AA629" s="119"/>
      <c r="AT629" s="116" t="s">
        <v>201</v>
      </c>
      <c r="AU629" s="116" t="s">
        <v>209</v>
      </c>
      <c r="AV629" s="116" t="s">
        <v>23</v>
      </c>
      <c r="AW629" s="116" t="s">
        <v>147</v>
      </c>
      <c r="AX629" s="116" t="s">
        <v>73</v>
      </c>
      <c r="AY629" s="116" t="s">
        <v>191</v>
      </c>
    </row>
    <row r="630" spans="2:51" s="6" customFormat="1" ht="15.75" customHeight="1">
      <c r="B630" s="120"/>
      <c r="E630" s="121"/>
      <c r="F630" s="273" t="s">
        <v>883</v>
      </c>
      <c r="G630" s="274"/>
      <c r="H630" s="274"/>
      <c r="I630" s="274"/>
      <c r="K630" s="123">
        <v>16.266</v>
      </c>
      <c r="S630" s="120"/>
      <c r="T630" s="124"/>
      <c r="AA630" s="125"/>
      <c r="AT630" s="121" t="s">
        <v>201</v>
      </c>
      <c r="AU630" s="121" t="s">
        <v>209</v>
      </c>
      <c r="AV630" s="121" t="s">
        <v>80</v>
      </c>
      <c r="AW630" s="121" t="s">
        <v>147</v>
      </c>
      <c r="AX630" s="121" t="s">
        <v>23</v>
      </c>
      <c r="AY630" s="121" t="s">
        <v>191</v>
      </c>
    </row>
    <row r="631" spans="2:65" s="6" customFormat="1" ht="27" customHeight="1">
      <c r="B631" s="21"/>
      <c r="C631" s="105" t="s">
        <v>884</v>
      </c>
      <c r="D631" s="105" t="s">
        <v>192</v>
      </c>
      <c r="E631" s="106" t="s">
        <v>885</v>
      </c>
      <c r="F631" s="270" t="s">
        <v>886</v>
      </c>
      <c r="G631" s="269"/>
      <c r="H631" s="269"/>
      <c r="I631" s="269"/>
      <c r="J631" s="108" t="s">
        <v>228</v>
      </c>
      <c r="K631" s="109">
        <v>8.548</v>
      </c>
      <c r="L631" s="271"/>
      <c r="M631" s="269"/>
      <c r="N631" s="272">
        <f>ROUND($L$631*$K$631,2)</f>
        <v>0</v>
      </c>
      <c r="O631" s="269"/>
      <c r="P631" s="269"/>
      <c r="Q631" s="269"/>
      <c r="R631" s="107" t="s">
        <v>195</v>
      </c>
      <c r="S631" s="21"/>
      <c r="T631" s="110"/>
      <c r="U631" s="111" t="s">
        <v>43</v>
      </c>
      <c r="X631" s="112">
        <v>0</v>
      </c>
      <c r="Y631" s="112">
        <f>$X$631*$K$631</f>
        <v>0</v>
      </c>
      <c r="Z631" s="112">
        <v>0</v>
      </c>
      <c r="AA631" s="113">
        <f>$Z$631*$K$631</f>
        <v>0</v>
      </c>
      <c r="AR631" s="74" t="s">
        <v>196</v>
      </c>
      <c r="AT631" s="74" t="s">
        <v>192</v>
      </c>
      <c r="AU631" s="74" t="s">
        <v>209</v>
      </c>
      <c r="AY631" s="6" t="s">
        <v>191</v>
      </c>
      <c r="BE631" s="114">
        <f>IF($U$631="základní",$N$631,0)</f>
        <v>0</v>
      </c>
      <c r="BF631" s="114">
        <f>IF($U$631="snížená",$N$631,0)</f>
        <v>0</v>
      </c>
      <c r="BG631" s="114">
        <f>IF($U$631="zákl. přenesená",$N$631,0)</f>
        <v>0</v>
      </c>
      <c r="BH631" s="114">
        <f>IF($U$631="sníž. přenesená",$N$631,0)</f>
        <v>0</v>
      </c>
      <c r="BI631" s="114">
        <f>IF($U$631="nulová",$N$631,0)</f>
        <v>0</v>
      </c>
      <c r="BJ631" s="74" t="s">
        <v>23</v>
      </c>
      <c r="BK631" s="114">
        <f>ROUND($L$631*$K$631,2)</f>
        <v>0</v>
      </c>
      <c r="BL631" s="74" t="s">
        <v>196</v>
      </c>
      <c r="BM631" s="74" t="s">
        <v>887</v>
      </c>
    </row>
    <row r="632" spans="2:47" s="6" customFormat="1" ht="16.5" customHeight="1">
      <c r="B632" s="21"/>
      <c r="F632" s="263" t="s">
        <v>888</v>
      </c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1"/>
      <c r="T632" s="47"/>
      <c r="AA632" s="48"/>
      <c r="AT632" s="6" t="s">
        <v>199</v>
      </c>
      <c r="AU632" s="6" t="s">
        <v>209</v>
      </c>
    </row>
    <row r="633" spans="2:51" s="6" customFormat="1" ht="15.75" customHeight="1">
      <c r="B633" s="120"/>
      <c r="E633" s="121"/>
      <c r="F633" s="273" t="s">
        <v>889</v>
      </c>
      <c r="G633" s="274"/>
      <c r="H633" s="274"/>
      <c r="I633" s="274"/>
      <c r="K633" s="123">
        <v>8.548</v>
      </c>
      <c r="S633" s="120"/>
      <c r="T633" s="124"/>
      <c r="AA633" s="125"/>
      <c r="AT633" s="121" t="s">
        <v>201</v>
      </c>
      <c r="AU633" s="121" t="s">
        <v>209</v>
      </c>
      <c r="AV633" s="121" t="s">
        <v>80</v>
      </c>
      <c r="AW633" s="121" t="s">
        <v>147</v>
      </c>
      <c r="AX633" s="121" t="s">
        <v>23</v>
      </c>
      <c r="AY633" s="121" t="s">
        <v>191</v>
      </c>
    </row>
    <row r="634" spans="2:65" s="6" customFormat="1" ht="27" customHeight="1">
      <c r="B634" s="21"/>
      <c r="C634" s="105" t="s">
        <v>890</v>
      </c>
      <c r="D634" s="105" t="s">
        <v>192</v>
      </c>
      <c r="E634" s="106" t="s">
        <v>891</v>
      </c>
      <c r="F634" s="270" t="s">
        <v>892</v>
      </c>
      <c r="G634" s="269"/>
      <c r="H634" s="269"/>
      <c r="I634" s="269"/>
      <c r="J634" s="108" t="s">
        <v>228</v>
      </c>
      <c r="K634" s="109">
        <v>11.671</v>
      </c>
      <c r="L634" s="271"/>
      <c r="M634" s="269"/>
      <c r="N634" s="272">
        <f>ROUND($L$634*$K$634,2)</f>
        <v>0</v>
      </c>
      <c r="O634" s="269"/>
      <c r="P634" s="269"/>
      <c r="Q634" s="269"/>
      <c r="R634" s="107" t="s">
        <v>195</v>
      </c>
      <c r="S634" s="21"/>
      <c r="T634" s="110"/>
      <c r="U634" s="111" t="s">
        <v>43</v>
      </c>
      <c r="X634" s="112">
        <v>0</v>
      </c>
      <c r="Y634" s="112">
        <f>$X$634*$K$634</f>
        <v>0</v>
      </c>
      <c r="Z634" s="112">
        <v>0</v>
      </c>
      <c r="AA634" s="113">
        <f>$Z$634*$K$634</f>
        <v>0</v>
      </c>
      <c r="AR634" s="74" t="s">
        <v>196</v>
      </c>
      <c r="AT634" s="74" t="s">
        <v>192</v>
      </c>
      <c r="AU634" s="74" t="s">
        <v>209</v>
      </c>
      <c r="AY634" s="6" t="s">
        <v>191</v>
      </c>
      <c r="BE634" s="114">
        <f>IF($U$634="základní",$N$634,0)</f>
        <v>0</v>
      </c>
      <c r="BF634" s="114">
        <f>IF($U$634="snížená",$N$634,0)</f>
        <v>0</v>
      </c>
      <c r="BG634" s="114">
        <f>IF($U$634="zákl. přenesená",$N$634,0)</f>
        <v>0</v>
      </c>
      <c r="BH634" s="114">
        <f>IF($U$634="sníž. přenesená",$N$634,0)</f>
        <v>0</v>
      </c>
      <c r="BI634" s="114">
        <f>IF($U$634="nulová",$N$634,0)</f>
        <v>0</v>
      </c>
      <c r="BJ634" s="74" t="s">
        <v>23</v>
      </c>
      <c r="BK634" s="114">
        <f>ROUND($L$634*$K$634,2)</f>
        <v>0</v>
      </c>
      <c r="BL634" s="74" t="s">
        <v>196</v>
      </c>
      <c r="BM634" s="74" t="s">
        <v>893</v>
      </c>
    </row>
    <row r="635" spans="2:47" s="6" customFormat="1" ht="16.5" customHeight="1">
      <c r="B635" s="21"/>
      <c r="F635" s="263" t="s">
        <v>894</v>
      </c>
      <c r="G635" s="242"/>
      <c r="H635" s="242"/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1"/>
      <c r="T635" s="47"/>
      <c r="AA635" s="48"/>
      <c r="AT635" s="6" t="s">
        <v>199</v>
      </c>
      <c r="AU635" s="6" t="s">
        <v>209</v>
      </c>
    </row>
    <row r="636" spans="2:51" s="6" customFormat="1" ht="15.75" customHeight="1">
      <c r="B636" s="120"/>
      <c r="E636" s="121"/>
      <c r="F636" s="273" t="s">
        <v>895</v>
      </c>
      <c r="G636" s="274"/>
      <c r="H636" s="274"/>
      <c r="I636" s="274"/>
      <c r="K636" s="123">
        <v>11.671</v>
      </c>
      <c r="S636" s="120"/>
      <c r="T636" s="124"/>
      <c r="AA636" s="125"/>
      <c r="AT636" s="121" t="s">
        <v>201</v>
      </c>
      <c r="AU636" s="121" t="s">
        <v>209</v>
      </c>
      <c r="AV636" s="121" t="s">
        <v>80</v>
      </c>
      <c r="AW636" s="121" t="s">
        <v>147</v>
      </c>
      <c r="AX636" s="121" t="s">
        <v>23</v>
      </c>
      <c r="AY636" s="121" t="s">
        <v>191</v>
      </c>
    </row>
    <row r="637" spans="2:65" s="6" customFormat="1" ht="27" customHeight="1">
      <c r="B637" s="21"/>
      <c r="C637" s="105" t="s">
        <v>896</v>
      </c>
      <c r="D637" s="105" t="s">
        <v>192</v>
      </c>
      <c r="E637" s="106" t="s">
        <v>897</v>
      </c>
      <c r="F637" s="270" t="s">
        <v>898</v>
      </c>
      <c r="G637" s="269"/>
      <c r="H637" s="269"/>
      <c r="I637" s="269"/>
      <c r="J637" s="108" t="s">
        <v>228</v>
      </c>
      <c r="K637" s="109">
        <v>7.186</v>
      </c>
      <c r="L637" s="271"/>
      <c r="M637" s="269"/>
      <c r="N637" s="272">
        <f>ROUND($L$637*$K$637,2)</f>
        <v>0</v>
      </c>
      <c r="O637" s="269"/>
      <c r="P637" s="269"/>
      <c r="Q637" s="269"/>
      <c r="R637" s="107" t="s">
        <v>195</v>
      </c>
      <c r="S637" s="21"/>
      <c r="T637" s="110"/>
      <c r="U637" s="111" t="s">
        <v>43</v>
      </c>
      <c r="X637" s="112">
        <v>0</v>
      </c>
      <c r="Y637" s="112">
        <f>$X$637*$K$637</f>
        <v>0</v>
      </c>
      <c r="Z637" s="112">
        <v>0</v>
      </c>
      <c r="AA637" s="113">
        <f>$Z$637*$K$637</f>
        <v>0</v>
      </c>
      <c r="AR637" s="74" t="s">
        <v>196</v>
      </c>
      <c r="AT637" s="74" t="s">
        <v>192</v>
      </c>
      <c r="AU637" s="74" t="s">
        <v>209</v>
      </c>
      <c r="AY637" s="6" t="s">
        <v>191</v>
      </c>
      <c r="BE637" s="114">
        <f>IF($U$637="základní",$N$637,0)</f>
        <v>0</v>
      </c>
      <c r="BF637" s="114">
        <f>IF($U$637="snížená",$N$637,0)</f>
        <v>0</v>
      </c>
      <c r="BG637" s="114">
        <f>IF($U$637="zákl. přenesená",$N$637,0)</f>
        <v>0</v>
      </c>
      <c r="BH637" s="114">
        <f>IF($U$637="sníž. přenesená",$N$637,0)</f>
        <v>0</v>
      </c>
      <c r="BI637" s="114">
        <f>IF($U$637="nulová",$N$637,0)</f>
        <v>0</v>
      </c>
      <c r="BJ637" s="74" t="s">
        <v>23</v>
      </c>
      <c r="BK637" s="114">
        <f>ROUND($L$637*$K$637,2)</f>
        <v>0</v>
      </c>
      <c r="BL637" s="74" t="s">
        <v>196</v>
      </c>
      <c r="BM637" s="74" t="s">
        <v>899</v>
      </c>
    </row>
    <row r="638" spans="2:47" s="6" customFormat="1" ht="16.5" customHeight="1">
      <c r="B638" s="21"/>
      <c r="F638" s="263" t="s">
        <v>900</v>
      </c>
      <c r="G638" s="242"/>
      <c r="H638" s="242"/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1"/>
      <c r="T638" s="47"/>
      <c r="AA638" s="48"/>
      <c r="AT638" s="6" t="s">
        <v>199</v>
      </c>
      <c r="AU638" s="6" t="s">
        <v>209</v>
      </c>
    </row>
    <row r="639" spans="2:51" s="6" customFormat="1" ht="15.75" customHeight="1">
      <c r="B639" s="120"/>
      <c r="E639" s="121"/>
      <c r="F639" s="273" t="s">
        <v>901</v>
      </c>
      <c r="G639" s="274"/>
      <c r="H639" s="274"/>
      <c r="I639" s="274"/>
      <c r="K639" s="123">
        <v>7.186</v>
      </c>
      <c r="S639" s="120"/>
      <c r="T639" s="124"/>
      <c r="AA639" s="125"/>
      <c r="AT639" s="121" t="s">
        <v>201</v>
      </c>
      <c r="AU639" s="121" t="s">
        <v>209</v>
      </c>
      <c r="AV639" s="121" t="s">
        <v>80</v>
      </c>
      <c r="AW639" s="121" t="s">
        <v>147</v>
      </c>
      <c r="AX639" s="121" t="s">
        <v>23</v>
      </c>
      <c r="AY639" s="121" t="s">
        <v>191</v>
      </c>
    </row>
    <row r="640" spans="2:65" s="6" customFormat="1" ht="15.75" customHeight="1">
      <c r="B640" s="21"/>
      <c r="C640" s="105" t="s">
        <v>902</v>
      </c>
      <c r="D640" s="105" t="s">
        <v>192</v>
      </c>
      <c r="E640" s="106" t="s">
        <v>903</v>
      </c>
      <c r="F640" s="270" t="s">
        <v>904</v>
      </c>
      <c r="G640" s="269"/>
      <c r="H640" s="269"/>
      <c r="I640" s="269"/>
      <c r="J640" s="108" t="s">
        <v>228</v>
      </c>
      <c r="K640" s="109">
        <v>212.497</v>
      </c>
      <c r="L640" s="271"/>
      <c r="M640" s="269"/>
      <c r="N640" s="272">
        <f>ROUND($L$640*$K$640,2)</f>
        <v>0</v>
      </c>
      <c r="O640" s="269"/>
      <c r="P640" s="269"/>
      <c r="Q640" s="269"/>
      <c r="R640" s="107" t="s">
        <v>195</v>
      </c>
      <c r="S640" s="21"/>
      <c r="T640" s="110"/>
      <c r="U640" s="111" t="s">
        <v>43</v>
      </c>
      <c r="X640" s="112">
        <v>0</v>
      </c>
      <c r="Y640" s="112">
        <f>$X$640*$K$640</f>
        <v>0</v>
      </c>
      <c r="Z640" s="112">
        <v>0</v>
      </c>
      <c r="AA640" s="113">
        <f>$Z$640*$K$640</f>
        <v>0</v>
      </c>
      <c r="AR640" s="74" t="s">
        <v>196</v>
      </c>
      <c r="AT640" s="74" t="s">
        <v>192</v>
      </c>
      <c r="AU640" s="74" t="s">
        <v>209</v>
      </c>
      <c r="AY640" s="6" t="s">
        <v>191</v>
      </c>
      <c r="BE640" s="114">
        <f>IF($U$640="základní",$N$640,0)</f>
        <v>0</v>
      </c>
      <c r="BF640" s="114">
        <f>IF($U$640="snížená",$N$640,0)</f>
        <v>0</v>
      </c>
      <c r="BG640" s="114">
        <f>IF($U$640="zákl. přenesená",$N$640,0)</f>
        <v>0</v>
      </c>
      <c r="BH640" s="114">
        <f>IF($U$640="sníž. přenesená",$N$640,0)</f>
        <v>0</v>
      </c>
      <c r="BI640" s="114">
        <f>IF($U$640="nulová",$N$640,0)</f>
        <v>0</v>
      </c>
      <c r="BJ640" s="74" t="s">
        <v>23</v>
      </c>
      <c r="BK640" s="114">
        <f>ROUND($L$640*$K$640,2)</f>
        <v>0</v>
      </c>
      <c r="BL640" s="74" t="s">
        <v>196</v>
      </c>
      <c r="BM640" s="74" t="s">
        <v>905</v>
      </c>
    </row>
    <row r="641" spans="2:47" s="6" customFormat="1" ht="27" customHeight="1">
      <c r="B641" s="21"/>
      <c r="F641" s="263" t="s">
        <v>906</v>
      </c>
      <c r="G641" s="242"/>
      <c r="H641" s="242"/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1"/>
      <c r="T641" s="47"/>
      <c r="AA641" s="48"/>
      <c r="AT641" s="6" t="s">
        <v>199</v>
      </c>
      <c r="AU641" s="6" t="s">
        <v>209</v>
      </c>
    </row>
    <row r="642" spans="2:63" s="96" customFormat="1" ht="37.5" customHeight="1">
      <c r="B642" s="97"/>
      <c r="D642" s="98" t="s">
        <v>163</v>
      </c>
      <c r="N642" s="262">
        <f>$BK$642</f>
        <v>0</v>
      </c>
      <c r="O642" s="261"/>
      <c r="P642" s="261"/>
      <c r="Q642" s="261"/>
      <c r="S642" s="97"/>
      <c r="T642" s="100"/>
      <c r="W642" s="101">
        <f>$W$643+$W$650+$W$692+$W$723+$W$730+$W$742+$W$794+$W$889+$W$980+$W$1045+$W$1069+$W$1083</f>
        <v>0</v>
      </c>
      <c r="Y642" s="101">
        <f>$Y$643+$Y$650+$Y$692+$Y$723+$Y$730+$Y$742+$Y$794+$Y$889+$Y$980+$Y$1045+$Y$1069+$Y$1083</f>
        <v>44.508515623108</v>
      </c>
      <c r="AA642" s="102">
        <f>$AA$643+$AA$650+$AA$692+$AA$723+$AA$730+$AA$742+$AA$794+$AA$889+$AA$980+$AA$1045+$AA$1069+$AA$1083</f>
        <v>33.7509146</v>
      </c>
      <c r="AR642" s="99" t="s">
        <v>80</v>
      </c>
      <c r="AT642" s="99" t="s">
        <v>72</v>
      </c>
      <c r="AU642" s="99" t="s">
        <v>73</v>
      </c>
      <c r="AY642" s="99" t="s">
        <v>191</v>
      </c>
      <c r="BK642" s="103">
        <f>$BK$643+$BK$650+$BK$692+$BK$723+$BK$730+$BK$742+$BK$794+$BK$889+$BK$980+$BK$1045+$BK$1069+$BK$1083</f>
        <v>0</v>
      </c>
    </row>
    <row r="643" spans="2:63" s="96" customFormat="1" ht="21" customHeight="1">
      <c r="B643" s="97"/>
      <c r="D643" s="104" t="s">
        <v>164</v>
      </c>
      <c r="N643" s="260">
        <f>$BK$643</f>
        <v>0</v>
      </c>
      <c r="O643" s="261"/>
      <c r="P643" s="261"/>
      <c r="Q643" s="261"/>
      <c r="S643" s="97"/>
      <c r="T643" s="100"/>
      <c r="W643" s="101">
        <f>SUM($W$644:$W$649)</f>
        <v>0</v>
      </c>
      <c r="Y643" s="101">
        <f>SUM($Y$644:$Y$649)</f>
        <v>0.11364344000000001</v>
      </c>
      <c r="AA643" s="102">
        <f>SUM($AA$644:$AA$649)</f>
        <v>0</v>
      </c>
      <c r="AR643" s="99" t="s">
        <v>80</v>
      </c>
      <c r="AT643" s="99" t="s">
        <v>72</v>
      </c>
      <c r="AU643" s="99" t="s">
        <v>23</v>
      </c>
      <c r="AY643" s="99" t="s">
        <v>191</v>
      </c>
      <c r="BK643" s="103">
        <f>SUM($BK$644:$BK$649)</f>
        <v>0</v>
      </c>
    </row>
    <row r="644" spans="2:65" s="6" customFormat="1" ht="27" customHeight="1">
      <c r="B644" s="21"/>
      <c r="C644" s="105" t="s">
        <v>907</v>
      </c>
      <c r="D644" s="105" t="s">
        <v>192</v>
      </c>
      <c r="E644" s="106" t="s">
        <v>908</v>
      </c>
      <c r="F644" s="270" t="s">
        <v>909</v>
      </c>
      <c r="G644" s="269"/>
      <c r="H644" s="269"/>
      <c r="I644" s="269"/>
      <c r="J644" s="108" t="s">
        <v>92</v>
      </c>
      <c r="K644" s="109">
        <v>192.616</v>
      </c>
      <c r="L644" s="271"/>
      <c r="M644" s="269"/>
      <c r="N644" s="272">
        <f>ROUND($L$644*$K$644,2)</f>
        <v>0</v>
      </c>
      <c r="O644" s="269"/>
      <c r="P644" s="269"/>
      <c r="Q644" s="269"/>
      <c r="R644" s="107" t="s">
        <v>195</v>
      </c>
      <c r="S644" s="21"/>
      <c r="T644" s="110"/>
      <c r="U644" s="111" t="s">
        <v>43</v>
      </c>
      <c r="X644" s="112">
        <v>0.00059</v>
      </c>
      <c r="Y644" s="112">
        <f>$X$644*$K$644</f>
        <v>0.11364344000000001</v>
      </c>
      <c r="Z644" s="112">
        <v>0</v>
      </c>
      <c r="AA644" s="113">
        <f>$Z$644*$K$644</f>
        <v>0</v>
      </c>
      <c r="AR644" s="74" t="s">
        <v>290</v>
      </c>
      <c r="AT644" s="74" t="s">
        <v>192</v>
      </c>
      <c r="AU644" s="74" t="s">
        <v>80</v>
      </c>
      <c r="AY644" s="6" t="s">
        <v>191</v>
      </c>
      <c r="BE644" s="114">
        <f>IF($U$644="základní",$N$644,0)</f>
        <v>0</v>
      </c>
      <c r="BF644" s="114">
        <f>IF($U$644="snížená",$N$644,0)</f>
        <v>0</v>
      </c>
      <c r="BG644" s="114">
        <f>IF($U$644="zákl. přenesená",$N$644,0)</f>
        <v>0</v>
      </c>
      <c r="BH644" s="114">
        <f>IF($U$644="sníž. přenesená",$N$644,0)</f>
        <v>0</v>
      </c>
      <c r="BI644" s="114">
        <f>IF($U$644="nulová",$N$644,0)</f>
        <v>0</v>
      </c>
      <c r="BJ644" s="74" t="s">
        <v>23</v>
      </c>
      <c r="BK644" s="114">
        <f>ROUND($L$644*$K$644,2)</f>
        <v>0</v>
      </c>
      <c r="BL644" s="74" t="s">
        <v>290</v>
      </c>
      <c r="BM644" s="74" t="s">
        <v>910</v>
      </c>
    </row>
    <row r="645" spans="2:47" s="6" customFormat="1" ht="16.5" customHeight="1">
      <c r="B645" s="21"/>
      <c r="F645" s="263" t="s">
        <v>911</v>
      </c>
      <c r="G645" s="242"/>
      <c r="H645" s="242"/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1"/>
      <c r="T645" s="47"/>
      <c r="AA645" s="48"/>
      <c r="AT645" s="6" t="s">
        <v>199</v>
      </c>
      <c r="AU645" s="6" t="s">
        <v>80</v>
      </c>
    </row>
    <row r="646" spans="2:51" s="6" customFormat="1" ht="15.75" customHeight="1">
      <c r="B646" s="115"/>
      <c r="E646" s="116"/>
      <c r="F646" s="277" t="s">
        <v>912</v>
      </c>
      <c r="G646" s="278"/>
      <c r="H646" s="278"/>
      <c r="I646" s="278"/>
      <c r="K646" s="116"/>
      <c r="S646" s="115"/>
      <c r="T646" s="118"/>
      <c r="AA646" s="119"/>
      <c r="AT646" s="116" t="s">
        <v>201</v>
      </c>
      <c r="AU646" s="116" t="s">
        <v>80</v>
      </c>
      <c r="AV646" s="116" t="s">
        <v>23</v>
      </c>
      <c r="AW646" s="116" t="s">
        <v>147</v>
      </c>
      <c r="AX646" s="116" t="s">
        <v>73</v>
      </c>
      <c r="AY646" s="116" t="s">
        <v>191</v>
      </c>
    </row>
    <row r="647" spans="2:51" s="6" customFormat="1" ht="15.75" customHeight="1">
      <c r="B647" s="120"/>
      <c r="E647" s="121"/>
      <c r="F647" s="273" t="s">
        <v>913</v>
      </c>
      <c r="G647" s="274"/>
      <c r="H647" s="274"/>
      <c r="I647" s="274"/>
      <c r="K647" s="123">
        <v>192.616</v>
      </c>
      <c r="S647" s="120"/>
      <c r="T647" s="124"/>
      <c r="AA647" s="125"/>
      <c r="AT647" s="121" t="s">
        <v>201</v>
      </c>
      <c r="AU647" s="121" t="s">
        <v>80</v>
      </c>
      <c r="AV647" s="121" t="s">
        <v>80</v>
      </c>
      <c r="AW647" s="121" t="s">
        <v>147</v>
      </c>
      <c r="AX647" s="121" t="s">
        <v>23</v>
      </c>
      <c r="AY647" s="121" t="s">
        <v>191</v>
      </c>
    </row>
    <row r="648" spans="2:65" s="6" customFormat="1" ht="27" customHeight="1">
      <c r="B648" s="21"/>
      <c r="C648" s="105" t="s">
        <v>914</v>
      </c>
      <c r="D648" s="105" t="s">
        <v>192</v>
      </c>
      <c r="E648" s="106" t="s">
        <v>915</v>
      </c>
      <c r="F648" s="270" t="s">
        <v>916</v>
      </c>
      <c r="G648" s="269"/>
      <c r="H648" s="269"/>
      <c r="I648" s="269"/>
      <c r="J648" s="108" t="s">
        <v>228</v>
      </c>
      <c r="K648" s="109">
        <v>0.114</v>
      </c>
      <c r="L648" s="271"/>
      <c r="M648" s="269"/>
      <c r="N648" s="272">
        <f>ROUND($L$648*$K$648,2)</f>
        <v>0</v>
      </c>
      <c r="O648" s="269"/>
      <c r="P648" s="269"/>
      <c r="Q648" s="269"/>
      <c r="R648" s="107" t="s">
        <v>195</v>
      </c>
      <c r="S648" s="21"/>
      <c r="T648" s="110"/>
      <c r="U648" s="111" t="s">
        <v>43</v>
      </c>
      <c r="X648" s="112">
        <v>0</v>
      </c>
      <c r="Y648" s="112">
        <f>$X$648*$K$648</f>
        <v>0</v>
      </c>
      <c r="Z648" s="112">
        <v>0</v>
      </c>
      <c r="AA648" s="113">
        <f>$Z$648*$K$648</f>
        <v>0</v>
      </c>
      <c r="AR648" s="74" t="s">
        <v>290</v>
      </c>
      <c r="AT648" s="74" t="s">
        <v>192</v>
      </c>
      <c r="AU648" s="74" t="s">
        <v>80</v>
      </c>
      <c r="AY648" s="6" t="s">
        <v>191</v>
      </c>
      <c r="BE648" s="114">
        <f>IF($U$648="základní",$N$648,0)</f>
        <v>0</v>
      </c>
      <c r="BF648" s="114">
        <f>IF($U$648="snížená",$N$648,0)</f>
        <v>0</v>
      </c>
      <c r="BG648" s="114">
        <f>IF($U$648="zákl. přenesená",$N$648,0)</f>
        <v>0</v>
      </c>
      <c r="BH648" s="114">
        <f>IF($U$648="sníž. přenesená",$N$648,0)</f>
        <v>0</v>
      </c>
      <c r="BI648" s="114">
        <f>IF($U$648="nulová",$N$648,0)</f>
        <v>0</v>
      </c>
      <c r="BJ648" s="74" t="s">
        <v>23</v>
      </c>
      <c r="BK648" s="114">
        <f>ROUND($L$648*$K$648,2)</f>
        <v>0</v>
      </c>
      <c r="BL648" s="74" t="s">
        <v>290</v>
      </c>
      <c r="BM648" s="74" t="s">
        <v>917</v>
      </c>
    </row>
    <row r="649" spans="2:47" s="6" customFormat="1" ht="27" customHeight="1">
      <c r="B649" s="21"/>
      <c r="F649" s="263" t="s">
        <v>918</v>
      </c>
      <c r="G649" s="242"/>
      <c r="H649" s="242"/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1"/>
      <c r="T649" s="47"/>
      <c r="AA649" s="48"/>
      <c r="AT649" s="6" t="s">
        <v>199</v>
      </c>
      <c r="AU649" s="6" t="s">
        <v>80</v>
      </c>
    </row>
    <row r="650" spans="2:63" s="96" customFormat="1" ht="30.75" customHeight="1">
      <c r="B650" s="97"/>
      <c r="D650" s="104" t="s">
        <v>165</v>
      </c>
      <c r="N650" s="260">
        <f>$BK$650</f>
        <v>0</v>
      </c>
      <c r="O650" s="261"/>
      <c r="P650" s="261"/>
      <c r="Q650" s="261"/>
      <c r="S650" s="97"/>
      <c r="T650" s="100"/>
      <c r="W650" s="101">
        <f>SUM($W$651:$W$691)</f>
        <v>0</v>
      </c>
      <c r="Y650" s="101">
        <f>SUM($Y$651:$Y$691)</f>
        <v>12.6653015</v>
      </c>
      <c r="AA650" s="102">
        <f>SUM($AA$651:$AA$691)</f>
        <v>7.3813580000000005</v>
      </c>
      <c r="AR650" s="99" t="s">
        <v>80</v>
      </c>
      <c r="AT650" s="99" t="s">
        <v>72</v>
      </c>
      <c r="AU650" s="99" t="s">
        <v>23</v>
      </c>
      <c r="AY650" s="99" t="s">
        <v>191</v>
      </c>
      <c r="BK650" s="103">
        <f>SUM($BK$651:$BK$691)</f>
        <v>0</v>
      </c>
    </row>
    <row r="651" spans="2:65" s="6" customFormat="1" ht="39" customHeight="1">
      <c r="B651" s="21"/>
      <c r="C651" s="105" t="s">
        <v>29</v>
      </c>
      <c r="D651" s="105" t="s">
        <v>192</v>
      </c>
      <c r="E651" s="106" t="s">
        <v>919</v>
      </c>
      <c r="F651" s="270" t="s">
        <v>920</v>
      </c>
      <c r="G651" s="269"/>
      <c r="H651" s="269"/>
      <c r="I651" s="269"/>
      <c r="J651" s="108" t="s">
        <v>92</v>
      </c>
      <c r="K651" s="109">
        <v>3690.679</v>
      </c>
      <c r="L651" s="271"/>
      <c r="M651" s="269"/>
      <c r="N651" s="272">
        <f>ROUND($L$651*$K$651,2)</f>
        <v>0</v>
      </c>
      <c r="O651" s="269"/>
      <c r="P651" s="269"/>
      <c r="Q651" s="269"/>
      <c r="R651" s="107" t="s">
        <v>195</v>
      </c>
      <c r="S651" s="21"/>
      <c r="T651" s="110"/>
      <c r="U651" s="111" t="s">
        <v>43</v>
      </c>
      <c r="X651" s="112">
        <v>0</v>
      </c>
      <c r="Y651" s="112">
        <f>$X$651*$K$651</f>
        <v>0</v>
      </c>
      <c r="Z651" s="112">
        <v>0.002</v>
      </c>
      <c r="AA651" s="113">
        <f>$Z$651*$K$651</f>
        <v>7.3813580000000005</v>
      </c>
      <c r="AR651" s="74" t="s">
        <v>290</v>
      </c>
      <c r="AT651" s="74" t="s">
        <v>192</v>
      </c>
      <c r="AU651" s="74" t="s">
        <v>80</v>
      </c>
      <c r="AY651" s="6" t="s">
        <v>191</v>
      </c>
      <c r="BE651" s="114">
        <f>IF($U$651="základní",$N$651,0)</f>
        <v>0</v>
      </c>
      <c r="BF651" s="114">
        <f>IF($U$651="snížená",$N$651,0)</f>
        <v>0</v>
      </c>
      <c r="BG651" s="114">
        <f>IF($U$651="zákl. přenesená",$N$651,0)</f>
        <v>0</v>
      </c>
      <c r="BH651" s="114">
        <f>IF($U$651="sníž. přenesená",$N$651,0)</f>
        <v>0</v>
      </c>
      <c r="BI651" s="114">
        <f>IF($U$651="nulová",$N$651,0)</f>
        <v>0</v>
      </c>
      <c r="BJ651" s="74" t="s">
        <v>23</v>
      </c>
      <c r="BK651" s="114">
        <f>ROUND($L$651*$K$651,2)</f>
        <v>0</v>
      </c>
      <c r="BL651" s="74" t="s">
        <v>290</v>
      </c>
      <c r="BM651" s="74" t="s">
        <v>921</v>
      </c>
    </row>
    <row r="652" spans="2:47" s="6" customFormat="1" ht="16.5" customHeight="1">
      <c r="B652" s="21"/>
      <c r="F652" s="263" t="s">
        <v>922</v>
      </c>
      <c r="G652" s="242"/>
      <c r="H652" s="242"/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1"/>
      <c r="T652" s="47"/>
      <c r="AA652" s="48"/>
      <c r="AT652" s="6" t="s">
        <v>199</v>
      </c>
      <c r="AU652" s="6" t="s">
        <v>80</v>
      </c>
    </row>
    <row r="653" spans="2:51" s="6" customFormat="1" ht="15.75" customHeight="1">
      <c r="B653" s="115"/>
      <c r="E653" s="116"/>
      <c r="F653" s="277" t="s">
        <v>923</v>
      </c>
      <c r="G653" s="278"/>
      <c r="H653" s="278"/>
      <c r="I653" s="278"/>
      <c r="K653" s="116"/>
      <c r="S653" s="115"/>
      <c r="T653" s="118"/>
      <c r="AA653" s="119"/>
      <c r="AT653" s="116" t="s">
        <v>201</v>
      </c>
      <c r="AU653" s="116" t="s">
        <v>80</v>
      </c>
      <c r="AV653" s="116" t="s">
        <v>23</v>
      </c>
      <c r="AW653" s="116" t="s">
        <v>147</v>
      </c>
      <c r="AX653" s="116" t="s">
        <v>73</v>
      </c>
      <c r="AY653" s="116" t="s">
        <v>191</v>
      </c>
    </row>
    <row r="654" spans="2:51" s="6" customFormat="1" ht="15.75" customHeight="1">
      <c r="B654" s="120"/>
      <c r="E654" s="121" t="s">
        <v>122</v>
      </c>
      <c r="F654" s="273" t="s">
        <v>924</v>
      </c>
      <c r="G654" s="274"/>
      <c r="H654" s="274"/>
      <c r="I654" s="274"/>
      <c r="K654" s="123">
        <v>3041.861</v>
      </c>
      <c r="S654" s="120"/>
      <c r="T654" s="124"/>
      <c r="AA654" s="125"/>
      <c r="AT654" s="121" t="s">
        <v>201</v>
      </c>
      <c r="AU654" s="121" t="s">
        <v>80</v>
      </c>
      <c r="AV654" s="121" t="s">
        <v>80</v>
      </c>
      <c r="AW654" s="121" t="s">
        <v>147</v>
      </c>
      <c r="AX654" s="121" t="s">
        <v>73</v>
      </c>
      <c r="AY654" s="121" t="s">
        <v>191</v>
      </c>
    </row>
    <row r="655" spans="2:51" s="6" customFormat="1" ht="15.75" customHeight="1">
      <c r="B655" s="115"/>
      <c r="E655" s="116"/>
      <c r="F655" s="277" t="s">
        <v>925</v>
      </c>
      <c r="G655" s="278"/>
      <c r="H655" s="278"/>
      <c r="I655" s="278"/>
      <c r="K655" s="116"/>
      <c r="S655" s="115"/>
      <c r="T655" s="118"/>
      <c r="AA655" s="119"/>
      <c r="AT655" s="116" t="s">
        <v>201</v>
      </c>
      <c r="AU655" s="116" t="s">
        <v>80</v>
      </c>
      <c r="AV655" s="116" t="s">
        <v>23</v>
      </c>
      <c r="AW655" s="116" t="s">
        <v>147</v>
      </c>
      <c r="AX655" s="116" t="s">
        <v>73</v>
      </c>
      <c r="AY655" s="116" t="s">
        <v>191</v>
      </c>
    </row>
    <row r="656" spans="2:51" s="6" customFormat="1" ht="15.75" customHeight="1">
      <c r="B656" s="120"/>
      <c r="E656" s="121" t="s">
        <v>124</v>
      </c>
      <c r="F656" s="273" t="s">
        <v>125</v>
      </c>
      <c r="G656" s="274"/>
      <c r="H656" s="274"/>
      <c r="I656" s="274"/>
      <c r="K656" s="123">
        <v>128</v>
      </c>
      <c r="S656" s="120"/>
      <c r="T656" s="124"/>
      <c r="AA656" s="125"/>
      <c r="AT656" s="121" t="s">
        <v>201</v>
      </c>
      <c r="AU656" s="121" t="s">
        <v>80</v>
      </c>
      <c r="AV656" s="121" t="s">
        <v>80</v>
      </c>
      <c r="AW656" s="121" t="s">
        <v>147</v>
      </c>
      <c r="AX656" s="121" t="s">
        <v>73</v>
      </c>
      <c r="AY656" s="121" t="s">
        <v>191</v>
      </c>
    </row>
    <row r="657" spans="2:51" s="6" customFormat="1" ht="15.75" customHeight="1">
      <c r="B657" s="115"/>
      <c r="E657" s="116"/>
      <c r="F657" s="277" t="s">
        <v>926</v>
      </c>
      <c r="G657" s="278"/>
      <c r="H657" s="278"/>
      <c r="I657" s="278"/>
      <c r="K657" s="116"/>
      <c r="S657" s="115"/>
      <c r="T657" s="118"/>
      <c r="AA657" s="119"/>
      <c r="AT657" s="116" t="s">
        <v>201</v>
      </c>
      <c r="AU657" s="116" t="s">
        <v>80</v>
      </c>
      <c r="AV657" s="116" t="s">
        <v>23</v>
      </c>
      <c r="AW657" s="116" t="s">
        <v>147</v>
      </c>
      <c r="AX657" s="116" t="s">
        <v>73</v>
      </c>
      <c r="AY657" s="116" t="s">
        <v>191</v>
      </c>
    </row>
    <row r="658" spans="2:51" s="6" customFormat="1" ht="15.75" customHeight="1">
      <c r="B658" s="120"/>
      <c r="E658" s="121" t="s">
        <v>126</v>
      </c>
      <c r="F658" s="273" t="s">
        <v>927</v>
      </c>
      <c r="G658" s="274"/>
      <c r="H658" s="274"/>
      <c r="I658" s="274"/>
      <c r="K658" s="123">
        <v>520.818</v>
      </c>
      <c r="S658" s="120"/>
      <c r="T658" s="124"/>
      <c r="AA658" s="125"/>
      <c r="AT658" s="121" t="s">
        <v>201</v>
      </c>
      <c r="AU658" s="121" t="s">
        <v>80</v>
      </c>
      <c r="AV658" s="121" t="s">
        <v>80</v>
      </c>
      <c r="AW658" s="121" t="s">
        <v>147</v>
      </c>
      <c r="AX658" s="121" t="s">
        <v>73</v>
      </c>
      <c r="AY658" s="121" t="s">
        <v>191</v>
      </c>
    </row>
    <row r="659" spans="2:51" s="6" customFormat="1" ht="15.75" customHeight="1">
      <c r="B659" s="126"/>
      <c r="E659" s="127"/>
      <c r="F659" s="275" t="s">
        <v>261</v>
      </c>
      <c r="G659" s="276"/>
      <c r="H659" s="276"/>
      <c r="I659" s="276"/>
      <c r="K659" s="128">
        <v>3690.679</v>
      </c>
      <c r="S659" s="126"/>
      <c r="T659" s="129"/>
      <c r="AA659" s="130"/>
      <c r="AT659" s="127" t="s">
        <v>201</v>
      </c>
      <c r="AU659" s="127" t="s">
        <v>80</v>
      </c>
      <c r="AV659" s="127" t="s">
        <v>196</v>
      </c>
      <c r="AW659" s="127" t="s">
        <v>147</v>
      </c>
      <c r="AX659" s="127" t="s">
        <v>23</v>
      </c>
      <c r="AY659" s="127" t="s">
        <v>191</v>
      </c>
    </row>
    <row r="660" spans="2:65" s="6" customFormat="1" ht="27" customHeight="1">
      <c r="B660" s="21"/>
      <c r="C660" s="105" t="s">
        <v>928</v>
      </c>
      <c r="D660" s="105" t="s">
        <v>192</v>
      </c>
      <c r="E660" s="106" t="s">
        <v>929</v>
      </c>
      <c r="F660" s="270" t="s">
        <v>930</v>
      </c>
      <c r="G660" s="269"/>
      <c r="H660" s="269"/>
      <c r="I660" s="269"/>
      <c r="J660" s="108" t="s">
        <v>92</v>
      </c>
      <c r="K660" s="109">
        <v>369.068</v>
      </c>
      <c r="L660" s="271"/>
      <c r="M660" s="269"/>
      <c r="N660" s="272">
        <f>ROUND($L$660*$K$660,2)</f>
        <v>0</v>
      </c>
      <c r="O660" s="269"/>
      <c r="P660" s="269"/>
      <c r="Q660" s="269"/>
      <c r="R660" s="107" t="s">
        <v>195</v>
      </c>
      <c r="S660" s="21"/>
      <c r="T660" s="110"/>
      <c r="U660" s="111" t="s">
        <v>43</v>
      </c>
      <c r="X660" s="112">
        <v>0.00088</v>
      </c>
      <c r="Y660" s="112">
        <f>$X$660*$K$660</f>
        <v>0.32477984</v>
      </c>
      <c r="Z660" s="112">
        <v>0</v>
      </c>
      <c r="AA660" s="113">
        <f>$Z$660*$K$660</f>
        <v>0</v>
      </c>
      <c r="AR660" s="74" t="s">
        <v>290</v>
      </c>
      <c r="AT660" s="74" t="s">
        <v>192</v>
      </c>
      <c r="AU660" s="74" t="s">
        <v>80</v>
      </c>
      <c r="AY660" s="6" t="s">
        <v>191</v>
      </c>
      <c r="BE660" s="114">
        <f>IF($U$660="základní",$N$660,0)</f>
        <v>0</v>
      </c>
      <c r="BF660" s="114">
        <f>IF($U$660="snížená",$N$660,0)</f>
        <v>0</v>
      </c>
      <c r="BG660" s="114">
        <f>IF($U$660="zákl. přenesená",$N$660,0)</f>
        <v>0</v>
      </c>
      <c r="BH660" s="114">
        <f>IF($U$660="sníž. přenesená",$N$660,0)</f>
        <v>0</v>
      </c>
      <c r="BI660" s="114">
        <f>IF($U$660="nulová",$N$660,0)</f>
        <v>0</v>
      </c>
      <c r="BJ660" s="74" t="s">
        <v>23</v>
      </c>
      <c r="BK660" s="114">
        <f>ROUND($L$660*$K$660,2)</f>
        <v>0</v>
      </c>
      <c r="BL660" s="74" t="s">
        <v>290</v>
      </c>
      <c r="BM660" s="74" t="s">
        <v>931</v>
      </c>
    </row>
    <row r="661" spans="2:47" s="6" customFormat="1" ht="16.5" customHeight="1">
      <c r="B661" s="21"/>
      <c r="F661" s="263" t="s">
        <v>932</v>
      </c>
      <c r="G661" s="242"/>
      <c r="H661" s="242"/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1"/>
      <c r="T661" s="47"/>
      <c r="AA661" s="48"/>
      <c r="AT661" s="6" t="s">
        <v>199</v>
      </c>
      <c r="AU661" s="6" t="s">
        <v>80</v>
      </c>
    </row>
    <row r="662" spans="2:51" s="6" customFormat="1" ht="15.75" customHeight="1">
      <c r="B662" s="115"/>
      <c r="E662" s="116"/>
      <c r="F662" s="277" t="s">
        <v>933</v>
      </c>
      <c r="G662" s="278"/>
      <c r="H662" s="278"/>
      <c r="I662" s="278"/>
      <c r="K662" s="116"/>
      <c r="S662" s="115"/>
      <c r="T662" s="118"/>
      <c r="AA662" s="119"/>
      <c r="AT662" s="116" t="s">
        <v>201</v>
      </c>
      <c r="AU662" s="116" t="s">
        <v>80</v>
      </c>
      <c r="AV662" s="116" t="s">
        <v>23</v>
      </c>
      <c r="AW662" s="116" t="s">
        <v>147</v>
      </c>
      <c r="AX662" s="116" t="s">
        <v>73</v>
      </c>
      <c r="AY662" s="116" t="s">
        <v>191</v>
      </c>
    </row>
    <row r="663" spans="2:51" s="6" customFormat="1" ht="15.75" customHeight="1">
      <c r="B663" s="120"/>
      <c r="E663" s="121"/>
      <c r="F663" s="273" t="s">
        <v>934</v>
      </c>
      <c r="G663" s="274"/>
      <c r="H663" s="274"/>
      <c r="I663" s="274"/>
      <c r="K663" s="123">
        <v>369.068</v>
      </c>
      <c r="S663" s="120"/>
      <c r="T663" s="124"/>
      <c r="AA663" s="125"/>
      <c r="AT663" s="121" t="s">
        <v>201</v>
      </c>
      <c r="AU663" s="121" t="s">
        <v>80</v>
      </c>
      <c r="AV663" s="121" t="s">
        <v>80</v>
      </c>
      <c r="AW663" s="121" t="s">
        <v>147</v>
      </c>
      <c r="AX663" s="121" t="s">
        <v>23</v>
      </c>
      <c r="AY663" s="121" t="s">
        <v>191</v>
      </c>
    </row>
    <row r="664" spans="2:65" s="6" customFormat="1" ht="15.75" customHeight="1">
      <c r="B664" s="21"/>
      <c r="C664" s="131" t="s">
        <v>935</v>
      </c>
      <c r="D664" s="131" t="s">
        <v>313</v>
      </c>
      <c r="E664" s="132" t="s">
        <v>936</v>
      </c>
      <c r="F664" s="265" t="s">
        <v>937</v>
      </c>
      <c r="G664" s="266"/>
      <c r="H664" s="266"/>
      <c r="I664" s="266"/>
      <c r="J664" s="133" t="s">
        <v>92</v>
      </c>
      <c r="K664" s="134">
        <v>488.092</v>
      </c>
      <c r="L664" s="267"/>
      <c r="M664" s="266"/>
      <c r="N664" s="268">
        <f>ROUND($L$664*$K$664,2)</f>
        <v>0</v>
      </c>
      <c r="O664" s="269"/>
      <c r="P664" s="269"/>
      <c r="Q664" s="269"/>
      <c r="R664" s="107" t="s">
        <v>195</v>
      </c>
      <c r="S664" s="21"/>
      <c r="T664" s="110"/>
      <c r="U664" s="111" t="s">
        <v>43</v>
      </c>
      <c r="X664" s="112">
        <v>0.002</v>
      </c>
      <c r="Y664" s="112">
        <f>$X$664*$K$664</f>
        <v>0.9761839999999999</v>
      </c>
      <c r="Z664" s="112">
        <v>0</v>
      </c>
      <c r="AA664" s="113">
        <f>$Z$664*$K$664</f>
        <v>0</v>
      </c>
      <c r="AR664" s="74" t="s">
        <v>404</v>
      </c>
      <c r="AT664" s="74" t="s">
        <v>313</v>
      </c>
      <c r="AU664" s="74" t="s">
        <v>80</v>
      </c>
      <c r="AY664" s="6" t="s">
        <v>191</v>
      </c>
      <c r="BE664" s="114">
        <f>IF($U$664="základní",$N$664,0)</f>
        <v>0</v>
      </c>
      <c r="BF664" s="114">
        <f>IF($U$664="snížená",$N$664,0)</f>
        <v>0</v>
      </c>
      <c r="BG664" s="114">
        <f>IF($U$664="zákl. přenesená",$N$664,0)</f>
        <v>0</v>
      </c>
      <c r="BH664" s="114">
        <f>IF($U$664="sníž. přenesená",$N$664,0)</f>
        <v>0</v>
      </c>
      <c r="BI664" s="114">
        <f>IF($U$664="nulová",$N$664,0)</f>
        <v>0</v>
      </c>
      <c r="BJ664" s="74" t="s">
        <v>23</v>
      </c>
      <c r="BK664" s="114">
        <f>ROUND($L$664*$K$664,2)</f>
        <v>0</v>
      </c>
      <c r="BL664" s="74" t="s">
        <v>290</v>
      </c>
      <c r="BM664" s="74" t="s">
        <v>938</v>
      </c>
    </row>
    <row r="665" spans="2:51" s="6" customFormat="1" ht="15.75" customHeight="1">
      <c r="B665" s="120"/>
      <c r="E665" s="122"/>
      <c r="F665" s="273" t="s">
        <v>939</v>
      </c>
      <c r="G665" s="274"/>
      <c r="H665" s="274"/>
      <c r="I665" s="274"/>
      <c r="K665" s="123">
        <v>424.428</v>
      </c>
      <c r="S665" s="120"/>
      <c r="T665" s="124"/>
      <c r="AA665" s="125"/>
      <c r="AT665" s="121" t="s">
        <v>201</v>
      </c>
      <c r="AU665" s="121" t="s">
        <v>80</v>
      </c>
      <c r="AV665" s="121" t="s">
        <v>80</v>
      </c>
      <c r="AW665" s="121" t="s">
        <v>147</v>
      </c>
      <c r="AX665" s="121" t="s">
        <v>23</v>
      </c>
      <c r="AY665" s="121" t="s">
        <v>191</v>
      </c>
    </row>
    <row r="666" spans="2:51" s="6" customFormat="1" ht="15.75" customHeight="1">
      <c r="B666" s="120"/>
      <c r="F666" s="273" t="s">
        <v>940</v>
      </c>
      <c r="G666" s="274"/>
      <c r="H666" s="274"/>
      <c r="I666" s="274"/>
      <c r="K666" s="123">
        <v>488.092</v>
      </c>
      <c r="S666" s="120"/>
      <c r="T666" s="124"/>
      <c r="AA666" s="125"/>
      <c r="AT666" s="121" t="s">
        <v>201</v>
      </c>
      <c r="AU666" s="121" t="s">
        <v>80</v>
      </c>
      <c r="AV666" s="121" t="s">
        <v>80</v>
      </c>
      <c r="AW666" s="121" t="s">
        <v>73</v>
      </c>
      <c r="AX666" s="121" t="s">
        <v>23</v>
      </c>
      <c r="AY666" s="121" t="s">
        <v>191</v>
      </c>
    </row>
    <row r="667" spans="2:65" s="6" customFormat="1" ht="27" customHeight="1">
      <c r="B667" s="21"/>
      <c r="C667" s="105" t="s">
        <v>941</v>
      </c>
      <c r="D667" s="105" t="s">
        <v>192</v>
      </c>
      <c r="E667" s="106" t="s">
        <v>942</v>
      </c>
      <c r="F667" s="270" t="s">
        <v>943</v>
      </c>
      <c r="G667" s="269"/>
      <c r="H667" s="269"/>
      <c r="I667" s="269"/>
      <c r="J667" s="108" t="s">
        <v>89</v>
      </c>
      <c r="K667" s="109">
        <v>3075.566</v>
      </c>
      <c r="L667" s="271"/>
      <c r="M667" s="269"/>
      <c r="N667" s="272">
        <f>ROUND($L$667*$K$667,2)</f>
        <v>0</v>
      </c>
      <c r="O667" s="269"/>
      <c r="P667" s="269"/>
      <c r="Q667" s="269"/>
      <c r="R667" s="107" t="s">
        <v>195</v>
      </c>
      <c r="S667" s="21"/>
      <c r="T667" s="110"/>
      <c r="U667" s="111" t="s">
        <v>43</v>
      </c>
      <c r="X667" s="112">
        <v>0</v>
      </c>
      <c r="Y667" s="112">
        <f>$X$667*$K$667</f>
        <v>0</v>
      </c>
      <c r="Z667" s="112">
        <v>0</v>
      </c>
      <c r="AA667" s="113">
        <f>$Z$667*$K$667</f>
        <v>0</v>
      </c>
      <c r="AR667" s="74" t="s">
        <v>290</v>
      </c>
      <c r="AT667" s="74" t="s">
        <v>192</v>
      </c>
      <c r="AU667" s="74" t="s">
        <v>80</v>
      </c>
      <c r="AY667" s="6" t="s">
        <v>191</v>
      </c>
      <c r="BE667" s="114">
        <f>IF($U$667="základní",$N$667,0)</f>
        <v>0</v>
      </c>
      <c r="BF667" s="114">
        <f>IF($U$667="snížená",$N$667,0)</f>
        <v>0</v>
      </c>
      <c r="BG667" s="114">
        <f>IF($U$667="zákl. přenesená",$N$667,0)</f>
        <v>0</v>
      </c>
      <c r="BH667" s="114">
        <f>IF($U$667="sníž. přenesená",$N$667,0)</f>
        <v>0</v>
      </c>
      <c r="BI667" s="114">
        <f>IF($U$667="nulová",$N$667,0)</f>
        <v>0</v>
      </c>
      <c r="BJ667" s="74" t="s">
        <v>23</v>
      </c>
      <c r="BK667" s="114">
        <f>ROUND($L$667*$K$667,2)</f>
        <v>0</v>
      </c>
      <c r="BL667" s="74" t="s">
        <v>290</v>
      </c>
      <c r="BM667" s="74" t="s">
        <v>944</v>
      </c>
    </row>
    <row r="668" spans="2:47" s="6" customFormat="1" ht="16.5" customHeight="1">
      <c r="B668" s="21"/>
      <c r="F668" s="263" t="s">
        <v>945</v>
      </c>
      <c r="G668" s="242"/>
      <c r="H668" s="242"/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1"/>
      <c r="T668" s="47"/>
      <c r="AA668" s="48"/>
      <c r="AT668" s="6" t="s">
        <v>199</v>
      </c>
      <c r="AU668" s="6" t="s">
        <v>80</v>
      </c>
    </row>
    <row r="669" spans="2:51" s="6" customFormat="1" ht="15.75" customHeight="1">
      <c r="B669" s="120"/>
      <c r="E669" s="121"/>
      <c r="F669" s="273" t="s">
        <v>946</v>
      </c>
      <c r="G669" s="274"/>
      <c r="H669" s="274"/>
      <c r="I669" s="274"/>
      <c r="K669" s="123">
        <v>3075.566</v>
      </c>
      <c r="S669" s="120"/>
      <c r="T669" s="124"/>
      <c r="AA669" s="125"/>
      <c r="AT669" s="121" t="s">
        <v>201</v>
      </c>
      <c r="AU669" s="121" t="s">
        <v>80</v>
      </c>
      <c r="AV669" s="121" t="s">
        <v>80</v>
      </c>
      <c r="AW669" s="121" t="s">
        <v>147</v>
      </c>
      <c r="AX669" s="121" t="s">
        <v>23</v>
      </c>
      <c r="AY669" s="121" t="s">
        <v>191</v>
      </c>
    </row>
    <row r="670" spans="2:65" s="6" customFormat="1" ht="39" customHeight="1">
      <c r="B670" s="21"/>
      <c r="C670" s="105" t="s">
        <v>947</v>
      </c>
      <c r="D670" s="105" t="s">
        <v>192</v>
      </c>
      <c r="E670" s="106" t="s">
        <v>948</v>
      </c>
      <c r="F670" s="270" t="s">
        <v>949</v>
      </c>
      <c r="G670" s="269"/>
      <c r="H670" s="269"/>
      <c r="I670" s="269"/>
      <c r="J670" s="108" t="s">
        <v>92</v>
      </c>
      <c r="K670" s="109">
        <v>3690.679</v>
      </c>
      <c r="L670" s="271"/>
      <c r="M670" s="269"/>
      <c r="N670" s="272">
        <f>ROUND($L$670*$K$670,2)</f>
        <v>0</v>
      </c>
      <c r="O670" s="269"/>
      <c r="P670" s="269"/>
      <c r="Q670" s="269"/>
      <c r="R670" s="107"/>
      <c r="S670" s="21"/>
      <c r="T670" s="110"/>
      <c r="U670" s="111" t="s">
        <v>43</v>
      </c>
      <c r="X670" s="112">
        <v>0</v>
      </c>
      <c r="Y670" s="112">
        <f>$X$670*$K$670</f>
        <v>0</v>
      </c>
      <c r="Z670" s="112">
        <v>0</v>
      </c>
      <c r="AA670" s="113">
        <f>$Z$670*$K$670</f>
        <v>0</v>
      </c>
      <c r="AR670" s="74" t="s">
        <v>290</v>
      </c>
      <c r="AT670" s="74" t="s">
        <v>192</v>
      </c>
      <c r="AU670" s="74" t="s">
        <v>80</v>
      </c>
      <c r="AY670" s="6" t="s">
        <v>191</v>
      </c>
      <c r="BE670" s="114">
        <f>IF($U$670="základní",$N$670,0)</f>
        <v>0</v>
      </c>
      <c r="BF670" s="114">
        <f>IF($U$670="snížená",$N$670,0)</f>
        <v>0</v>
      </c>
      <c r="BG670" s="114">
        <f>IF($U$670="zákl. přenesená",$N$670,0)</f>
        <v>0</v>
      </c>
      <c r="BH670" s="114">
        <f>IF($U$670="sníž. přenesená",$N$670,0)</f>
        <v>0</v>
      </c>
      <c r="BI670" s="114">
        <f>IF($U$670="nulová",$N$670,0)</f>
        <v>0</v>
      </c>
      <c r="BJ670" s="74" t="s">
        <v>23</v>
      </c>
      <c r="BK670" s="114">
        <f>ROUND($L$670*$K$670,2)</f>
        <v>0</v>
      </c>
      <c r="BL670" s="74" t="s">
        <v>290</v>
      </c>
      <c r="BM670" s="74" t="s">
        <v>950</v>
      </c>
    </row>
    <row r="671" spans="2:47" s="6" customFormat="1" ht="16.5" customHeight="1">
      <c r="B671" s="21"/>
      <c r="F671" s="263" t="s">
        <v>951</v>
      </c>
      <c r="G671" s="242"/>
      <c r="H671" s="242"/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1"/>
      <c r="T671" s="47"/>
      <c r="AA671" s="48"/>
      <c r="AT671" s="6" t="s">
        <v>199</v>
      </c>
      <c r="AU671" s="6" t="s">
        <v>80</v>
      </c>
    </row>
    <row r="672" spans="2:65" s="6" customFormat="1" ht="39" customHeight="1">
      <c r="B672" s="21"/>
      <c r="C672" s="105" t="s">
        <v>625</v>
      </c>
      <c r="D672" s="105" t="s">
        <v>192</v>
      </c>
      <c r="E672" s="106" t="s">
        <v>952</v>
      </c>
      <c r="F672" s="270" t="s">
        <v>953</v>
      </c>
      <c r="G672" s="269"/>
      <c r="H672" s="269"/>
      <c r="I672" s="269"/>
      <c r="J672" s="108" t="s">
        <v>652</v>
      </c>
      <c r="K672" s="109">
        <v>22144.074</v>
      </c>
      <c r="L672" s="271"/>
      <c r="M672" s="269"/>
      <c r="N672" s="272">
        <f>ROUND($L$672*$K$672,2)</f>
        <v>0</v>
      </c>
      <c r="O672" s="269"/>
      <c r="P672" s="269"/>
      <c r="Q672" s="269"/>
      <c r="R672" s="107" t="s">
        <v>195</v>
      </c>
      <c r="S672" s="21"/>
      <c r="T672" s="110"/>
      <c r="U672" s="111" t="s">
        <v>43</v>
      </c>
      <c r="X672" s="112">
        <v>0</v>
      </c>
      <c r="Y672" s="112">
        <f>$X$672*$K$672</f>
        <v>0</v>
      </c>
      <c r="Z672" s="112">
        <v>0</v>
      </c>
      <c r="AA672" s="113">
        <f>$Z$672*$K$672</f>
        <v>0</v>
      </c>
      <c r="AR672" s="74" t="s">
        <v>290</v>
      </c>
      <c r="AT672" s="74" t="s">
        <v>192</v>
      </c>
      <c r="AU672" s="74" t="s">
        <v>80</v>
      </c>
      <c r="AY672" s="6" t="s">
        <v>191</v>
      </c>
      <c r="BE672" s="114">
        <f>IF($U$672="základní",$N$672,0)</f>
        <v>0</v>
      </c>
      <c r="BF672" s="114">
        <f>IF($U$672="snížená",$N$672,0)</f>
        <v>0</v>
      </c>
      <c r="BG672" s="114">
        <f>IF($U$672="zákl. přenesená",$N$672,0)</f>
        <v>0</v>
      </c>
      <c r="BH672" s="114">
        <f>IF($U$672="sníž. přenesená",$N$672,0)</f>
        <v>0</v>
      </c>
      <c r="BI672" s="114">
        <f>IF($U$672="nulová",$N$672,0)</f>
        <v>0</v>
      </c>
      <c r="BJ672" s="74" t="s">
        <v>23</v>
      </c>
      <c r="BK672" s="114">
        <f>ROUND($L$672*$K$672,2)</f>
        <v>0</v>
      </c>
      <c r="BL672" s="74" t="s">
        <v>290</v>
      </c>
      <c r="BM672" s="74" t="s">
        <v>954</v>
      </c>
    </row>
    <row r="673" spans="2:47" s="6" customFormat="1" ht="27" customHeight="1">
      <c r="B673" s="21"/>
      <c r="F673" s="263" t="s">
        <v>955</v>
      </c>
      <c r="G673" s="242"/>
      <c r="H673" s="242"/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1"/>
      <c r="T673" s="47"/>
      <c r="AA673" s="48"/>
      <c r="AT673" s="6" t="s">
        <v>199</v>
      </c>
      <c r="AU673" s="6" t="s">
        <v>80</v>
      </c>
    </row>
    <row r="674" spans="2:51" s="6" customFormat="1" ht="15.75" customHeight="1">
      <c r="B674" s="120"/>
      <c r="E674" s="121"/>
      <c r="F674" s="273" t="s">
        <v>956</v>
      </c>
      <c r="G674" s="274"/>
      <c r="H674" s="274"/>
      <c r="I674" s="274"/>
      <c r="K674" s="123">
        <v>22144.074</v>
      </c>
      <c r="S674" s="120"/>
      <c r="T674" s="124"/>
      <c r="AA674" s="125"/>
      <c r="AT674" s="121" t="s">
        <v>201</v>
      </c>
      <c r="AU674" s="121" t="s">
        <v>80</v>
      </c>
      <c r="AV674" s="121" t="s">
        <v>80</v>
      </c>
      <c r="AW674" s="121" t="s">
        <v>147</v>
      </c>
      <c r="AX674" s="121" t="s">
        <v>23</v>
      </c>
      <c r="AY674" s="121" t="s">
        <v>191</v>
      </c>
    </row>
    <row r="675" spans="2:65" s="6" customFormat="1" ht="15.75" customHeight="1">
      <c r="B675" s="21"/>
      <c r="C675" s="131" t="s">
        <v>957</v>
      </c>
      <c r="D675" s="131" t="s">
        <v>313</v>
      </c>
      <c r="E675" s="132" t="s">
        <v>958</v>
      </c>
      <c r="F675" s="265" t="s">
        <v>959</v>
      </c>
      <c r="G675" s="266"/>
      <c r="H675" s="266"/>
      <c r="I675" s="266"/>
      <c r="J675" s="133" t="s">
        <v>92</v>
      </c>
      <c r="K675" s="134">
        <v>4965.808</v>
      </c>
      <c r="L675" s="267"/>
      <c r="M675" s="266"/>
      <c r="N675" s="268">
        <f>ROUND($L$675*$K$675,2)</f>
        <v>0</v>
      </c>
      <c r="O675" s="269"/>
      <c r="P675" s="269"/>
      <c r="Q675" s="269"/>
      <c r="R675" s="107" t="s">
        <v>195</v>
      </c>
      <c r="S675" s="21"/>
      <c r="T675" s="110"/>
      <c r="U675" s="111" t="s">
        <v>43</v>
      </c>
      <c r="X675" s="112">
        <v>0.0019</v>
      </c>
      <c r="Y675" s="112">
        <f>$X$675*$K$675</f>
        <v>9.4350352</v>
      </c>
      <c r="Z675" s="112">
        <v>0</v>
      </c>
      <c r="AA675" s="113">
        <f>$Z$675*$K$675</f>
        <v>0</v>
      </c>
      <c r="AR675" s="74" t="s">
        <v>404</v>
      </c>
      <c r="AT675" s="74" t="s">
        <v>313</v>
      </c>
      <c r="AU675" s="74" t="s">
        <v>80</v>
      </c>
      <c r="AY675" s="6" t="s">
        <v>191</v>
      </c>
      <c r="BE675" s="114">
        <f>IF($U$675="základní",$N$675,0)</f>
        <v>0</v>
      </c>
      <c r="BF675" s="114">
        <f>IF($U$675="snížená",$N$675,0)</f>
        <v>0</v>
      </c>
      <c r="BG675" s="114">
        <f>IF($U$675="zákl. přenesená",$N$675,0)</f>
        <v>0</v>
      </c>
      <c r="BH675" s="114">
        <f>IF($U$675="sníž. přenesená",$N$675,0)</f>
        <v>0</v>
      </c>
      <c r="BI675" s="114">
        <f>IF($U$675="nulová",$N$675,0)</f>
        <v>0</v>
      </c>
      <c r="BJ675" s="74" t="s">
        <v>23</v>
      </c>
      <c r="BK675" s="114">
        <f>ROUND($L$675*$K$675,2)</f>
        <v>0</v>
      </c>
      <c r="BL675" s="74" t="s">
        <v>290</v>
      </c>
      <c r="BM675" s="74" t="s">
        <v>960</v>
      </c>
    </row>
    <row r="676" spans="2:51" s="6" customFormat="1" ht="15.75" customHeight="1">
      <c r="B676" s="115"/>
      <c r="E676" s="117"/>
      <c r="F676" s="277" t="s">
        <v>961</v>
      </c>
      <c r="G676" s="278"/>
      <c r="H676" s="278"/>
      <c r="I676" s="278"/>
      <c r="K676" s="116"/>
      <c r="S676" s="115"/>
      <c r="T676" s="118"/>
      <c r="AA676" s="119"/>
      <c r="AT676" s="116" t="s">
        <v>201</v>
      </c>
      <c r="AU676" s="116" t="s">
        <v>80</v>
      </c>
      <c r="AV676" s="116" t="s">
        <v>23</v>
      </c>
      <c r="AW676" s="116" t="s">
        <v>147</v>
      </c>
      <c r="AX676" s="116" t="s">
        <v>73</v>
      </c>
      <c r="AY676" s="116" t="s">
        <v>191</v>
      </c>
    </row>
    <row r="677" spans="2:51" s="6" customFormat="1" ht="15.75" customHeight="1">
      <c r="B677" s="120"/>
      <c r="E677" s="121"/>
      <c r="F677" s="273" t="s">
        <v>962</v>
      </c>
      <c r="G677" s="274"/>
      <c r="H677" s="274"/>
      <c r="I677" s="274"/>
      <c r="K677" s="123">
        <v>4318.094</v>
      </c>
      <c r="S677" s="120"/>
      <c r="T677" s="124"/>
      <c r="AA677" s="125"/>
      <c r="AT677" s="121" t="s">
        <v>201</v>
      </c>
      <c r="AU677" s="121" t="s">
        <v>80</v>
      </c>
      <c r="AV677" s="121" t="s">
        <v>80</v>
      </c>
      <c r="AW677" s="121" t="s">
        <v>147</v>
      </c>
      <c r="AX677" s="121" t="s">
        <v>23</v>
      </c>
      <c r="AY677" s="121" t="s">
        <v>191</v>
      </c>
    </row>
    <row r="678" spans="2:51" s="6" customFormat="1" ht="27" customHeight="1">
      <c r="B678" s="120"/>
      <c r="F678" s="273" t="s">
        <v>963</v>
      </c>
      <c r="G678" s="274"/>
      <c r="H678" s="274"/>
      <c r="I678" s="274"/>
      <c r="K678" s="123">
        <v>4965.808</v>
      </c>
      <c r="S678" s="120"/>
      <c r="T678" s="124"/>
      <c r="AA678" s="125"/>
      <c r="AT678" s="121" t="s">
        <v>201</v>
      </c>
      <c r="AU678" s="121" t="s">
        <v>80</v>
      </c>
      <c r="AV678" s="121" t="s">
        <v>80</v>
      </c>
      <c r="AW678" s="121" t="s">
        <v>73</v>
      </c>
      <c r="AX678" s="121" t="s">
        <v>23</v>
      </c>
      <c r="AY678" s="121" t="s">
        <v>191</v>
      </c>
    </row>
    <row r="679" spans="2:65" s="6" customFormat="1" ht="39" customHeight="1">
      <c r="B679" s="21"/>
      <c r="C679" s="105" t="s">
        <v>964</v>
      </c>
      <c r="D679" s="105" t="s">
        <v>192</v>
      </c>
      <c r="E679" s="106" t="s">
        <v>965</v>
      </c>
      <c r="F679" s="270" t="s">
        <v>966</v>
      </c>
      <c r="G679" s="269"/>
      <c r="H679" s="269"/>
      <c r="I679" s="269"/>
      <c r="J679" s="108" t="s">
        <v>652</v>
      </c>
      <c r="K679" s="109">
        <v>22144.074</v>
      </c>
      <c r="L679" s="271"/>
      <c r="M679" s="269"/>
      <c r="N679" s="272">
        <f>ROUND($L$679*$K$679,2)</f>
        <v>0</v>
      </c>
      <c r="O679" s="269"/>
      <c r="P679" s="269"/>
      <c r="Q679" s="269"/>
      <c r="R679" s="107" t="s">
        <v>195</v>
      </c>
      <c r="S679" s="21"/>
      <c r="T679" s="110"/>
      <c r="U679" s="111" t="s">
        <v>43</v>
      </c>
      <c r="X679" s="112">
        <v>0</v>
      </c>
      <c r="Y679" s="112">
        <f>$X$679*$K$679</f>
        <v>0</v>
      </c>
      <c r="Z679" s="112">
        <v>0</v>
      </c>
      <c r="AA679" s="113">
        <f>$Z$679*$K$679</f>
        <v>0</v>
      </c>
      <c r="AR679" s="74" t="s">
        <v>290</v>
      </c>
      <c r="AT679" s="74" t="s">
        <v>192</v>
      </c>
      <c r="AU679" s="74" t="s">
        <v>80</v>
      </c>
      <c r="AY679" s="6" t="s">
        <v>191</v>
      </c>
      <c r="BE679" s="114">
        <f>IF($U$679="základní",$N$679,0)</f>
        <v>0</v>
      </c>
      <c r="BF679" s="114">
        <f>IF($U$679="snížená",$N$679,0)</f>
        <v>0</v>
      </c>
      <c r="BG679" s="114">
        <f>IF($U$679="zákl. přenesená",$N$679,0)</f>
        <v>0</v>
      </c>
      <c r="BH679" s="114">
        <f>IF($U$679="sníž. přenesená",$N$679,0)</f>
        <v>0</v>
      </c>
      <c r="BI679" s="114">
        <f>IF($U$679="nulová",$N$679,0)</f>
        <v>0</v>
      </c>
      <c r="BJ679" s="74" t="s">
        <v>23</v>
      </c>
      <c r="BK679" s="114">
        <f>ROUND($L$679*$K$679,2)</f>
        <v>0</v>
      </c>
      <c r="BL679" s="74" t="s">
        <v>290</v>
      </c>
      <c r="BM679" s="74" t="s">
        <v>967</v>
      </c>
    </row>
    <row r="680" spans="2:47" s="6" customFormat="1" ht="27" customHeight="1">
      <c r="B680" s="21"/>
      <c r="F680" s="263" t="s">
        <v>968</v>
      </c>
      <c r="G680" s="242"/>
      <c r="H680" s="242"/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1"/>
      <c r="T680" s="47"/>
      <c r="AA680" s="48"/>
      <c r="AT680" s="6" t="s">
        <v>199</v>
      </c>
      <c r="AU680" s="6" t="s">
        <v>80</v>
      </c>
    </row>
    <row r="681" spans="2:51" s="6" customFormat="1" ht="15.75" customHeight="1">
      <c r="B681" s="115"/>
      <c r="E681" s="116"/>
      <c r="F681" s="277" t="s">
        <v>969</v>
      </c>
      <c r="G681" s="278"/>
      <c r="H681" s="278"/>
      <c r="I681" s="278"/>
      <c r="K681" s="116"/>
      <c r="S681" s="115"/>
      <c r="T681" s="118"/>
      <c r="AA681" s="119"/>
      <c r="AT681" s="116" t="s">
        <v>201</v>
      </c>
      <c r="AU681" s="116" t="s">
        <v>80</v>
      </c>
      <c r="AV681" s="116" t="s">
        <v>23</v>
      </c>
      <c r="AW681" s="116" t="s">
        <v>147</v>
      </c>
      <c r="AX681" s="116" t="s">
        <v>73</v>
      </c>
      <c r="AY681" s="116" t="s">
        <v>191</v>
      </c>
    </row>
    <row r="682" spans="2:51" s="6" customFormat="1" ht="15.75" customHeight="1">
      <c r="B682" s="120"/>
      <c r="E682" s="121"/>
      <c r="F682" s="273" t="s">
        <v>956</v>
      </c>
      <c r="G682" s="274"/>
      <c r="H682" s="274"/>
      <c r="I682" s="274"/>
      <c r="K682" s="123">
        <v>22144.074</v>
      </c>
      <c r="S682" s="120"/>
      <c r="T682" s="124"/>
      <c r="AA682" s="125"/>
      <c r="AT682" s="121" t="s">
        <v>201</v>
      </c>
      <c r="AU682" s="121" t="s">
        <v>80</v>
      </c>
      <c r="AV682" s="121" t="s">
        <v>80</v>
      </c>
      <c r="AW682" s="121" t="s">
        <v>147</v>
      </c>
      <c r="AX682" s="121" t="s">
        <v>23</v>
      </c>
      <c r="AY682" s="121" t="s">
        <v>191</v>
      </c>
    </row>
    <row r="683" spans="2:65" s="6" customFormat="1" ht="15.75" customHeight="1">
      <c r="B683" s="21"/>
      <c r="C683" s="131" t="s">
        <v>970</v>
      </c>
      <c r="D683" s="131" t="s">
        <v>313</v>
      </c>
      <c r="E683" s="132" t="s">
        <v>971</v>
      </c>
      <c r="F683" s="265" t="s">
        <v>972</v>
      </c>
      <c r="G683" s="266"/>
      <c r="H683" s="266"/>
      <c r="I683" s="266"/>
      <c r="J683" s="133" t="s">
        <v>652</v>
      </c>
      <c r="K683" s="134">
        <v>23251.278</v>
      </c>
      <c r="L683" s="267"/>
      <c r="M683" s="266"/>
      <c r="N683" s="268">
        <f>ROUND($L$683*$K$683,2)</f>
        <v>0</v>
      </c>
      <c r="O683" s="269"/>
      <c r="P683" s="269"/>
      <c r="Q683" s="269"/>
      <c r="R683" s="107"/>
      <c r="S683" s="21"/>
      <c r="T683" s="110"/>
      <c r="U683" s="111" t="s">
        <v>43</v>
      </c>
      <c r="X683" s="112">
        <v>2E-05</v>
      </c>
      <c r="Y683" s="112">
        <f>$X$683*$K$683</f>
        <v>0.46502556</v>
      </c>
      <c r="Z683" s="112">
        <v>0</v>
      </c>
      <c r="AA683" s="113">
        <f>$Z$683*$K$683</f>
        <v>0</v>
      </c>
      <c r="AR683" s="74" t="s">
        <v>404</v>
      </c>
      <c r="AT683" s="74" t="s">
        <v>313</v>
      </c>
      <c r="AU683" s="74" t="s">
        <v>80</v>
      </c>
      <c r="AY683" s="6" t="s">
        <v>191</v>
      </c>
      <c r="BE683" s="114">
        <f>IF($U$683="základní",$N$683,0)</f>
        <v>0</v>
      </c>
      <c r="BF683" s="114">
        <f>IF($U$683="snížená",$N$683,0)</f>
        <v>0</v>
      </c>
      <c r="BG683" s="114">
        <f>IF($U$683="zákl. přenesená",$N$683,0)</f>
        <v>0</v>
      </c>
      <c r="BH683" s="114">
        <f>IF($U$683="sníž. přenesená",$N$683,0)</f>
        <v>0</v>
      </c>
      <c r="BI683" s="114">
        <f>IF($U$683="nulová",$N$683,0)</f>
        <v>0</v>
      </c>
      <c r="BJ683" s="74" t="s">
        <v>23</v>
      </c>
      <c r="BK683" s="114">
        <f>ROUND($L$683*$K$683,2)</f>
        <v>0</v>
      </c>
      <c r="BL683" s="74" t="s">
        <v>290</v>
      </c>
      <c r="BM683" s="74" t="s">
        <v>973</v>
      </c>
    </row>
    <row r="684" spans="2:51" s="6" customFormat="1" ht="27" customHeight="1">
      <c r="B684" s="120"/>
      <c r="F684" s="273" t="s">
        <v>974</v>
      </c>
      <c r="G684" s="274"/>
      <c r="H684" s="274"/>
      <c r="I684" s="274"/>
      <c r="K684" s="123">
        <v>23251.278</v>
      </c>
      <c r="S684" s="120"/>
      <c r="T684" s="124"/>
      <c r="AA684" s="125"/>
      <c r="AT684" s="121" t="s">
        <v>201</v>
      </c>
      <c r="AU684" s="121" t="s">
        <v>80</v>
      </c>
      <c r="AV684" s="121" t="s">
        <v>80</v>
      </c>
      <c r="AW684" s="121" t="s">
        <v>73</v>
      </c>
      <c r="AX684" s="121" t="s">
        <v>23</v>
      </c>
      <c r="AY684" s="121" t="s">
        <v>191</v>
      </c>
    </row>
    <row r="685" spans="2:65" s="6" customFormat="1" ht="27" customHeight="1">
      <c r="B685" s="21"/>
      <c r="C685" s="105" t="s">
        <v>975</v>
      </c>
      <c r="D685" s="105" t="s">
        <v>192</v>
      </c>
      <c r="E685" s="106" t="s">
        <v>976</v>
      </c>
      <c r="F685" s="270" t="s">
        <v>977</v>
      </c>
      <c r="G685" s="269"/>
      <c r="H685" s="269"/>
      <c r="I685" s="269"/>
      <c r="J685" s="108" t="s">
        <v>92</v>
      </c>
      <c r="K685" s="109">
        <v>3690.679</v>
      </c>
      <c r="L685" s="271"/>
      <c r="M685" s="269"/>
      <c r="N685" s="272">
        <f>ROUND($L$685*$K$685,2)</f>
        <v>0</v>
      </c>
      <c r="O685" s="269"/>
      <c r="P685" s="269"/>
      <c r="Q685" s="269"/>
      <c r="R685" s="107" t="s">
        <v>195</v>
      </c>
      <c r="S685" s="21"/>
      <c r="T685" s="110"/>
      <c r="U685" s="111" t="s">
        <v>43</v>
      </c>
      <c r="X685" s="112">
        <v>0</v>
      </c>
      <c r="Y685" s="112">
        <f>$X$685*$K$685</f>
        <v>0</v>
      </c>
      <c r="Z685" s="112">
        <v>0</v>
      </c>
      <c r="AA685" s="113">
        <f>$Z$685*$K$685</f>
        <v>0</v>
      </c>
      <c r="AR685" s="74" t="s">
        <v>290</v>
      </c>
      <c r="AT685" s="74" t="s">
        <v>192</v>
      </c>
      <c r="AU685" s="74" t="s">
        <v>80</v>
      </c>
      <c r="AY685" s="6" t="s">
        <v>191</v>
      </c>
      <c r="BE685" s="114">
        <f>IF($U$685="základní",$N$685,0)</f>
        <v>0</v>
      </c>
      <c r="BF685" s="114">
        <f>IF($U$685="snížená",$N$685,0)</f>
        <v>0</v>
      </c>
      <c r="BG685" s="114">
        <f>IF($U$685="zákl. přenesená",$N$685,0)</f>
        <v>0</v>
      </c>
      <c r="BH685" s="114">
        <f>IF($U$685="sníž. přenesená",$N$685,0)</f>
        <v>0</v>
      </c>
      <c r="BI685" s="114">
        <f>IF($U$685="nulová",$N$685,0)</f>
        <v>0</v>
      </c>
      <c r="BJ685" s="74" t="s">
        <v>23</v>
      </c>
      <c r="BK685" s="114">
        <f>ROUND($L$685*$K$685,2)</f>
        <v>0</v>
      </c>
      <c r="BL685" s="74" t="s">
        <v>290</v>
      </c>
      <c r="BM685" s="74" t="s">
        <v>978</v>
      </c>
    </row>
    <row r="686" spans="2:47" s="6" customFormat="1" ht="16.5" customHeight="1">
      <c r="B686" s="21"/>
      <c r="F686" s="263" t="s">
        <v>979</v>
      </c>
      <c r="G686" s="242"/>
      <c r="H686" s="242"/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1"/>
      <c r="T686" s="47"/>
      <c r="AA686" s="48"/>
      <c r="AT686" s="6" t="s">
        <v>199</v>
      </c>
      <c r="AU686" s="6" t="s">
        <v>80</v>
      </c>
    </row>
    <row r="687" spans="2:65" s="6" customFormat="1" ht="15.75" customHeight="1">
      <c r="B687" s="21"/>
      <c r="C687" s="131" t="s">
        <v>980</v>
      </c>
      <c r="D687" s="131" t="s">
        <v>313</v>
      </c>
      <c r="E687" s="132" t="s">
        <v>981</v>
      </c>
      <c r="F687" s="265" t="s">
        <v>982</v>
      </c>
      <c r="G687" s="266"/>
      <c r="H687" s="266"/>
      <c r="I687" s="266"/>
      <c r="J687" s="133" t="s">
        <v>92</v>
      </c>
      <c r="K687" s="134">
        <v>4880.923</v>
      </c>
      <c r="L687" s="267"/>
      <c r="M687" s="266"/>
      <c r="N687" s="268">
        <f>ROUND($L$687*$K$687,2)</f>
        <v>0</v>
      </c>
      <c r="O687" s="269"/>
      <c r="P687" s="269"/>
      <c r="Q687" s="269"/>
      <c r="R687" s="107"/>
      <c r="S687" s="21"/>
      <c r="T687" s="110"/>
      <c r="U687" s="111" t="s">
        <v>43</v>
      </c>
      <c r="X687" s="112">
        <v>0.0003</v>
      </c>
      <c r="Y687" s="112">
        <f>$X$687*$K$687</f>
        <v>1.4642768999999998</v>
      </c>
      <c r="Z687" s="112">
        <v>0</v>
      </c>
      <c r="AA687" s="113">
        <f>$Z$687*$K$687</f>
        <v>0</v>
      </c>
      <c r="AR687" s="74" t="s">
        <v>404</v>
      </c>
      <c r="AT687" s="74" t="s">
        <v>313</v>
      </c>
      <c r="AU687" s="74" t="s">
        <v>80</v>
      </c>
      <c r="AY687" s="6" t="s">
        <v>191</v>
      </c>
      <c r="BE687" s="114">
        <f>IF($U$687="základní",$N$687,0)</f>
        <v>0</v>
      </c>
      <c r="BF687" s="114">
        <f>IF($U$687="snížená",$N$687,0)</f>
        <v>0</v>
      </c>
      <c r="BG687" s="114">
        <f>IF($U$687="zákl. přenesená",$N$687,0)</f>
        <v>0</v>
      </c>
      <c r="BH687" s="114">
        <f>IF($U$687="sníž. přenesená",$N$687,0)</f>
        <v>0</v>
      </c>
      <c r="BI687" s="114">
        <f>IF($U$687="nulová",$N$687,0)</f>
        <v>0</v>
      </c>
      <c r="BJ687" s="74" t="s">
        <v>23</v>
      </c>
      <c r="BK687" s="114">
        <f>ROUND($L$687*$K$687,2)</f>
        <v>0</v>
      </c>
      <c r="BL687" s="74" t="s">
        <v>290</v>
      </c>
      <c r="BM687" s="74" t="s">
        <v>983</v>
      </c>
    </row>
    <row r="688" spans="2:51" s="6" customFormat="1" ht="15.75" customHeight="1">
      <c r="B688" s="120"/>
      <c r="E688" s="122"/>
      <c r="F688" s="273" t="s">
        <v>984</v>
      </c>
      <c r="G688" s="274"/>
      <c r="H688" s="274"/>
      <c r="I688" s="274"/>
      <c r="K688" s="123">
        <v>4244.281</v>
      </c>
      <c r="S688" s="120"/>
      <c r="T688" s="124"/>
      <c r="AA688" s="125"/>
      <c r="AT688" s="121" t="s">
        <v>201</v>
      </c>
      <c r="AU688" s="121" t="s">
        <v>80</v>
      </c>
      <c r="AV688" s="121" t="s">
        <v>80</v>
      </c>
      <c r="AW688" s="121" t="s">
        <v>147</v>
      </c>
      <c r="AX688" s="121" t="s">
        <v>23</v>
      </c>
      <c r="AY688" s="121" t="s">
        <v>191</v>
      </c>
    </row>
    <row r="689" spans="2:51" s="6" customFormat="1" ht="27" customHeight="1">
      <c r="B689" s="120"/>
      <c r="F689" s="273" t="s">
        <v>985</v>
      </c>
      <c r="G689" s="274"/>
      <c r="H689" s="274"/>
      <c r="I689" s="274"/>
      <c r="K689" s="123">
        <v>4880.923</v>
      </c>
      <c r="S689" s="120"/>
      <c r="T689" s="124"/>
      <c r="AA689" s="125"/>
      <c r="AT689" s="121" t="s">
        <v>201</v>
      </c>
      <c r="AU689" s="121" t="s">
        <v>80</v>
      </c>
      <c r="AV689" s="121" t="s">
        <v>80</v>
      </c>
      <c r="AW689" s="121" t="s">
        <v>73</v>
      </c>
      <c r="AX689" s="121" t="s">
        <v>23</v>
      </c>
      <c r="AY689" s="121" t="s">
        <v>191</v>
      </c>
    </row>
    <row r="690" spans="2:65" s="6" customFormat="1" ht="27" customHeight="1">
      <c r="B690" s="21"/>
      <c r="C690" s="105" t="s">
        <v>986</v>
      </c>
      <c r="D690" s="105" t="s">
        <v>192</v>
      </c>
      <c r="E690" s="106" t="s">
        <v>987</v>
      </c>
      <c r="F690" s="270" t="s">
        <v>988</v>
      </c>
      <c r="G690" s="269"/>
      <c r="H690" s="269"/>
      <c r="I690" s="269"/>
      <c r="J690" s="108" t="s">
        <v>228</v>
      </c>
      <c r="K690" s="109">
        <v>12.665</v>
      </c>
      <c r="L690" s="271"/>
      <c r="M690" s="269"/>
      <c r="N690" s="272">
        <f>ROUND($L$690*$K$690,2)</f>
        <v>0</v>
      </c>
      <c r="O690" s="269"/>
      <c r="P690" s="269"/>
      <c r="Q690" s="269"/>
      <c r="R690" s="107" t="s">
        <v>195</v>
      </c>
      <c r="S690" s="21"/>
      <c r="T690" s="110"/>
      <c r="U690" s="111" t="s">
        <v>43</v>
      </c>
      <c r="X690" s="112">
        <v>0</v>
      </c>
      <c r="Y690" s="112">
        <f>$X$690*$K$690</f>
        <v>0</v>
      </c>
      <c r="Z690" s="112">
        <v>0</v>
      </c>
      <c r="AA690" s="113">
        <f>$Z$690*$K$690</f>
        <v>0</v>
      </c>
      <c r="AR690" s="74" t="s">
        <v>290</v>
      </c>
      <c r="AT690" s="74" t="s">
        <v>192</v>
      </c>
      <c r="AU690" s="74" t="s">
        <v>80</v>
      </c>
      <c r="AY690" s="6" t="s">
        <v>191</v>
      </c>
      <c r="BE690" s="114">
        <f>IF($U$690="základní",$N$690,0)</f>
        <v>0</v>
      </c>
      <c r="BF690" s="114">
        <f>IF($U$690="snížená",$N$690,0)</f>
        <v>0</v>
      </c>
      <c r="BG690" s="114">
        <f>IF($U$690="zákl. přenesená",$N$690,0)</f>
        <v>0</v>
      </c>
      <c r="BH690" s="114">
        <f>IF($U$690="sníž. přenesená",$N$690,0)</f>
        <v>0</v>
      </c>
      <c r="BI690" s="114">
        <f>IF($U$690="nulová",$N$690,0)</f>
        <v>0</v>
      </c>
      <c r="BJ690" s="74" t="s">
        <v>23</v>
      </c>
      <c r="BK690" s="114">
        <f>ROUND($L$690*$K$690,2)</f>
        <v>0</v>
      </c>
      <c r="BL690" s="74" t="s">
        <v>290</v>
      </c>
      <c r="BM690" s="74" t="s">
        <v>989</v>
      </c>
    </row>
    <row r="691" spans="2:47" s="6" customFormat="1" ht="16.5" customHeight="1">
      <c r="B691" s="21"/>
      <c r="F691" s="263" t="s">
        <v>990</v>
      </c>
      <c r="G691" s="242"/>
      <c r="H691" s="242"/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1"/>
      <c r="T691" s="47"/>
      <c r="AA691" s="48"/>
      <c r="AT691" s="6" t="s">
        <v>199</v>
      </c>
      <c r="AU691" s="6" t="s">
        <v>80</v>
      </c>
    </row>
    <row r="692" spans="2:63" s="96" customFormat="1" ht="30.75" customHeight="1">
      <c r="B692" s="97"/>
      <c r="D692" s="104" t="s">
        <v>166</v>
      </c>
      <c r="N692" s="260">
        <f>$BK$692</f>
        <v>0</v>
      </c>
      <c r="O692" s="261"/>
      <c r="P692" s="261"/>
      <c r="Q692" s="261"/>
      <c r="S692" s="97"/>
      <c r="T692" s="100"/>
      <c r="W692" s="101">
        <f>SUM($W$693:$W$722)</f>
        <v>0</v>
      </c>
      <c r="Y692" s="101">
        <f>SUM($Y$693:$Y$722)</f>
        <v>20.490534130000004</v>
      </c>
      <c r="AA692" s="102">
        <f>SUM($AA$693:$AA$722)</f>
        <v>1.1671226</v>
      </c>
      <c r="AR692" s="99" t="s">
        <v>80</v>
      </c>
      <c r="AT692" s="99" t="s">
        <v>72</v>
      </c>
      <c r="AU692" s="99" t="s">
        <v>23</v>
      </c>
      <c r="AY692" s="99" t="s">
        <v>191</v>
      </c>
      <c r="BK692" s="103">
        <f>SUM($BK$693:$BK$722)</f>
        <v>0</v>
      </c>
    </row>
    <row r="693" spans="2:65" s="6" customFormat="1" ht="15.75" customHeight="1">
      <c r="B693" s="21"/>
      <c r="C693" s="105" t="s">
        <v>991</v>
      </c>
      <c r="D693" s="105" t="s">
        <v>192</v>
      </c>
      <c r="E693" s="106" t="s">
        <v>992</v>
      </c>
      <c r="F693" s="270" t="s">
        <v>993</v>
      </c>
      <c r="G693" s="269"/>
      <c r="H693" s="269"/>
      <c r="I693" s="269"/>
      <c r="J693" s="108" t="s">
        <v>92</v>
      </c>
      <c r="K693" s="109">
        <v>833.659</v>
      </c>
      <c r="L693" s="271"/>
      <c r="M693" s="269"/>
      <c r="N693" s="272">
        <f>ROUND($L$693*$K$693,2)</f>
        <v>0</v>
      </c>
      <c r="O693" s="269"/>
      <c r="P693" s="269"/>
      <c r="Q693" s="269"/>
      <c r="R693" s="107" t="s">
        <v>195</v>
      </c>
      <c r="S693" s="21"/>
      <c r="T693" s="110"/>
      <c r="U693" s="111" t="s">
        <v>43</v>
      </c>
      <c r="X693" s="112">
        <v>0</v>
      </c>
      <c r="Y693" s="112">
        <f>$X$693*$K$693</f>
        <v>0</v>
      </c>
      <c r="Z693" s="112">
        <v>0.0014</v>
      </c>
      <c r="AA693" s="113">
        <f>$Z$693*$K$693</f>
        <v>1.1671226</v>
      </c>
      <c r="AR693" s="74" t="s">
        <v>290</v>
      </c>
      <c r="AT693" s="74" t="s">
        <v>192</v>
      </c>
      <c r="AU693" s="74" t="s">
        <v>80</v>
      </c>
      <c r="AY693" s="6" t="s">
        <v>191</v>
      </c>
      <c r="BE693" s="114">
        <f>IF($U$693="základní",$N$693,0)</f>
        <v>0</v>
      </c>
      <c r="BF693" s="114">
        <f>IF($U$693="snížená",$N$693,0)</f>
        <v>0</v>
      </c>
      <c r="BG693" s="114">
        <f>IF($U$693="zákl. přenesená",$N$693,0)</f>
        <v>0</v>
      </c>
      <c r="BH693" s="114">
        <f>IF($U$693="sníž. přenesená",$N$693,0)</f>
        <v>0</v>
      </c>
      <c r="BI693" s="114">
        <f>IF($U$693="nulová",$N$693,0)</f>
        <v>0</v>
      </c>
      <c r="BJ693" s="74" t="s">
        <v>23</v>
      </c>
      <c r="BK693" s="114">
        <f>ROUND($L$693*$K$693,2)</f>
        <v>0</v>
      </c>
      <c r="BL693" s="74" t="s">
        <v>290</v>
      </c>
      <c r="BM693" s="74" t="s">
        <v>994</v>
      </c>
    </row>
    <row r="694" spans="2:51" s="6" customFormat="1" ht="27" customHeight="1">
      <c r="B694" s="115"/>
      <c r="E694" s="117"/>
      <c r="F694" s="277" t="s">
        <v>995</v>
      </c>
      <c r="G694" s="278"/>
      <c r="H694" s="278"/>
      <c r="I694" s="278"/>
      <c r="K694" s="116"/>
      <c r="S694" s="115"/>
      <c r="T694" s="118"/>
      <c r="AA694" s="119"/>
      <c r="AT694" s="116" t="s">
        <v>201</v>
      </c>
      <c r="AU694" s="116" t="s">
        <v>80</v>
      </c>
      <c r="AV694" s="116" t="s">
        <v>23</v>
      </c>
      <c r="AW694" s="116" t="s">
        <v>147</v>
      </c>
      <c r="AX694" s="116" t="s">
        <v>73</v>
      </c>
      <c r="AY694" s="116" t="s">
        <v>191</v>
      </c>
    </row>
    <row r="695" spans="2:51" s="6" customFormat="1" ht="15.75" customHeight="1">
      <c r="B695" s="120"/>
      <c r="E695" s="121"/>
      <c r="F695" s="273" t="s">
        <v>764</v>
      </c>
      <c r="G695" s="274"/>
      <c r="H695" s="274"/>
      <c r="I695" s="274"/>
      <c r="K695" s="123">
        <v>274.159</v>
      </c>
      <c r="S695" s="120"/>
      <c r="T695" s="124"/>
      <c r="AA695" s="125"/>
      <c r="AT695" s="121" t="s">
        <v>201</v>
      </c>
      <c r="AU695" s="121" t="s">
        <v>80</v>
      </c>
      <c r="AV695" s="121" t="s">
        <v>80</v>
      </c>
      <c r="AW695" s="121" t="s">
        <v>147</v>
      </c>
      <c r="AX695" s="121" t="s">
        <v>73</v>
      </c>
      <c r="AY695" s="121" t="s">
        <v>191</v>
      </c>
    </row>
    <row r="696" spans="2:51" s="6" customFormat="1" ht="15.75" customHeight="1">
      <c r="B696" s="120"/>
      <c r="E696" s="121"/>
      <c r="F696" s="273" t="s">
        <v>770</v>
      </c>
      <c r="G696" s="274"/>
      <c r="H696" s="274"/>
      <c r="I696" s="274"/>
      <c r="K696" s="123">
        <v>559.5</v>
      </c>
      <c r="S696" s="120"/>
      <c r="T696" s="124"/>
      <c r="AA696" s="125"/>
      <c r="AT696" s="121" t="s">
        <v>201</v>
      </c>
      <c r="AU696" s="121" t="s">
        <v>80</v>
      </c>
      <c r="AV696" s="121" t="s">
        <v>80</v>
      </c>
      <c r="AW696" s="121" t="s">
        <v>147</v>
      </c>
      <c r="AX696" s="121" t="s">
        <v>73</v>
      </c>
      <c r="AY696" s="121" t="s">
        <v>191</v>
      </c>
    </row>
    <row r="697" spans="2:51" s="6" customFormat="1" ht="15.75" customHeight="1">
      <c r="B697" s="126"/>
      <c r="E697" s="127"/>
      <c r="F697" s="275" t="s">
        <v>261</v>
      </c>
      <c r="G697" s="276"/>
      <c r="H697" s="276"/>
      <c r="I697" s="276"/>
      <c r="K697" s="128">
        <v>833.659</v>
      </c>
      <c r="S697" s="126"/>
      <c r="T697" s="129"/>
      <c r="AA697" s="130"/>
      <c r="AT697" s="127" t="s">
        <v>201</v>
      </c>
      <c r="AU697" s="127" t="s">
        <v>80</v>
      </c>
      <c r="AV697" s="127" t="s">
        <v>196</v>
      </c>
      <c r="AW697" s="127" t="s">
        <v>147</v>
      </c>
      <c r="AX697" s="127" t="s">
        <v>23</v>
      </c>
      <c r="AY697" s="127" t="s">
        <v>191</v>
      </c>
    </row>
    <row r="698" spans="2:65" s="6" customFormat="1" ht="27" customHeight="1">
      <c r="B698" s="21"/>
      <c r="C698" s="105" t="s">
        <v>996</v>
      </c>
      <c r="D698" s="105" t="s">
        <v>192</v>
      </c>
      <c r="E698" s="106" t="s">
        <v>997</v>
      </c>
      <c r="F698" s="270" t="s">
        <v>998</v>
      </c>
      <c r="G698" s="269"/>
      <c r="H698" s="269"/>
      <c r="I698" s="269"/>
      <c r="J698" s="108" t="s">
        <v>92</v>
      </c>
      <c r="K698" s="109">
        <v>28</v>
      </c>
      <c r="L698" s="271"/>
      <c r="M698" s="269"/>
      <c r="N698" s="272">
        <f>ROUND($L$698*$K$698,2)</f>
        <v>0</v>
      </c>
      <c r="O698" s="269"/>
      <c r="P698" s="269"/>
      <c r="Q698" s="269"/>
      <c r="R698" s="107" t="s">
        <v>195</v>
      </c>
      <c r="S698" s="21"/>
      <c r="T698" s="110"/>
      <c r="U698" s="111" t="s">
        <v>43</v>
      </c>
      <c r="X698" s="112">
        <v>0.006</v>
      </c>
      <c r="Y698" s="112">
        <f>$X$698*$K$698</f>
        <v>0.168</v>
      </c>
      <c r="Z698" s="112">
        <v>0</v>
      </c>
      <c r="AA698" s="113">
        <f>$Z$698*$K$698</f>
        <v>0</v>
      </c>
      <c r="AR698" s="74" t="s">
        <v>290</v>
      </c>
      <c r="AT698" s="74" t="s">
        <v>192</v>
      </c>
      <c r="AU698" s="74" t="s">
        <v>80</v>
      </c>
      <c r="AY698" s="6" t="s">
        <v>191</v>
      </c>
      <c r="BE698" s="114">
        <f>IF($U$698="základní",$N$698,0)</f>
        <v>0</v>
      </c>
      <c r="BF698" s="114">
        <f>IF($U$698="snížená",$N$698,0)</f>
        <v>0</v>
      </c>
      <c r="BG698" s="114">
        <f>IF($U$698="zákl. přenesená",$N$698,0)</f>
        <v>0</v>
      </c>
      <c r="BH698" s="114">
        <f>IF($U$698="sníž. přenesená",$N$698,0)</f>
        <v>0</v>
      </c>
      <c r="BI698" s="114">
        <f>IF($U$698="nulová",$N$698,0)</f>
        <v>0</v>
      </c>
      <c r="BJ698" s="74" t="s">
        <v>23</v>
      </c>
      <c r="BK698" s="114">
        <f>ROUND($L$698*$K$698,2)</f>
        <v>0</v>
      </c>
      <c r="BL698" s="74" t="s">
        <v>290</v>
      </c>
      <c r="BM698" s="74" t="s">
        <v>999</v>
      </c>
    </row>
    <row r="699" spans="2:47" s="6" customFormat="1" ht="16.5" customHeight="1">
      <c r="B699" s="21"/>
      <c r="F699" s="263" t="s">
        <v>1000</v>
      </c>
      <c r="G699" s="242"/>
      <c r="H699" s="242"/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1"/>
      <c r="T699" s="47"/>
      <c r="AA699" s="48"/>
      <c r="AT699" s="6" t="s">
        <v>199</v>
      </c>
      <c r="AU699" s="6" t="s">
        <v>80</v>
      </c>
    </row>
    <row r="700" spans="2:51" s="6" customFormat="1" ht="15.75" customHeight="1">
      <c r="B700" s="115"/>
      <c r="E700" s="116"/>
      <c r="F700" s="277" t="s">
        <v>1001</v>
      </c>
      <c r="G700" s="278"/>
      <c r="H700" s="278"/>
      <c r="I700" s="278"/>
      <c r="K700" s="116"/>
      <c r="S700" s="115"/>
      <c r="T700" s="118"/>
      <c r="AA700" s="119"/>
      <c r="AT700" s="116" t="s">
        <v>201</v>
      </c>
      <c r="AU700" s="116" t="s">
        <v>80</v>
      </c>
      <c r="AV700" s="116" t="s">
        <v>23</v>
      </c>
      <c r="AW700" s="116" t="s">
        <v>147</v>
      </c>
      <c r="AX700" s="116" t="s">
        <v>73</v>
      </c>
      <c r="AY700" s="116" t="s">
        <v>191</v>
      </c>
    </row>
    <row r="701" spans="2:51" s="6" customFormat="1" ht="15.75" customHeight="1">
      <c r="B701" s="120"/>
      <c r="E701" s="121"/>
      <c r="F701" s="273" t="s">
        <v>1002</v>
      </c>
      <c r="G701" s="274"/>
      <c r="H701" s="274"/>
      <c r="I701" s="274"/>
      <c r="K701" s="123">
        <v>28</v>
      </c>
      <c r="S701" s="120"/>
      <c r="T701" s="124"/>
      <c r="AA701" s="125"/>
      <c r="AT701" s="121" t="s">
        <v>201</v>
      </c>
      <c r="AU701" s="121" t="s">
        <v>80</v>
      </c>
      <c r="AV701" s="121" t="s">
        <v>80</v>
      </c>
      <c r="AW701" s="121" t="s">
        <v>147</v>
      </c>
      <c r="AX701" s="121" t="s">
        <v>23</v>
      </c>
      <c r="AY701" s="121" t="s">
        <v>191</v>
      </c>
    </row>
    <row r="702" spans="2:65" s="6" customFormat="1" ht="27" customHeight="1">
      <c r="B702" s="21"/>
      <c r="C702" s="131" t="s">
        <v>1003</v>
      </c>
      <c r="D702" s="131" t="s">
        <v>313</v>
      </c>
      <c r="E702" s="132" t="s">
        <v>1004</v>
      </c>
      <c r="F702" s="265" t="s">
        <v>1005</v>
      </c>
      <c r="G702" s="266"/>
      <c r="H702" s="266"/>
      <c r="I702" s="266"/>
      <c r="J702" s="133" t="s">
        <v>92</v>
      </c>
      <c r="K702" s="134">
        <v>29.4</v>
      </c>
      <c r="L702" s="267"/>
      <c r="M702" s="266"/>
      <c r="N702" s="268">
        <f>ROUND($L$702*$K$702,2)</f>
        <v>0</v>
      </c>
      <c r="O702" s="269"/>
      <c r="P702" s="269"/>
      <c r="Q702" s="269"/>
      <c r="R702" s="107" t="s">
        <v>195</v>
      </c>
      <c r="S702" s="21"/>
      <c r="T702" s="110"/>
      <c r="U702" s="111" t="s">
        <v>43</v>
      </c>
      <c r="X702" s="112">
        <v>0.00125</v>
      </c>
      <c r="Y702" s="112">
        <f>$X$702*$K$702</f>
        <v>0.03675</v>
      </c>
      <c r="Z702" s="112">
        <v>0</v>
      </c>
      <c r="AA702" s="113">
        <f>$Z$702*$K$702</f>
        <v>0</v>
      </c>
      <c r="AR702" s="74" t="s">
        <v>404</v>
      </c>
      <c r="AT702" s="74" t="s">
        <v>313</v>
      </c>
      <c r="AU702" s="74" t="s">
        <v>80</v>
      </c>
      <c r="AY702" s="6" t="s">
        <v>191</v>
      </c>
      <c r="BE702" s="114">
        <f>IF($U$702="základní",$N$702,0)</f>
        <v>0</v>
      </c>
      <c r="BF702" s="114">
        <f>IF($U$702="snížená",$N$702,0)</f>
        <v>0</v>
      </c>
      <c r="BG702" s="114">
        <f>IF($U$702="zákl. přenesená",$N$702,0)</f>
        <v>0</v>
      </c>
      <c r="BH702" s="114">
        <f>IF($U$702="sníž. přenesená",$N$702,0)</f>
        <v>0</v>
      </c>
      <c r="BI702" s="114">
        <f>IF($U$702="nulová",$N$702,0)</f>
        <v>0</v>
      </c>
      <c r="BJ702" s="74" t="s">
        <v>23</v>
      </c>
      <c r="BK702" s="114">
        <f>ROUND($L$702*$K$702,2)</f>
        <v>0</v>
      </c>
      <c r="BL702" s="74" t="s">
        <v>290</v>
      </c>
      <c r="BM702" s="74" t="s">
        <v>1006</v>
      </c>
    </row>
    <row r="703" spans="2:47" s="6" customFormat="1" ht="27" customHeight="1">
      <c r="B703" s="21"/>
      <c r="F703" s="263" t="s">
        <v>1007</v>
      </c>
      <c r="G703" s="242"/>
      <c r="H703" s="242"/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1"/>
      <c r="T703" s="47"/>
      <c r="AA703" s="48"/>
      <c r="AT703" s="6" t="s">
        <v>199</v>
      </c>
      <c r="AU703" s="6" t="s">
        <v>80</v>
      </c>
    </row>
    <row r="704" spans="2:51" s="6" customFormat="1" ht="15.75" customHeight="1">
      <c r="B704" s="120"/>
      <c r="F704" s="273" t="s">
        <v>1008</v>
      </c>
      <c r="G704" s="274"/>
      <c r="H704" s="274"/>
      <c r="I704" s="274"/>
      <c r="K704" s="123">
        <v>29.4</v>
      </c>
      <c r="S704" s="120"/>
      <c r="T704" s="124"/>
      <c r="AA704" s="125"/>
      <c r="AT704" s="121" t="s">
        <v>201</v>
      </c>
      <c r="AU704" s="121" t="s">
        <v>80</v>
      </c>
      <c r="AV704" s="121" t="s">
        <v>80</v>
      </c>
      <c r="AW704" s="121" t="s">
        <v>73</v>
      </c>
      <c r="AX704" s="121" t="s">
        <v>23</v>
      </c>
      <c r="AY704" s="121" t="s">
        <v>191</v>
      </c>
    </row>
    <row r="705" spans="2:65" s="6" customFormat="1" ht="27" customHeight="1">
      <c r="B705" s="21"/>
      <c r="C705" s="105" t="s">
        <v>1009</v>
      </c>
      <c r="D705" s="105" t="s">
        <v>192</v>
      </c>
      <c r="E705" s="106" t="s">
        <v>1010</v>
      </c>
      <c r="F705" s="270" t="s">
        <v>1011</v>
      </c>
      <c r="G705" s="269"/>
      <c r="H705" s="269"/>
      <c r="I705" s="269"/>
      <c r="J705" s="108" t="s">
        <v>92</v>
      </c>
      <c r="K705" s="109">
        <v>35.915</v>
      </c>
      <c r="L705" s="271"/>
      <c r="M705" s="269"/>
      <c r="N705" s="272">
        <f>ROUND($L$705*$K$705,2)</f>
        <v>0</v>
      </c>
      <c r="O705" s="269"/>
      <c r="P705" s="269"/>
      <c r="Q705" s="269"/>
      <c r="R705" s="107" t="s">
        <v>195</v>
      </c>
      <c r="S705" s="21"/>
      <c r="T705" s="110"/>
      <c r="U705" s="111" t="s">
        <v>43</v>
      </c>
      <c r="X705" s="112">
        <v>0.00116</v>
      </c>
      <c r="Y705" s="112">
        <f>$X$705*$K$705</f>
        <v>0.0416614</v>
      </c>
      <c r="Z705" s="112">
        <v>0</v>
      </c>
      <c r="AA705" s="113">
        <f>$Z$705*$K$705</f>
        <v>0</v>
      </c>
      <c r="AR705" s="74" t="s">
        <v>290</v>
      </c>
      <c r="AT705" s="74" t="s">
        <v>192</v>
      </c>
      <c r="AU705" s="74" t="s">
        <v>80</v>
      </c>
      <c r="AY705" s="6" t="s">
        <v>191</v>
      </c>
      <c r="BE705" s="114">
        <f>IF($U$705="základní",$N$705,0)</f>
        <v>0</v>
      </c>
      <c r="BF705" s="114">
        <f>IF($U$705="snížená",$N$705,0)</f>
        <v>0</v>
      </c>
      <c r="BG705" s="114">
        <f>IF($U$705="zákl. přenesená",$N$705,0)</f>
        <v>0</v>
      </c>
      <c r="BH705" s="114">
        <f>IF($U$705="sníž. přenesená",$N$705,0)</f>
        <v>0</v>
      </c>
      <c r="BI705" s="114">
        <f>IF($U$705="nulová",$N$705,0)</f>
        <v>0</v>
      </c>
      <c r="BJ705" s="74" t="s">
        <v>23</v>
      </c>
      <c r="BK705" s="114">
        <f>ROUND($L$705*$K$705,2)</f>
        <v>0</v>
      </c>
      <c r="BL705" s="74" t="s">
        <v>290</v>
      </c>
      <c r="BM705" s="74" t="s">
        <v>1012</v>
      </c>
    </row>
    <row r="706" spans="2:47" s="6" customFormat="1" ht="16.5" customHeight="1">
      <c r="B706" s="21"/>
      <c r="F706" s="263" t="s">
        <v>1013</v>
      </c>
      <c r="G706" s="242"/>
      <c r="H706" s="242"/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1"/>
      <c r="T706" s="47"/>
      <c r="AA706" s="48"/>
      <c r="AT706" s="6" t="s">
        <v>199</v>
      </c>
      <c r="AU706" s="6" t="s">
        <v>80</v>
      </c>
    </row>
    <row r="707" spans="2:51" s="6" customFormat="1" ht="15.75" customHeight="1">
      <c r="B707" s="115"/>
      <c r="E707" s="116"/>
      <c r="F707" s="277" t="s">
        <v>1014</v>
      </c>
      <c r="G707" s="278"/>
      <c r="H707" s="278"/>
      <c r="I707" s="278"/>
      <c r="K707" s="116"/>
      <c r="S707" s="115"/>
      <c r="T707" s="118"/>
      <c r="AA707" s="119"/>
      <c r="AT707" s="116" t="s">
        <v>201</v>
      </c>
      <c r="AU707" s="116" t="s">
        <v>80</v>
      </c>
      <c r="AV707" s="116" t="s">
        <v>23</v>
      </c>
      <c r="AW707" s="116" t="s">
        <v>147</v>
      </c>
      <c r="AX707" s="116" t="s">
        <v>73</v>
      </c>
      <c r="AY707" s="116" t="s">
        <v>191</v>
      </c>
    </row>
    <row r="708" spans="2:51" s="6" customFormat="1" ht="15.75" customHeight="1">
      <c r="B708" s="120"/>
      <c r="E708" s="121"/>
      <c r="F708" s="273" t="s">
        <v>1015</v>
      </c>
      <c r="G708" s="274"/>
      <c r="H708" s="274"/>
      <c r="I708" s="274"/>
      <c r="K708" s="123">
        <v>35.915</v>
      </c>
      <c r="S708" s="120"/>
      <c r="T708" s="124"/>
      <c r="AA708" s="125"/>
      <c r="AT708" s="121" t="s">
        <v>201</v>
      </c>
      <c r="AU708" s="121" t="s">
        <v>80</v>
      </c>
      <c r="AV708" s="121" t="s">
        <v>80</v>
      </c>
      <c r="AW708" s="121" t="s">
        <v>147</v>
      </c>
      <c r="AX708" s="121" t="s">
        <v>23</v>
      </c>
      <c r="AY708" s="121" t="s">
        <v>191</v>
      </c>
    </row>
    <row r="709" spans="2:65" s="6" customFormat="1" ht="15.75" customHeight="1">
      <c r="B709" s="21"/>
      <c r="C709" s="131" t="s">
        <v>1016</v>
      </c>
      <c r="D709" s="131" t="s">
        <v>313</v>
      </c>
      <c r="E709" s="132" t="s">
        <v>1017</v>
      </c>
      <c r="F709" s="265" t="s">
        <v>1018</v>
      </c>
      <c r="G709" s="266"/>
      <c r="H709" s="266"/>
      <c r="I709" s="266"/>
      <c r="J709" s="133" t="s">
        <v>92</v>
      </c>
      <c r="K709" s="134">
        <v>36.633</v>
      </c>
      <c r="L709" s="267"/>
      <c r="M709" s="266"/>
      <c r="N709" s="268">
        <f>ROUND($L$709*$K$709,2)</f>
        <v>0</v>
      </c>
      <c r="O709" s="269"/>
      <c r="P709" s="269"/>
      <c r="Q709" s="269"/>
      <c r="R709" s="107" t="s">
        <v>195</v>
      </c>
      <c r="S709" s="21"/>
      <c r="T709" s="110"/>
      <c r="U709" s="111" t="s">
        <v>43</v>
      </c>
      <c r="X709" s="112">
        <v>0.0018</v>
      </c>
      <c r="Y709" s="112">
        <f>$X$709*$K$709</f>
        <v>0.06593940000000001</v>
      </c>
      <c r="Z709" s="112">
        <v>0</v>
      </c>
      <c r="AA709" s="113">
        <f>$Z$709*$K$709</f>
        <v>0</v>
      </c>
      <c r="AR709" s="74" t="s">
        <v>404</v>
      </c>
      <c r="AT709" s="74" t="s">
        <v>313</v>
      </c>
      <c r="AU709" s="74" t="s">
        <v>80</v>
      </c>
      <c r="AY709" s="6" t="s">
        <v>191</v>
      </c>
      <c r="BE709" s="114">
        <f>IF($U$709="základní",$N$709,0)</f>
        <v>0</v>
      </c>
      <c r="BF709" s="114">
        <f>IF($U$709="snížená",$N$709,0)</f>
        <v>0</v>
      </c>
      <c r="BG709" s="114">
        <f>IF($U$709="zákl. přenesená",$N$709,0)</f>
        <v>0</v>
      </c>
      <c r="BH709" s="114">
        <f>IF($U$709="sníž. přenesená",$N$709,0)</f>
        <v>0</v>
      </c>
      <c r="BI709" s="114">
        <f>IF($U$709="nulová",$N$709,0)</f>
        <v>0</v>
      </c>
      <c r="BJ709" s="74" t="s">
        <v>23</v>
      </c>
      <c r="BK709" s="114">
        <f>ROUND($L$709*$K$709,2)</f>
        <v>0</v>
      </c>
      <c r="BL709" s="74" t="s">
        <v>290</v>
      </c>
      <c r="BM709" s="74" t="s">
        <v>1019</v>
      </c>
    </row>
    <row r="710" spans="2:47" s="6" customFormat="1" ht="16.5" customHeight="1">
      <c r="B710" s="21"/>
      <c r="F710" s="263" t="s">
        <v>1020</v>
      </c>
      <c r="G710" s="242"/>
      <c r="H710" s="242"/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1"/>
      <c r="T710" s="47"/>
      <c r="AA710" s="48"/>
      <c r="AT710" s="6" t="s">
        <v>199</v>
      </c>
      <c r="AU710" s="6" t="s">
        <v>80</v>
      </c>
    </row>
    <row r="711" spans="2:51" s="6" customFormat="1" ht="15.75" customHeight="1">
      <c r="B711" s="120"/>
      <c r="F711" s="273" t="s">
        <v>1021</v>
      </c>
      <c r="G711" s="274"/>
      <c r="H711" s="274"/>
      <c r="I711" s="274"/>
      <c r="K711" s="123">
        <v>36.633</v>
      </c>
      <c r="S711" s="120"/>
      <c r="T711" s="124"/>
      <c r="AA711" s="125"/>
      <c r="AT711" s="121" t="s">
        <v>201</v>
      </c>
      <c r="AU711" s="121" t="s">
        <v>80</v>
      </c>
      <c r="AV711" s="121" t="s">
        <v>80</v>
      </c>
      <c r="AW711" s="121" t="s">
        <v>73</v>
      </c>
      <c r="AX711" s="121" t="s">
        <v>23</v>
      </c>
      <c r="AY711" s="121" t="s">
        <v>191</v>
      </c>
    </row>
    <row r="712" spans="2:65" s="6" customFormat="1" ht="39" customHeight="1">
      <c r="B712" s="21"/>
      <c r="C712" s="105" t="s">
        <v>1022</v>
      </c>
      <c r="D712" s="105" t="s">
        <v>192</v>
      </c>
      <c r="E712" s="106" t="s">
        <v>1023</v>
      </c>
      <c r="F712" s="270" t="s">
        <v>1024</v>
      </c>
      <c r="G712" s="269"/>
      <c r="H712" s="269"/>
      <c r="I712" s="269"/>
      <c r="J712" s="108" t="s">
        <v>92</v>
      </c>
      <c r="K712" s="109">
        <v>3690.679</v>
      </c>
      <c r="L712" s="271"/>
      <c r="M712" s="269"/>
      <c r="N712" s="272">
        <f>ROUND($L$712*$K$712,2)</f>
        <v>0</v>
      </c>
      <c r="O712" s="269"/>
      <c r="P712" s="269"/>
      <c r="Q712" s="269"/>
      <c r="R712" s="107" t="s">
        <v>195</v>
      </c>
      <c r="S712" s="21"/>
      <c r="T712" s="110"/>
      <c r="U712" s="111" t="s">
        <v>43</v>
      </c>
      <c r="X712" s="112">
        <v>0.00027</v>
      </c>
      <c r="Y712" s="112">
        <f>$X$712*$K$712</f>
        <v>0.99648333</v>
      </c>
      <c r="Z712" s="112">
        <v>0</v>
      </c>
      <c r="AA712" s="113">
        <f>$Z$712*$K$712</f>
        <v>0</v>
      </c>
      <c r="AR712" s="74" t="s">
        <v>290</v>
      </c>
      <c r="AT712" s="74" t="s">
        <v>192</v>
      </c>
      <c r="AU712" s="74" t="s">
        <v>80</v>
      </c>
      <c r="AY712" s="6" t="s">
        <v>191</v>
      </c>
      <c r="BE712" s="114">
        <f>IF($U$712="základní",$N$712,0)</f>
        <v>0</v>
      </c>
      <c r="BF712" s="114">
        <f>IF($U$712="snížená",$N$712,0)</f>
        <v>0</v>
      </c>
      <c r="BG712" s="114">
        <f>IF($U$712="zákl. přenesená",$N$712,0)</f>
        <v>0</v>
      </c>
      <c r="BH712" s="114">
        <f>IF($U$712="sníž. přenesená",$N$712,0)</f>
        <v>0</v>
      </c>
      <c r="BI712" s="114">
        <f>IF($U$712="nulová",$N$712,0)</f>
        <v>0</v>
      </c>
      <c r="BJ712" s="74" t="s">
        <v>23</v>
      </c>
      <c r="BK712" s="114">
        <f>ROUND($L$712*$K$712,2)</f>
        <v>0</v>
      </c>
      <c r="BL712" s="74" t="s">
        <v>290</v>
      </c>
      <c r="BM712" s="74" t="s">
        <v>1025</v>
      </c>
    </row>
    <row r="713" spans="2:47" s="6" customFormat="1" ht="27" customHeight="1">
      <c r="B713" s="21"/>
      <c r="F713" s="263" t="s">
        <v>1026</v>
      </c>
      <c r="G713" s="242"/>
      <c r="H713" s="242"/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1"/>
      <c r="T713" s="47"/>
      <c r="AA713" s="48"/>
      <c r="AT713" s="6" t="s">
        <v>199</v>
      </c>
      <c r="AU713" s="6" t="s">
        <v>80</v>
      </c>
    </row>
    <row r="714" spans="2:65" s="6" customFormat="1" ht="27" customHeight="1">
      <c r="B714" s="21"/>
      <c r="C714" s="131" t="s">
        <v>1027</v>
      </c>
      <c r="D714" s="131" t="s">
        <v>313</v>
      </c>
      <c r="E714" s="132" t="s">
        <v>1028</v>
      </c>
      <c r="F714" s="265" t="s">
        <v>1029</v>
      </c>
      <c r="G714" s="266"/>
      <c r="H714" s="266"/>
      <c r="I714" s="266"/>
      <c r="J714" s="133" t="s">
        <v>129</v>
      </c>
      <c r="K714" s="134">
        <v>767.268</v>
      </c>
      <c r="L714" s="267"/>
      <c r="M714" s="266"/>
      <c r="N714" s="268">
        <f>ROUND($L$714*$K$714,2)</f>
        <v>0</v>
      </c>
      <c r="O714" s="269"/>
      <c r="P714" s="269"/>
      <c r="Q714" s="269"/>
      <c r="R714" s="107" t="s">
        <v>195</v>
      </c>
      <c r="S714" s="21"/>
      <c r="T714" s="110"/>
      <c r="U714" s="111" t="s">
        <v>43</v>
      </c>
      <c r="X714" s="112">
        <v>0.025</v>
      </c>
      <c r="Y714" s="112">
        <f>$X$714*$K$714</f>
        <v>19.181700000000003</v>
      </c>
      <c r="Z714" s="112">
        <v>0</v>
      </c>
      <c r="AA714" s="113">
        <f>$Z$714*$K$714</f>
        <v>0</v>
      </c>
      <c r="AR714" s="74" t="s">
        <v>404</v>
      </c>
      <c r="AT714" s="74" t="s">
        <v>313</v>
      </c>
      <c r="AU714" s="74" t="s">
        <v>80</v>
      </c>
      <c r="AY714" s="6" t="s">
        <v>191</v>
      </c>
      <c r="BE714" s="114">
        <f>IF($U$714="základní",$N$714,0)</f>
        <v>0</v>
      </c>
      <c r="BF714" s="114">
        <f>IF($U$714="snížená",$N$714,0)</f>
        <v>0</v>
      </c>
      <c r="BG714" s="114">
        <f>IF($U$714="zákl. přenesená",$N$714,0)</f>
        <v>0</v>
      </c>
      <c r="BH714" s="114">
        <f>IF($U$714="sníž. přenesená",$N$714,0)</f>
        <v>0</v>
      </c>
      <c r="BI714" s="114">
        <f>IF($U$714="nulová",$N$714,0)</f>
        <v>0</v>
      </c>
      <c r="BJ714" s="74" t="s">
        <v>23</v>
      </c>
      <c r="BK714" s="114">
        <f>ROUND($L$714*$K$714,2)</f>
        <v>0</v>
      </c>
      <c r="BL714" s="74" t="s">
        <v>290</v>
      </c>
      <c r="BM714" s="74" t="s">
        <v>1030</v>
      </c>
    </row>
    <row r="715" spans="2:47" s="6" customFormat="1" ht="38.25" customHeight="1">
      <c r="B715" s="21"/>
      <c r="F715" s="263" t="s">
        <v>1031</v>
      </c>
      <c r="G715" s="242"/>
      <c r="H715" s="242"/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1"/>
      <c r="T715" s="47"/>
      <c r="AA715" s="48"/>
      <c r="AT715" s="6" t="s">
        <v>199</v>
      </c>
      <c r="AU715" s="6" t="s">
        <v>80</v>
      </c>
    </row>
    <row r="716" spans="2:51" s="6" customFormat="1" ht="15.75" customHeight="1">
      <c r="B716" s="120"/>
      <c r="E716" s="121"/>
      <c r="F716" s="273" t="s">
        <v>1032</v>
      </c>
      <c r="G716" s="274"/>
      <c r="H716" s="274"/>
      <c r="I716" s="274"/>
      <c r="K716" s="123">
        <v>574.912</v>
      </c>
      <c r="S716" s="120"/>
      <c r="T716" s="124"/>
      <c r="AA716" s="125"/>
      <c r="AT716" s="121" t="s">
        <v>201</v>
      </c>
      <c r="AU716" s="121" t="s">
        <v>80</v>
      </c>
      <c r="AV716" s="121" t="s">
        <v>80</v>
      </c>
      <c r="AW716" s="121" t="s">
        <v>147</v>
      </c>
      <c r="AX716" s="121" t="s">
        <v>73</v>
      </c>
      <c r="AY716" s="121" t="s">
        <v>191</v>
      </c>
    </row>
    <row r="717" spans="2:51" s="6" customFormat="1" ht="15.75" customHeight="1">
      <c r="B717" s="120"/>
      <c r="E717" s="121"/>
      <c r="F717" s="273" t="s">
        <v>1033</v>
      </c>
      <c r="G717" s="274"/>
      <c r="H717" s="274"/>
      <c r="I717" s="274"/>
      <c r="K717" s="123">
        <v>24.192</v>
      </c>
      <c r="S717" s="120"/>
      <c r="T717" s="124"/>
      <c r="AA717" s="125"/>
      <c r="AT717" s="121" t="s">
        <v>201</v>
      </c>
      <c r="AU717" s="121" t="s">
        <v>80</v>
      </c>
      <c r="AV717" s="121" t="s">
        <v>80</v>
      </c>
      <c r="AW717" s="121" t="s">
        <v>147</v>
      </c>
      <c r="AX717" s="121" t="s">
        <v>73</v>
      </c>
      <c r="AY717" s="121" t="s">
        <v>191</v>
      </c>
    </row>
    <row r="718" spans="2:51" s="6" customFormat="1" ht="15.75" customHeight="1">
      <c r="B718" s="120"/>
      <c r="E718" s="121"/>
      <c r="F718" s="273" t="s">
        <v>1034</v>
      </c>
      <c r="G718" s="274"/>
      <c r="H718" s="274"/>
      <c r="I718" s="274"/>
      <c r="K718" s="123">
        <v>153.12</v>
      </c>
      <c r="S718" s="120"/>
      <c r="T718" s="124"/>
      <c r="AA718" s="125"/>
      <c r="AT718" s="121" t="s">
        <v>201</v>
      </c>
      <c r="AU718" s="121" t="s">
        <v>80</v>
      </c>
      <c r="AV718" s="121" t="s">
        <v>80</v>
      </c>
      <c r="AW718" s="121" t="s">
        <v>147</v>
      </c>
      <c r="AX718" s="121" t="s">
        <v>73</v>
      </c>
      <c r="AY718" s="121" t="s">
        <v>191</v>
      </c>
    </row>
    <row r="719" spans="2:51" s="6" customFormat="1" ht="15.75" customHeight="1">
      <c r="B719" s="126"/>
      <c r="E719" s="127"/>
      <c r="F719" s="275" t="s">
        <v>261</v>
      </c>
      <c r="G719" s="276"/>
      <c r="H719" s="276"/>
      <c r="I719" s="276"/>
      <c r="K719" s="128">
        <v>752.224</v>
      </c>
      <c r="S719" s="126"/>
      <c r="T719" s="129"/>
      <c r="AA719" s="130"/>
      <c r="AT719" s="127" t="s">
        <v>201</v>
      </c>
      <c r="AU719" s="127" t="s">
        <v>80</v>
      </c>
      <c r="AV719" s="127" t="s">
        <v>196</v>
      </c>
      <c r="AW719" s="127" t="s">
        <v>147</v>
      </c>
      <c r="AX719" s="127" t="s">
        <v>23</v>
      </c>
      <c r="AY719" s="127" t="s">
        <v>191</v>
      </c>
    </row>
    <row r="720" spans="2:51" s="6" customFormat="1" ht="15.75" customHeight="1">
      <c r="B720" s="120"/>
      <c r="F720" s="273" t="s">
        <v>1035</v>
      </c>
      <c r="G720" s="274"/>
      <c r="H720" s="274"/>
      <c r="I720" s="274"/>
      <c r="K720" s="123">
        <v>767.268</v>
      </c>
      <c r="S720" s="120"/>
      <c r="T720" s="124"/>
      <c r="AA720" s="125"/>
      <c r="AT720" s="121" t="s">
        <v>201</v>
      </c>
      <c r="AU720" s="121" t="s">
        <v>80</v>
      </c>
      <c r="AV720" s="121" t="s">
        <v>80</v>
      </c>
      <c r="AW720" s="121" t="s">
        <v>73</v>
      </c>
      <c r="AX720" s="121" t="s">
        <v>23</v>
      </c>
      <c r="AY720" s="121" t="s">
        <v>191</v>
      </c>
    </row>
    <row r="721" spans="2:65" s="6" customFormat="1" ht="27" customHeight="1">
      <c r="B721" s="21"/>
      <c r="C721" s="105" t="s">
        <v>1036</v>
      </c>
      <c r="D721" s="105" t="s">
        <v>192</v>
      </c>
      <c r="E721" s="106" t="s">
        <v>1037</v>
      </c>
      <c r="F721" s="270" t="s">
        <v>1038</v>
      </c>
      <c r="G721" s="269"/>
      <c r="H721" s="269"/>
      <c r="I721" s="269"/>
      <c r="J721" s="108" t="s">
        <v>228</v>
      </c>
      <c r="K721" s="109">
        <v>20.491</v>
      </c>
      <c r="L721" s="271"/>
      <c r="M721" s="269"/>
      <c r="N721" s="272">
        <f>ROUND($L$721*$K$721,2)</f>
        <v>0</v>
      </c>
      <c r="O721" s="269"/>
      <c r="P721" s="269"/>
      <c r="Q721" s="269"/>
      <c r="R721" s="107" t="s">
        <v>195</v>
      </c>
      <c r="S721" s="21"/>
      <c r="T721" s="110"/>
      <c r="U721" s="111" t="s">
        <v>43</v>
      </c>
      <c r="X721" s="112">
        <v>0</v>
      </c>
      <c r="Y721" s="112">
        <f>$X$721*$K$721</f>
        <v>0</v>
      </c>
      <c r="Z721" s="112">
        <v>0</v>
      </c>
      <c r="AA721" s="113">
        <f>$Z$721*$K$721</f>
        <v>0</v>
      </c>
      <c r="AR721" s="74" t="s">
        <v>290</v>
      </c>
      <c r="AT721" s="74" t="s">
        <v>192</v>
      </c>
      <c r="AU721" s="74" t="s">
        <v>80</v>
      </c>
      <c r="AY721" s="6" t="s">
        <v>191</v>
      </c>
      <c r="BE721" s="114">
        <f>IF($U$721="základní",$N$721,0)</f>
        <v>0</v>
      </c>
      <c r="BF721" s="114">
        <f>IF($U$721="snížená",$N$721,0)</f>
        <v>0</v>
      </c>
      <c r="BG721" s="114">
        <f>IF($U$721="zákl. přenesená",$N$721,0)</f>
        <v>0</v>
      </c>
      <c r="BH721" s="114">
        <f>IF($U$721="sníž. přenesená",$N$721,0)</f>
        <v>0</v>
      </c>
      <c r="BI721" s="114">
        <f>IF($U$721="nulová",$N$721,0)</f>
        <v>0</v>
      </c>
      <c r="BJ721" s="74" t="s">
        <v>23</v>
      </c>
      <c r="BK721" s="114">
        <f>ROUND($L$721*$K$721,2)</f>
        <v>0</v>
      </c>
      <c r="BL721" s="74" t="s">
        <v>290</v>
      </c>
      <c r="BM721" s="74" t="s">
        <v>1039</v>
      </c>
    </row>
    <row r="722" spans="2:47" s="6" customFormat="1" ht="16.5" customHeight="1">
      <c r="B722" s="21"/>
      <c r="F722" s="263" t="s">
        <v>1040</v>
      </c>
      <c r="G722" s="242"/>
      <c r="H722" s="242"/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1"/>
      <c r="T722" s="47"/>
      <c r="AA722" s="48"/>
      <c r="AT722" s="6" t="s">
        <v>199</v>
      </c>
      <c r="AU722" s="6" t="s">
        <v>80</v>
      </c>
    </row>
    <row r="723" spans="2:63" s="96" customFormat="1" ht="30.75" customHeight="1">
      <c r="B723" s="97"/>
      <c r="D723" s="104" t="s">
        <v>167</v>
      </c>
      <c r="N723" s="260">
        <f>$BK$723</f>
        <v>0</v>
      </c>
      <c r="O723" s="261"/>
      <c r="P723" s="261"/>
      <c r="Q723" s="261"/>
      <c r="S723" s="97"/>
      <c r="T723" s="100"/>
      <c r="W723" s="101">
        <f>SUM($W$724:$W$729)</f>
        <v>0</v>
      </c>
      <c r="Y723" s="101">
        <f>SUM($Y$724:$Y$729)</f>
        <v>0.00058</v>
      </c>
      <c r="AA723" s="102">
        <f>SUM($AA$724:$AA$729)</f>
        <v>0</v>
      </c>
      <c r="AR723" s="99" t="s">
        <v>80</v>
      </c>
      <c r="AT723" s="99" t="s">
        <v>72</v>
      </c>
      <c r="AU723" s="99" t="s">
        <v>23</v>
      </c>
      <c r="AY723" s="99" t="s">
        <v>191</v>
      </c>
      <c r="BK723" s="103">
        <f>SUM($BK$724:$BK$729)</f>
        <v>0</v>
      </c>
    </row>
    <row r="724" spans="2:65" s="6" customFormat="1" ht="15.75" customHeight="1">
      <c r="B724" s="21"/>
      <c r="C724" s="105" t="s">
        <v>1041</v>
      </c>
      <c r="D724" s="105" t="s">
        <v>192</v>
      </c>
      <c r="E724" s="106" t="s">
        <v>1042</v>
      </c>
      <c r="F724" s="270" t="s">
        <v>1043</v>
      </c>
      <c r="G724" s="269"/>
      <c r="H724" s="269"/>
      <c r="I724" s="269"/>
      <c r="J724" s="108" t="s">
        <v>652</v>
      </c>
      <c r="K724" s="109">
        <v>2</v>
      </c>
      <c r="L724" s="271"/>
      <c r="M724" s="269"/>
      <c r="N724" s="272">
        <f>ROUND($L$724*$K$724,2)</f>
        <v>0</v>
      </c>
      <c r="O724" s="269"/>
      <c r="P724" s="269"/>
      <c r="Q724" s="269"/>
      <c r="R724" s="107" t="s">
        <v>195</v>
      </c>
      <c r="S724" s="21"/>
      <c r="T724" s="110"/>
      <c r="U724" s="111" t="s">
        <v>43</v>
      </c>
      <c r="X724" s="112">
        <v>0.00029</v>
      </c>
      <c r="Y724" s="112">
        <f>$X$724*$K$724</f>
        <v>0.00058</v>
      </c>
      <c r="Z724" s="112">
        <v>0</v>
      </c>
      <c r="AA724" s="113">
        <f>$Z$724*$K$724</f>
        <v>0</v>
      </c>
      <c r="AR724" s="74" t="s">
        <v>290</v>
      </c>
      <c r="AT724" s="74" t="s">
        <v>192</v>
      </c>
      <c r="AU724" s="74" t="s">
        <v>80</v>
      </c>
      <c r="AY724" s="6" t="s">
        <v>191</v>
      </c>
      <c r="BE724" s="114">
        <f>IF($U$724="základní",$N$724,0)</f>
        <v>0</v>
      </c>
      <c r="BF724" s="114">
        <f>IF($U$724="snížená",$N$724,0)</f>
        <v>0</v>
      </c>
      <c r="BG724" s="114">
        <f>IF($U$724="zákl. přenesená",$N$724,0)</f>
        <v>0</v>
      </c>
      <c r="BH724" s="114">
        <f>IF($U$724="sníž. přenesená",$N$724,0)</f>
        <v>0</v>
      </c>
      <c r="BI724" s="114">
        <f>IF($U$724="nulová",$N$724,0)</f>
        <v>0</v>
      </c>
      <c r="BJ724" s="74" t="s">
        <v>23</v>
      </c>
      <c r="BK724" s="114">
        <f>ROUND($L$724*$K$724,2)</f>
        <v>0</v>
      </c>
      <c r="BL724" s="74" t="s">
        <v>290</v>
      </c>
      <c r="BM724" s="74" t="s">
        <v>1044</v>
      </c>
    </row>
    <row r="725" spans="2:47" s="6" customFormat="1" ht="16.5" customHeight="1">
      <c r="B725" s="21"/>
      <c r="F725" s="263" t="s">
        <v>1045</v>
      </c>
      <c r="G725" s="242"/>
      <c r="H725" s="242"/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1"/>
      <c r="T725" s="47"/>
      <c r="AA725" s="48"/>
      <c r="AT725" s="6" t="s">
        <v>199</v>
      </c>
      <c r="AU725" s="6" t="s">
        <v>80</v>
      </c>
    </row>
    <row r="726" spans="2:51" s="6" customFormat="1" ht="15.75" customHeight="1">
      <c r="B726" s="115"/>
      <c r="E726" s="116"/>
      <c r="F726" s="277" t="s">
        <v>1046</v>
      </c>
      <c r="G726" s="278"/>
      <c r="H726" s="278"/>
      <c r="I726" s="278"/>
      <c r="K726" s="116"/>
      <c r="S726" s="115"/>
      <c r="T726" s="118"/>
      <c r="AA726" s="119"/>
      <c r="AT726" s="116" t="s">
        <v>201</v>
      </c>
      <c r="AU726" s="116" t="s">
        <v>80</v>
      </c>
      <c r="AV726" s="116" t="s">
        <v>23</v>
      </c>
      <c r="AW726" s="116" t="s">
        <v>147</v>
      </c>
      <c r="AX726" s="116" t="s">
        <v>73</v>
      </c>
      <c r="AY726" s="116" t="s">
        <v>191</v>
      </c>
    </row>
    <row r="727" spans="2:51" s="6" customFormat="1" ht="15.75" customHeight="1">
      <c r="B727" s="120"/>
      <c r="E727" s="121"/>
      <c r="F727" s="273" t="s">
        <v>80</v>
      </c>
      <c r="G727" s="274"/>
      <c r="H727" s="274"/>
      <c r="I727" s="274"/>
      <c r="K727" s="123">
        <v>2</v>
      </c>
      <c r="S727" s="120"/>
      <c r="T727" s="124"/>
      <c r="AA727" s="125"/>
      <c r="AT727" s="121" t="s">
        <v>201</v>
      </c>
      <c r="AU727" s="121" t="s">
        <v>80</v>
      </c>
      <c r="AV727" s="121" t="s">
        <v>80</v>
      </c>
      <c r="AW727" s="121" t="s">
        <v>147</v>
      </c>
      <c r="AX727" s="121" t="s">
        <v>23</v>
      </c>
      <c r="AY727" s="121" t="s">
        <v>191</v>
      </c>
    </row>
    <row r="728" spans="2:65" s="6" customFormat="1" ht="27" customHeight="1">
      <c r="B728" s="21"/>
      <c r="C728" s="105" t="s">
        <v>1047</v>
      </c>
      <c r="D728" s="105" t="s">
        <v>192</v>
      </c>
      <c r="E728" s="106" t="s">
        <v>1048</v>
      </c>
      <c r="F728" s="270" t="s">
        <v>1049</v>
      </c>
      <c r="G728" s="269"/>
      <c r="H728" s="269"/>
      <c r="I728" s="269"/>
      <c r="J728" s="108" t="s">
        <v>228</v>
      </c>
      <c r="K728" s="109">
        <v>0.001</v>
      </c>
      <c r="L728" s="271"/>
      <c r="M728" s="269"/>
      <c r="N728" s="272">
        <f>ROUND($L$728*$K$728,2)</f>
        <v>0</v>
      </c>
      <c r="O728" s="269"/>
      <c r="P728" s="269"/>
      <c r="Q728" s="269"/>
      <c r="R728" s="107" t="s">
        <v>195</v>
      </c>
      <c r="S728" s="21"/>
      <c r="T728" s="110"/>
      <c r="U728" s="111" t="s">
        <v>43</v>
      </c>
      <c r="X728" s="112">
        <v>0</v>
      </c>
      <c r="Y728" s="112">
        <f>$X$728*$K$728</f>
        <v>0</v>
      </c>
      <c r="Z728" s="112">
        <v>0</v>
      </c>
      <c r="AA728" s="113">
        <f>$Z$728*$K$728</f>
        <v>0</v>
      </c>
      <c r="AR728" s="74" t="s">
        <v>290</v>
      </c>
      <c r="AT728" s="74" t="s">
        <v>192</v>
      </c>
      <c r="AU728" s="74" t="s">
        <v>80</v>
      </c>
      <c r="AY728" s="6" t="s">
        <v>191</v>
      </c>
      <c r="BE728" s="114">
        <f>IF($U$728="základní",$N$728,0)</f>
        <v>0</v>
      </c>
      <c r="BF728" s="114">
        <f>IF($U$728="snížená",$N$728,0)</f>
        <v>0</v>
      </c>
      <c r="BG728" s="114">
        <f>IF($U$728="zákl. přenesená",$N$728,0)</f>
        <v>0</v>
      </c>
      <c r="BH728" s="114">
        <f>IF($U$728="sníž. přenesená",$N$728,0)</f>
        <v>0</v>
      </c>
      <c r="BI728" s="114">
        <f>IF($U$728="nulová",$N$728,0)</f>
        <v>0</v>
      </c>
      <c r="BJ728" s="74" t="s">
        <v>23</v>
      </c>
      <c r="BK728" s="114">
        <f>ROUND($L$728*$K$728,2)</f>
        <v>0</v>
      </c>
      <c r="BL728" s="74" t="s">
        <v>290</v>
      </c>
      <c r="BM728" s="74" t="s">
        <v>1050</v>
      </c>
    </row>
    <row r="729" spans="2:47" s="6" customFormat="1" ht="16.5" customHeight="1">
      <c r="B729" s="21"/>
      <c r="F729" s="263" t="s">
        <v>1051</v>
      </c>
      <c r="G729" s="242"/>
      <c r="H729" s="242"/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1"/>
      <c r="T729" s="47"/>
      <c r="AA729" s="48"/>
      <c r="AT729" s="6" t="s">
        <v>199</v>
      </c>
      <c r="AU729" s="6" t="s">
        <v>80</v>
      </c>
    </row>
    <row r="730" spans="2:63" s="96" customFormat="1" ht="30.75" customHeight="1">
      <c r="B730" s="97"/>
      <c r="D730" s="104" t="s">
        <v>168</v>
      </c>
      <c r="N730" s="260">
        <f>$BK$730</f>
        <v>0</v>
      </c>
      <c r="O730" s="261"/>
      <c r="P730" s="261"/>
      <c r="Q730" s="261"/>
      <c r="S730" s="97"/>
      <c r="T730" s="100"/>
      <c r="W730" s="101">
        <f>SUM($W$731:$W$741)</f>
        <v>0</v>
      </c>
      <c r="Y730" s="101">
        <f>SUM($Y$731:$Y$741)</f>
        <v>0</v>
      </c>
      <c r="AA730" s="102">
        <f>SUM($AA$731:$AA$741)</f>
        <v>0</v>
      </c>
      <c r="AR730" s="99" t="s">
        <v>80</v>
      </c>
      <c r="AT730" s="99" t="s">
        <v>72</v>
      </c>
      <c r="AU730" s="99" t="s">
        <v>23</v>
      </c>
      <c r="AY730" s="99" t="s">
        <v>191</v>
      </c>
      <c r="BK730" s="103">
        <f>SUM($BK$731:$BK$741)</f>
        <v>0</v>
      </c>
    </row>
    <row r="731" spans="2:65" s="6" customFormat="1" ht="15.75" customHeight="1">
      <c r="B731" s="21"/>
      <c r="C731" s="105" t="s">
        <v>1052</v>
      </c>
      <c r="D731" s="105" t="s">
        <v>192</v>
      </c>
      <c r="E731" s="106" t="s">
        <v>1053</v>
      </c>
      <c r="F731" s="270" t="s">
        <v>1054</v>
      </c>
      <c r="G731" s="269"/>
      <c r="H731" s="269"/>
      <c r="I731" s="269"/>
      <c r="J731" s="108" t="s">
        <v>652</v>
      </c>
      <c r="K731" s="109">
        <v>4</v>
      </c>
      <c r="L731" s="271"/>
      <c r="M731" s="269"/>
      <c r="N731" s="272">
        <f>ROUND($L$731*$K$731,2)</f>
        <v>0</v>
      </c>
      <c r="O731" s="269"/>
      <c r="P731" s="269"/>
      <c r="Q731" s="269"/>
      <c r="R731" s="107" t="s">
        <v>195</v>
      </c>
      <c r="S731" s="21"/>
      <c r="T731" s="110"/>
      <c r="U731" s="111" t="s">
        <v>43</v>
      </c>
      <c r="X731" s="112">
        <v>0</v>
      </c>
      <c r="Y731" s="112">
        <f>$X$731*$K$731</f>
        <v>0</v>
      </c>
      <c r="Z731" s="112">
        <v>0</v>
      </c>
      <c r="AA731" s="113">
        <f>$Z$731*$K$731</f>
        <v>0</v>
      </c>
      <c r="AR731" s="74" t="s">
        <v>290</v>
      </c>
      <c r="AT731" s="74" t="s">
        <v>192</v>
      </c>
      <c r="AU731" s="74" t="s">
        <v>80</v>
      </c>
      <c r="AY731" s="6" t="s">
        <v>191</v>
      </c>
      <c r="BE731" s="114">
        <f>IF($U$731="základní",$N$731,0)</f>
        <v>0</v>
      </c>
      <c r="BF731" s="114">
        <f>IF($U$731="snížená",$N$731,0)</f>
        <v>0</v>
      </c>
      <c r="BG731" s="114">
        <f>IF($U$731="zákl. přenesená",$N$731,0)</f>
        <v>0</v>
      </c>
      <c r="BH731" s="114">
        <f>IF($U$731="sníž. přenesená",$N$731,0)</f>
        <v>0</v>
      </c>
      <c r="BI731" s="114">
        <f>IF($U$731="nulová",$N$731,0)</f>
        <v>0</v>
      </c>
      <c r="BJ731" s="74" t="s">
        <v>23</v>
      </c>
      <c r="BK731" s="114">
        <f>ROUND($L$731*$K$731,2)</f>
        <v>0</v>
      </c>
      <c r="BL731" s="74" t="s">
        <v>290</v>
      </c>
      <c r="BM731" s="74" t="s">
        <v>1055</v>
      </c>
    </row>
    <row r="732" spans="2:47" s="6" customFormat="1" ht="16.5" customHeight="1">
      <c r="B732" s="21"/>
      <c r="F732" s="263" t="s">
        <v>1056</v>
      </c>
      <c r="G732" s="242"/>
      <c r="H732" s="242"/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1"/>
      <c r="T732" s="47"/>
      <c r="AA732" s="48"/>
      <c r="AT732" s="6" t="s">
        <v>199</v>
      </c>
      <c r="AU732" s="6" t="s">
        <v>80</v>
      </c>
    </row>
    <row r="733" spans="2:51" s="6" customFormat="1" ht="15.75" customHeight="1">
      <c r="B733" s="115"/>
      <c r="E733" s="116"/>
      <c r="F733" s="277" t="s">
        <v>1057</v>
      </c>
      <c r="G733" s="278"/>
      <c r="H733" s="278"/>
      <c r="I733" s="278"/>
      <c r="K733" s="116"/>
      <c r="S733" s="115"/>
      <c r="T733" s="118"/>
      <c r="AA733" s="119"/>
      <c r="AT733" s="116" t="s">
        <v>201</v>
      </c>
      <c r="AU733" s="116" t="s">
        <v>80</v>
      </c>
      <c r="AV733" s="116" t="s">
        <v>23</v>
      </c>
      <c r="AW733" s="116" t="s">
        <v>147</v>
      </c>
      <c r="AX733" s="116" t="s">
        <v>73</v>
      </c>
      <c r="AY733" s="116" t="s">
        <v>191</v>
      </c>
    </row>
    <row r="734" spans="2:51" s="6" customFormat="1" ht="15.75" customHeight="1">
      <c r="B734" s="120"/>
      <c r="E734" s="121"/>
      <c r="F734" s="273" t="s">
        <v>209</v>
      </c>
      <c r="G734" s="274"/>
      <c r="H734" s="274"/>
      <c r="I734" s="274"/>
      <c r="K734" s="123">
        <v>3</v>
      </c>
      <c r="S734" s="120"/>
      <c r="T734" s="124"/>
      <c r="AA734" s="125"/>
      <c r="AT734" s="121" t="s">
        <v>201</v>
      </c>
      <c r="AU734" s="121" t="s">
        <v>80</v>
      </c>
      <c r="AV734" s="121" t="s">
        <v>80</v>
      </c>
      <c r="AW734" s="121" t="s">
        <v>147</v>
      </c>
      <c r="AX734" s="121" t="s">
        <v>73</v>
      </c>
      <c r="AY734" s="121" t="s">
        <v>191</v>
      </c>
    </row>
    <row r="735" spans="2:51" s="6" customFormat="1" ht="15.75" customHeight="1">
      <c r="B735" s="115"/>
      <c r="E735" s="116"/>
      <c r="F735" s="277" t="s">
        <v>1058</v>
      </c>
      <c r="G735" s="278"/>
      <c r="H735" s="278"/>
      <c r="I735" s="278"/>
      <c r="K735" s="116"/>
      <c r="S735" s="115"/>
      <c r="T735" s="118"/>
      <c r="AA735" s="119"/>
      <c r="AT735" s="116" t="s">
        <v>201</v>
      </c>
      <c r="AU735" s="116" t="s">
        <v>80</v>
      </c>
      <c r="AV735" s="116" t="s">
        <v>23</v>
      </c>
      <c r="AW735" s="116" t="s">
        <v>147</v>
      </c>
      <c r="AX735" s="116" t="s">
        <v>73</v>
      </c>
      <c r="AY735" s="116" t="s">
        <v>191</v>
      </c>
    </row>
    <row r="736" spans="2:51" s="6" customFormat="1" ht="15.75" customHeight="1">
      <c r="B736" s="120"/>
      <c r="E736" s="121"/>
      <c r="F736" s="273" t="s">
        <v>23</v>
      </c>
      <c r="G736" s="274"/>
      <c r="H736" s="274"/>
      <c r="I736" s="274"/>
      <c r="K736" s="123">
        <v>1</v>
      </c>
      <c r="S736" s="120"/>
      <c r="T736" s="124"/>
      <c r="AA736" s="125"/>
      <c r="AT736" s="121" t="s">
        <v>201</v>
      </c>
      <c r="AU736" s="121" t="s">
        <v>80</v>
      </c>
      <c r="AV736" s="121" t="s">
        <v>80</v>
      </c>
      <c r="AW736" s="121" t="s">
        <v>147</v>
      </c>
      <c r="AX736" s="121" t="s">
        <v>73</v>
      </c>
      <c r="AY736" s="121" t="s">
        <v>191</v>
      </c>
    </row>
    <row r="737" spans="2:51" s="6" customFormat="1" ht="15.75" customHeight="1">
      <c r="B737" s="126"/>
      <c r="E737" s="127"/>
      <c r="F737" s="275" t="s">
        <v>261</v>
      </c>
      <c r="G737" s="276"/>
      <c r="H737" s="276"/>
      <c r="I737" s="276"/>
      <c r="K737" s="128">
        <v>4</v>
      </c>
      <c r="S737" s="126"/>
      <c r="T737" s="129"/>
      <c r="AA737" s="130"/>
      <c r="AT737" s="127" t="s">
        <v>201</v>
      </c>
      <c r="AU737" s="127" t="s">
        <v>80</v>
      </c>
      <c r="AV737" s="127" t="s">
        <v>196</v>
      </c>
      <c r="AW737" s="127" t="s">
        <v>147</v>
      </c>
      <c r="AX737" s="127" t="s">
        <v>23</v>
      </c>
      <c r="AY737" s="127" t="s">
        <v>191</v>
      </c>
    </row>
    <row r="738" spans="2:65" s="6" customFormat="1" ht="27" customHeight="1">
      <c r="B738" s="21"/>
      <c r="C738" s="131" t="s">
        <v>1059</v>
      </c>
      <c r="D738" s="131" t="s">
        <v>313</v>
      </c>
      <c r="E738" s="132" t="s">
        <v>1060</v>
      </c>
      <c r="F738" s="265" t="s">
        <v>1061</v>
      </c>
      <c r="G738" s="266"/>
      <c r="H738" s="266"/>
      <c r="I738" s="266"/>
      <c r="J738" s="133" t="s">
        <v>652</v>
      </c>
      <c r="K738" s="134">
        <v>3</v>
      </c>
      <c r="L738" s="267"/>
      <c r="M738" s="266"/>
      <c r="N738" s="268">
        <f>ROUND($L$738*$K$738,2)</f>
        <v>0</v>
      </c>
      <c r="O738" s="269"/>
      <c r="P738" s="269"/>
      <c r="Q738" s="269"/>
      <c r="R738" s="107"/>
      <c r="S738" s="21"/>
      <c r="T738" s="110"/>
      <c r="U738" s="111" t="s">
        <v>43</v>
      </c>
      <c r="X738" s="112">
        <v>0</v>
      </c>
      <c r="Y738" s="112">
        <f>$X$738*$K$738</f>
        <v>0</v>
      </c>
      <c r="Z738" s="112">
        <v>0</v>
      </c>
      <c r="AA738" s="113">
        <f>$Z$738*$K$738</f>
        <v>0</v>
      </c>
      <c r="AR738" s="74" t="s">
        <v>404</v>
      </c>
      <c r="AT738" s="74" t="s">
        <v>313</v>
      </c>
      <c r="AU738" s="74" t="s">
        <v>80</v>
      </c>
      <c r="AY738" s="6" t="s">
        <v>191</v>
      </c>
      <c r="BE738" s="114">
        <f>IF($U$738="základní",$N$738,0)</f>
        <v>0</v>
      </c>
      <c r="BF738" s="114">
        <f>IF($U$738="snížená",$N$738,0)</f>
        <v>0</v>
      </c>
      <c r="BG738" s="114">
        <f>IF($U$738="zákl. přenesená",$N$738,0)</f>
        <v>0</v>
      </c>
      <c r="BH738" s="114">
        <f>IF($U$738="sníž. přenesená",$N$738,0)</f>
        <v>0</v>
      </c>
      <c r="BI738" s="114">
        <f>IF($U$738="nulová",$N$738,0)</f>
        <v>0</v>
      </c>
      <c r="BJ738" s="74" t="s">
        <v>23</v>
      </c>
      <c r="BK738" s="114">
        <f>ROUND($L$738*$K$738,2)</f>
        <v>0</v>
      </c>
      <c r="BL738" s="74" t="s">
        <v>290</v>
      </c>
      <c r="BM738" s="74" t="s">
        <v>1062</v>
      </c>
    </row>
    <row r="739" spans="2:47" s="6" customFormat="1" ht="16.5" customHeight="1">
      <c r="B739" s="21"/>
      <c r="F739" s="263" t="s">
        <v>1061</v>
      </c>
      <c r="G739" s="242"/>
      <c r="H739" s="242"/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1"/>
      <c r="T739" s="47"/>
      <c r="AA739" s="48"/>
      <c r="AT739" s="6" t="s">
        <v>199</v>
      </c>
      <c r="AU739" s="6" t="s">
        <v>80</v>
      </c>
    </row>
    <row r="740" spans="2:65" s="6" customFormat="1" ht="27" customHeight="1">
      <c r="B740" s="21"/>
      <c r="C740" s="131" t="s">
        <v>1063</v>
      </c>
      <c r="D740" s="131" t="s">
        <v>313</v>
      </c>
      <c r="E740" s="132" t="s">
        <v>1064</v>
      </c>
      <c r="F740" s="265" t="s">
        <v>1065</v>
      </c>
      <c r="G740" s="266"/>
      <c r="H740" s="266"/>
      <c r="I740" s="266"/>
      <c r="J740" s="133" t="s">
        <v>652</v>
      </c>
      <c r="K740" s="134">
        <v>1</v>
      </c>
      <c r="L740" s="267"/>
      <c r="M740" s="266"/>
      <c r="N740" s="268">
        <f>ROUND($L$740*$K$740,2)</f>
        <v>0</v>
      </c>
      <c r="O740" s="269"/>
      <c r="P740" s="269"/>
      <c r="Q740" s="269"/>
      <c r="R740" s="107"/>
      <c r="S740" s="21"/>
      <c r="T740" s="110"/>
      <c r="U740" s="111" t="s">
        <v>43</v>
      </c>
      <c r="X740" s="112">
        <v>0</v>
      </c>
      <c r="Y740" s="112">
        <f>$X$740*$K$740</f>
        <v>0</v>
      </c>
      <c r="Z740" s="112">
        <v>0</v>
      </c>
      <c r="AA740" s="113">
        <f>$Z$740*$K$740</f>
        <v>0</v>
      </c>
      <c r="AR740" s="74" t="s">
        <v>404</v>
      </c>
      <c r="AT740" s="74" t="s">
        <v>313</v>
      </c>
      <c r="AU740" s="74" t="s">
        <v>80</v>
      </c>
      <c r="AY740" s="6" t="s">
        <v>191</v>
      </c>
      <c r="BE740" s="114">
        <f>IF($U$740="základní",$N$740,0)</f>
        <v>0</v>
      </c>
      <c r="BF740" s="114">
        <f>IF($U$740="snížená",$N$740,0)</f>
        <v>0</v>
      </c>
      <c r="BG740" s="114">
        <f>IF($U$740="zákl. přenesená",$N$740,0)</f>
        <v>0</v>
      </c>
      <c r="BH740" s="114">
        <f>IF($U$740="sníž. přenesená",$N$740,0)</f>
        <v>0</v>
      </c>
      <c r="BI740" s="114">
        <f>IF($U$740="nulová",$N$740,0)</f>
        <v>0</v>
      </c>
      <c r="BJ740" s="74" t="s">
        <v>23</v>
      </c>
      <c r="BK740" s="114">
        <f>ROUND($L$740*$K$740,2)</f>
        <v>0</v>
      </c>
      <c r="BL740" s="74" t="s">
        <v>290</v>
      </c>
      <c r="BM740" s="74" t="s">
        <v>1066</v>
      </c>
    </row>
    <row r="741" spans="2:47" s="6" customFormat="1" ht="16.5" customHeight="1">
      <c r="B741" s="21"/>
      <c r="F741" s="263" t="s">
        <v>1065</v>
      </c>
      <c r="G741" s="242"/>
      <c r="H741" s="242"/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1"/>
      <c r="T741" s="47"/>
      <c r="AA741" s="48"/>
      <c r="AT741" s="6" t="s">
        <v>199</v>
      </c>
      <c r="AU741" s="6" t="s">
        <v>80</v>
      </c>
    </row>
    <row r="742" spans="2:63" s="96" customFormat="1" ht="30.75" customHeight="1">
      <c r="B742" s="97"/>
      <c r="D742" s="104" t="s">
        <v>169</v>
      </c>
      <c r="N742" s="260">
        <f>$BK$742</f>
        <v>0</v>
      </c>
      <c r="O742" s="261"/>
      <c r="P742" s="261"/>
      <c r="Q742" s="261"/>
      <c r="S742" s="97"/>
      <c r="T742" s="100"/>
      <c r="W742" s="101">
        <f>SUM($W$743:$W$793)</f>
        <v>0</v>
      </c>
      <c r="Y742" s="101">
        <f>SUM($Y$743:$Y$793)</f>
        <v>5.6108647099999995</v>
      </c>
      <c r="AA742" s="102">
        <f>SUM($AA$743:$AA$793)</f>
        <v>11.671226</v>
      </c>
      <c r="AR742" s="99" t="s">
        <v>80</v>
      </c>
      <c r="AT742" s="99" t="s">
        <v>72</v>
      </c>
      <c r="AU742" s="99" t="s">
        <v>23</v>
      </c>
      <c r="AY742" s="99" t="s">
        <v>191</v>
      </c>
      <c r="BK742" s="103">
        <f>SUM($BK$743:$BK$793)</f>
        <v>0</v>
      </c>
    </row>
    <row r="743" spans="2:65" s="6" customFormat="1" ht="27" customHeight="1">
      <c r="B743" s="21"/>
      <c r="C743" s="105" t="s">
        <v>1067</v>
      </c>
      <c r="D743" s="105" t="s">
        <v>192</v>
      </c>
      <c r="E743" s="106" t="s">
        <v>1068</v>
      </c>
      <c r="F743" s="270" t="s">
        <v>1069</v>
      </c>
      <c r="G743" s="269"/>
      <c r="H743" s="269"/>
      <c r="I743" s="269"/>
      <c r="J743" s="108" t="s">
        <v>92</v>
      </c>
      <c r="K743" s="109">
        <v>559.5</v>
      </c>
      <c r="L743" s="271"/>
      <c r="M743" s="269"/>
      <c r="N743" s="272">
        <f>ROUND($L$743*$K$743,2)</f>
        <v>0</v>
      </c>
      <c r="O743" s="269"/>
      <c r="P743" s="269"/>
      <c r="Q743" s="269"/>
      <c r="R743" s="107" t="s">
        <v>195</v>
      </c>
      <c r="S743" s="21"/>
      <c r="T743" s="110"/>
      <c r="U743" s="111" t="s">
        <v>43</v>
      </c>
      <c r="X743" s="112">
        <v>0</v>
      </c>
      <c r="Y743" s="112">
        <f>$X$743*$K$743</f>
        <v>0</v>
      </c>
      <c r="Z743" s="112">
        <v>0.014</v>
      </c>
      <c r="AA743" s="113">
        <f>$Z$743*$K$743</f>
        <v>7.833</v>
      </c>
      <c r="AR743" s="74" t="s">
        <v>290</v>
      </c>
      <c r="AT743" s="74" t="s">
        <v>192</v>
      </c>
      <c r="AU743" s="74" t="s">
        <v>80</v>
      </c>
      <c r="AY743" s="6" t="s">
        <v>191</v>
      </c>
      <c r="BE743" s="114">
        <f>IF($U$743="základní",$N$743,0)</f>
        <v>0</v>
      </c>
      <c r="BF743" s="114">
        <f>IF($U$743="snížená",$N$743,0)</f>
        <v>0</v>
      </c>
      <c r="BG743" s="114">
        <f>IF($U$743="zákl. přenesená",$N$743,0)</f>
        <v>0</v>
      </c>
      <c r="BH743" s="114">
        <f>IF($U$743="sníž. přenesená",$N$743,0)</f>
        <v>0</v>
      </c>
      <c r="BI743" s="114">
        <f>IF($U$743="nulová",$N$743,0)</f>
        <v>0</v>
      </c>
      <c r="BJ743" s="74" t="s">
        <v>23</v>
      </c>
      <c r="BK743" s="114">
        <f>ROUND($L$743*$K$743,2)</f>
        <v>0</v>
      </c>
      <c r="BL743" s="74" t="s">
        <v>290</v>
      </c>
      <c r="BM743" s="74" t="s">
        <v>1070</v>
      </c>
    </row>
    <row r="744" spans="2:47" s="6" customFormat="1" ht="16.5" customHeight="1">
      <c r="B744" s="21"/>
      <c r="F744" s="263" t="s">
        <v>1071</v>
      </c>
      <c r="G744" s="242"/>
      <c r="H744" s="242"/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1"/>
      <c r="T744" s="47"/>
      <c r="AA744" s="48"/>
      <c r="AT744" s="6" t="s">
        <v>199</v>
      </c>
      <c r="AU744" s="6" t="s">
        <v>80</v>
      </c>
    </row>
    <row r="745" spans="2:51" s="6" customFormat="1" ht="15.75" customHeight="1">
      <c r="B745" s="115"/>
      <c r="E745" s="116"/>
      <c r="F745" s="277" t="s">
        <v>763</v>
      </c>
      <c r="G745" s="278"/>
      <c r="H745" s="278"/>
      <c r="I745" s="278"/>
      <c r="K745" s="116"/>
      <c r="S745" s="115"/>
      <c r="T745" s="118"/>
      <c r="AA745" s="119"/>
      <c r="AT745" s="116" t="s">
        <v>201</v>
      </c>
      <c r="AU745" s="116" t="s">
        <v>80</v>
      </c>
      <c r="AV745" s="116" t="s">
        <v>23</v>
      </c>
      <c r="AW745" s="116" t="s">
        <v>147</v>
      </c>
      <c r="AX745" s="116" t="s">
        <v>73</v>
      </c>
      <c r="AY745" s="116" t="s">
        <v>191</v>
      </c>
    </row>
    <row r="746" spans="2:51" s="6" customFormat="1" ht="15.75" customHeight="1">
      <c r="B746" s="120"/>
      <c r="E746" s="121"/>
      <c r="F746" s="273" t="s">
        <v>770</v>
      </c>
      <c r="G746" s="274"/>
      <c r="H746" s="274"/>
      <c r="I746" s="274"/>
      <c r="K746" s="123">
        <v>559.5</v>
      </c>
      <c r="S746" s="120"/>
      <c r="T746" s="124"/>
      <c r="AA746" s="125"/>
      <c r="AT746" s="121" t="s">
        <v>201</v>
      </c>
      <c r="AU746" s="121" t="s">
        <v>80</v>
      </c>
      <c r="AV746" s="121" t="s">
        <v>80</v>
      </c>
      <c r="AW746" s="121" t="s">
        <v>147</v>
      </c>
      <c r="AX746" s="121" t="s">
        <v>23</v>
      </c>
      <c r="AY746" s="121" t="s">
        <v>191</v>
      </c>
    </row>
    <row r="747" spans="2:65" s="6" customFormat="1" ht="27" customHeight="1">
      <c r="B747" s="21"/>
      <c r="C747" s="105" t="s">
        <v>1072</v>
      </c>
      <c r="D747" s="105" t="s">
        <v>192</v>
      </c>
      <c r="E747" s="106" t="s">
        <v>1073</v>
      </c>
      <c r="F747" s="270" t="s">
        <v>1074</v>
      </c>
      <c r="G747" s="269"/>
      <c r="H747" s="269"/>
      <c r="I747" s="269"/>
      <c r="J747" s="108" t="s">
        <v>92</v>
      </c>
      <c r="K747" s="109">
        <v>179.767</v>
      </c>
      <c r="L747" s="271"/>
      <c r="M747" s="269"/>
      <c r="N747" s="272">
        <f>ROUND($L$747*$K$747,2)</f>
        <v>0</v>
      </c>
      <c r="O747" s="269"/>
      <c r="P747" s="269"/>
      <c r="Q747" s="269"/>
      <c r="R747" s="107" t="s">
        <v>195</v>
      </c>
      <c r="S747" s="21"/>
      <c r="T747" s="110"/>
      <c r="U747" s="111" t="s">
        <v>43</v>
      </c>
      <c r="X747" s="112">
        <v>0.0161</v>
      </c>
      <c r="Y747" s="112">
        <f>$X$747*$K$747</f>
        <v>2.8942487</v>
      </c>
      <c r="Z747" s="112">
        <v>0</v>
      </c>
      <c r="AA747" s="113">
        <f>$Z$747*$K$747</f>
        <v>0</v>
      </c>
      <c r="AR747" s="74" t="s">
        <v>290</v>
      </c>
      <c r="AT747" s="74" t="s">
        <v>192</v>
      </c>
      <c r="AU747" s="74" t="s">
        <v>80</v>
      </c>
      <c r="AY747" s="6" t="s">
        <v>191</v>
      </c>
      <c r="BE747" s="114">
        <f>IF($U$747="základní",$N$747,0)</f>
        <v>0</v>
      </c>
      <c r="BF747" s="114">
        <f>IF($U$747="snížená",$N$747,0)</f>
        <v>0</v>
      </c>
      <c r="BG747" s="114">
        <f>IF($U$747="zákl. přenesená",$N$747,0)</f>
        <v>0</v>
      </c>
      <c r="BH747" s="114">
        <f>IF($U$747="sníž. přenesená",$N$747,0)</f>
        <v>0</v>
      </c>
      <c r="BI747" s="114">
        <f>IF($U$747="nulová",$N$747,0)</f>
        <v>0</v>
      </c>
      <c r="BJ747" s="74" t="s">
        <v>23</v>
      </c>
      <c r="BK747" s="114">
        <f>ROUND($L$747*$K$747,2)</f>
        <v>0</v>
      </c>
      <c r="BL747" s="74" t="s">
        <v>290</v>
      </c>
      <c r="BM747" s="74" t="s">
        <v>1075</v>
      </c>
    </row>
    <row r="748" spans="2:47" s="6" customFormat="1" ht="16.5" customHeight="1">
      <c r="B748" s="21"/>
      <c r="F748" s="263" t="s">
        <v>1076</v>
      </c>
      <c r="G748" s="242"/>
      <c r="H748" s="242"/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1"/>
      <c r="T748" s="47"/>
      <c r="AA748" s="48"/>
      <c r="AT748" s="6" t="s">
        <v>199</v>
      </c>
      <c r="AU748" s="6" t="s">
        <v>80</v>
      </c>
    </row>
    <row r="749" spans="2:51" s="6" customFormat="1" ht="15.75" customHeight="1">
      <c r="B749" s="115"/>
      <c r="E749" s="116"/>
      <c r="F749" s="277" t="s">
        <v>1077</v>
      </c>
      <c r="G749" s="278"/>
      <c r="H749" s="278"/>
      <c r="I749" s="278"/>
      <c r="K749" s="116"/>
      <c r="S749" s="115"/>
      <c r="T749" s="118"/>
      <c r="AA749" s="119"/>
      <c r="AT749" s="116" t="s">
        <v>201</v>
      </c>
      <c r="AU749" s="116" t="s">
        <v>80</v>
      </c>
      <c r="AV749" s="116" t="s">
        <v>23</v>
      </c>
      <c r="AW749" s="116" t="s">
        <v>147</v>
      </c>
      <c r="AX749" s="116" t="s">
        <v>73</v>
      </c>
      <c r="AY749" s="116" t="s">
        <v>191</v>
      </c>
    </row>
    <row r="750" spans="2:51" s="6" customFormat="1" ht="15.75" customHeight="1">
      <c r="B750" s="120"/>
      <c r="E750" s="121"/>
      <c r="F750" s="273" t="s">
        <v>1078</v>
      </c>
      <c r="G750" s="274"/>
      <c r="H750" s="274"/>
      <c r="I750" s="274"/>
      <c r="K750" s="123">
        <v>42.445</v>
      </c>
      <c r="S750" s="120"/>
      <c r="T750" s="124"/>
      <c r="AA750" s="125"/>
      <c r="AT750" s="121" t="s">
        <v>201</v>
      </c>
      <c r="AU750" s="121" t="s">
        <v>80</v>
      </c>
      <c r="AV750" s="121" t="s">
        <v>80</v>
      </c>
      <c r="AW750" s="121" t="s">
        <v>147</v>
      </c>
      <c r="AX750" s="121" t="s">
        <v>73</v>
      </c>
      <c r="AY750" s="121" t="s">
        <v>191</v>
      </c>
    </row>
    <row r="751" spans="2:51" s="6" customFormat="1" ht="15.75" customHeight="1">
      <c r="B751" s="115"/>
      <c r="E751" s="116"/>
      <c r="F751" s="277" t="s">
        <v>1079</v>
      </c>
      <c r="G751" s="278"/>
      <c r="H751" s="278"/>
      <c r="I751" s="278"/>
      <c r="K751" s="116"/>
      <c r="S751" s="115"/>
      <c r="T751" s="118"/>
      <c r="AA751" s="119"/>
      <c r="AT751" s="116" t="s">
        <v>201</v>
      </c>
      <c r="AU751" s="116" t="s">
        <v>80</v>
      </c>
      <c r="AV751" s="116" t="s">
        <v>23</v>
      </c>
      <c r="AW751" s="116" t="s">
        <v>147</v>
      </c>
      <c r="AX751" s="116" t="s">
        <v>73</v>
      </c>
      <c r="AY751" s="116" t="s">
        <v>191</v>
      </c>
    </row>
    <row r="752" spans="2:51" s="6" customFormat="1" ht="15.75" customHeight="1">
      <c r="B752" s="120"/>
      <c r="E752" s="121"/>
      <c r="F752" s="273" t="s">
        <v>1080</v>
      </c>
      <c r="G752" s="274"/>
      <c r="H752" s="274"/>
      <c r="I752" s="274"/>
      <c r="K752" s="123">
        <v>27.3</v>
      </c>
      <c r="S752" s="120"/>
      <c r="T752" s="124"/>
      <c r="AA752" s="125"/>
      <c r="AT752" s="121" t="s">
        <v>201</v>
      </c>
      <c r="AU752" s="121" t="s">
        <v>80</v>
      </c>
      <c r="AV752" s="121" t="s">
        <v>80</v>
      </c>
      <c r="AW752" s="121" t="s">
        <v>147</v>
      </c>
      <c r="AX752" s="121" t="s">
        <v>73</v>
      </c>
      <c r="AY752" s="121" t="s">
        <v>191</v>
      </c>
    </row>
    <row r="753" spans="2:51" s="6" customFormat="1" ht="15.75" customHeight="1">
      <c r="B753" s="115"/>
      <c r="E753" s="116"/>
      <c r="F753" s="277" t="s">
        <v>1081</v>
      </c>
      <c r="G753" s="278"/>
      <c r="H753" s="278"/>
      <c r="I753" s="278"/>
      <c r="K753" s="116"/>
      <c r="S753" s="115"/>
      <c r="T753" s="118"/>
      <c r="AA753" s="119"/>
      <c r="AT753" s="116" t="s">
        <v>201</v>
      </c>
      <c r="AU753" s="116" t="s">
        <v>80</v>
      </c>
      <c r="AV753" s="116" t="s">
        <v>23</v>
      </c>
      <c r="AW753" s="116" t="s">
        <v>147</v>
      </c>
      <c r="AX753" s="116" t="s">
        <v>73</v>
      </c>
      <c r="AY753" s="116" t="s">
        <v>191</v>
      </c>
    </row>
    <row r="754" spans="2:51" s="6" customFormat="1" ht="15.75" customHeight="1">
      <c r="B754" s="120"/>
      <c r="E754" s="121"/>
      <c r="F754" s="273" t="s">
        <v>1082</v>
      </c>
      <c r="G754" s="274"/>
      <c r="H754" s="274"/>
      <c r="I754" s="274"/>
      <c r="K754" s="123">
        <v>72.542</v>
      </c>
      <c r="S754" s="120"/>
      <c r="T754" s="124"/>
      <c r="AA754" s="125"/>
      <c r="AT754" s="121" t="s">
        <v>201</v>
      </c>
      <c r="AU754" s="121" t="s">
        <v>80</v>
      </c>
      <c r="AV754" s="121" t="s">
        <v>80</v>
      </c>
      <c r="AW754" s="121" t="s">
        <v>147</v>
      </c>
      <c r="AX754" s="121" t="s">
        <v>73</v>
      </c>
      <c r="AY754" s="121" t="s">
        <v>191</v>
      </c>
    </row>
    <row r="755" spans="2:51" s="6" customFormat="1" ht="15.75" customHeight="1">
      <c r="B755" s="115"/>
      <c r="E755" s="116"/>
      <c r="F755" s="277" t="s">
        <v>1083</v>
      </c>
      <c r="G755" s="278"/>
      <c r="H755" s="278"/>
      <c r="I755" s="278"/>
      <c r="K755" s="116"/>
      <c r="S755" s="115"/>
      <c r="T755" s="118"/>
      <c r="AA755" s="119"/>
      <c r="AT755" s="116" t="s">
        <v>201</v>
      </c>
      <c r="AU755" s="116" t="s">
        <v>80</v>
      </c>
      <c r="AV755" s="116" t="s">
        <v>23</v>
      </c>
      <c r="AW755" s="116" t="s">
        <v>147</v>
      </c>
      <c r="AX755" s="116" t="s">
        <v>73</v>
      </c>
      <c r="AY755" s="116" t="s">
        <v>191</v>
      </c>
    </row>
    <row r="756" spans="2:51" s="6" customFormat="1" ht="15.75" customHeight="1">
      <c r="B756" s="120"/>
      <c r="E756" s="121"/>
      <c r="F756" s="273" t="s">
        <v>1084</v>
      </c>
      <c r="G756" s="274"/>
      <c r="H756" s="274"/>
      <c r="I756" s="274"/>
      <c r="K756" s="123">
        <v>37.48</v>
      </c>
      <c r="S756" s="120"/>
      <c r="T756" s="124"/>
      <c r="AA756" s="125"/>
      <c r="AT756" s="121" t="s">
        <v>201</v>
      </c>
      <c r="AU756" s="121" t="s">
        <v>80</v>
      </c>
      <c r="AV756" s="121" t="s">
        <v>80</v>
      </c>
      <c r="AW756" s="121" t="s">
        <v>147</v>
      </c>
      <c r="AX756" s="121" t="s">
        <v>73</v>
      </c>
      <c r="AY756" s="121" t="s">
        <v>191</v>
      </c>
    </row>
    <row r="757" spans="2:51" s="6" customFormat="1" ht="15.75" customHeight="1">
      <c r="B757" s="126"/>
      <c r="E757" s="127"/>
      <c r="F757" s="275" t="s">
        <v>261</v>
      </c>
      <c r="G757" s="276"/>
      <c r="H757" s="276"/>
      <c r="I757" s="276"/>
      <c r="K757" s="128">
        <v>179.767</v>
      </c>
      <c r="S757" s="126"/>
      <c r="T757" s="129"/>
      <c r="AA757" s="130"/>
      <c r="AT757" s="127" t="s">
        <v>201</v>
      </c>
      <c r="AU757" s="127" t="s">
        <v>80</v>
      </c>
      <c r="AV757" s="127" t="s">
        <v>196</v>
      </c>
      <c r="AW757" s="127" t="s">
        <v>147</v>
      </c>
      <c r="AX757" s="127" t="s">
        <v>23</v>
      </c>
      <c r="AY757" s="127" t="s">
        <v>191</v>
      </c>
    </row>
    <row r="758" spans="2:65" s="6" customFormat="1" ht="27" customHeight="1">
      <c r="B758" s="21"/>
      <c r="C758" s="105" t="s">
        <v>1085</v>
      </c>
      <c r="D758" s="105" t="s">
        <v>192</v>
      </c>
      <c r="E758" s="106" t="s">
        <v>1086</v>
      </c>
      <c r="F758" s="270" t="s">
        <v>1087</v>
      </c>
      <c r="G758" s="269"/>
      <c r="H758" s="269"/>
      <c r="I758" s="269"/>
      <c r="J758" s="108" t="s">
        <v>92</v>
      </c>
      <c r="K758" s="109">
        <v>37.48</v>
      </c>
      <c r="L758" s="271"/>
      <c r="M758" s="269"/>
      <c r="N758" s="272">
        <f>ROUND($L$758*$K$758,2)</f>
        <v>0</v>
      </c>
      <c r="O758" s="269"/>
      <c r="P758" s="269"/>
      <c r="Q758" s="269"/>
      <c r="R758" s="107"/>
      <c r="S758" s="21"/>
      <c r="T758" s="110"/>
      <c r="U758" s="111" t="s">
        <v>43</v>
      </c>
      <c r="X758" s="112">
        <v>0.0069</v>
      </c>
      <c r="Y758" s="112">
        <f>$X$758*$K$758</f>
        <v>0.25861199999999995</v>
      </c>
      <c r="Z758" s="112">
        <v>0</v>
      </c>
      <c r="AA758" s="113">
        <f>$Z$758*$K$758</f>
        <v>0</v>
      </c>
      <c r="AR758" s="74" t="s">
        <v>290</v>
      </c>
      <c r="AT758" s="74" t="s">
        <v>192</v>
      </c>
      <c r="AU758" s="74" t="s">
        <v>80</v>
      </c>
      <c r="AY758" s="6" t="s">
        <v>191</v>
      </c>
      <c r="BE758" s="114">
        <f>IF($U$758="základní",$N$758,0)</f>
        <v>0</v>
      </c>
      <c r="BF758" s="114">
        <f>IF($U$758="snížená",$N$758,0)</f>
        <v>0</v>
      </c>
      <c r="BG758" s="114">
        <f>IF($U$758="zákl. přenesená",$N$758,0)</f>
        <v>0</v>
      </c>
      <c r="BH758" s="114">
        <f>IF($U$758="sníž. přenesená",$N$758,0)</f>
        <v>0</v>
      </c>
      <c r="BI758" s="114">
        <f>IF($U$758="nulová",$N$758,0)</f>
        <v>0</v>
      </c>
      <c r="BJ758" s="74" t="s">
        <v>23</v>
      </c>
      <c r="BK758" s="114">
        <f>ROUND($L$758*$K$758,2)</f>
        <v>0</v>
      </c>
      <c r="BL758" s="74" t="s">
        <v>290</v>
      </c>
      <c r="BM758" s="74" t="s">
        <v>1088</v>
      </c>
    </row>
    <row r="759" spans="2:47" s="6" customFormat="1" ht="16.5" customHeight="1">
      <c r="B759" s="21"/>
      <c r="F759" s="263" t="s">
        <v>1089</v>
      </c>
      <c r="G759" s="242"/>
      <c r="H759" s="242"/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1"/>
      <c r="T759" s="47"/>
      <c r="AA759" s="48"/>
      <c r="AT759" s="6" t="s">
        <v>199</v>
      </c>
      <c r="AU759" s="6" t="s">
        <v>80</v>
      </c>
    </row>
    <row r="760" spans="2:51" s="6" customFormat="1" ht="15.75" customHeight="1">
      <c r="B760" s="115"/>
      <c r="E760" s="116"/>
      <c r="F760" s="277" t="s">
        <v>1083</v>
      </c>
      <c r="G760" s="278"/>
      <c r="H760" s="278"/>
      <c r="I760" s="278"/>
      <c r="K760" s="116"/>
      <c r="S760" s="115"/>
      <c r="T760" s="118"/>
      <c r="AA760" s="119"/>
      <c r="AT760" s="116" t="s">
        <v>201</v>
      </c>
      <c r="AU760" s="116" t="s">
        <v>80</v>
      </c>
      <c r="AV760" s="116" t="s">
        <v>23</v>
      </c>
      <c r="AW760" s="116" t="s">
        <v>147</v>
      </c>
      <c r="AX760" s="116" t="s">
        <v>73</v>
      </c>
      <c r="AY760" s="116" t="s">
        <v>191</v>
      </c>
    </row>
    <row r="761" spans="2:51" s="6" customFormat="1" ht="15.75" customHeight="1">
      <c r="B761" s="120"/>
      <c r="E761" s="121"/>
      <c r="F761" s="273" t="s">
        <v>1090</v>
      </c>
      <c r="G761" s="274"/>
      <c r="H761" s="274"/>
      <c r="I761" s="274"/>
      <c r="K761" s="123">
        <v>37.48</v>
      </c>
      <c r="S761" s="120"/>
      <c r="T761" s="124"/>
      <c r="AA761" s="125"/>
      <c r="AT761" s="121" t="s">
        <v>201</v>
      </c>
      <c r="AU761" s="121" t="s">
        <v>80</v>
      </c>
      <c r="AV761" s="121" t="s">
        <v>80</v>
      </c>
      <c r="AW761" s="121" t="s">
        <v>147</v>
      </c>
      <c r="AX761" s="121" t="s">
        <v>23</v>
      </c>
      <c r="AY761" s="121" t="s">
        <v>191</v>
      </c>
    </row>
    <row r="762" spans="2:65" s="6" customFormat="1" ht="27" customHeight="1">
      <c r="B762" s="21"/>
      <c r="C762" s="105" t="s">
        <v>125</v>
      </c>
      <c r="D762" s="105" t="s">
        <v>192</v>
      </c>
      <c r="E762" s="106" t="s">
        <v>1091</v>
      </c>
      <c r="F762" s="270" t="s">
        <v>1092</v>
      </c>
      <c r="G762" s="269"/>
      <c r="H762" s="269"/>
      <c r="I762" s="269"/>
      <c r="J762" s="108" t="s">
        <v>89</v>
      </c>
      <c r="K762" s="109">
        <v>455.4</v>
      </c>
      <c r="L762" s="271"/>
      <c r="M762" s="269"/>
      <c r="N762" s="272">
        <f>ROUND($L$762*$K$762,2)</f>
        <v>0</v>
      </c>
      <c r="O762" s="269"/>
      <c r="P762" s="269"/>
      <c r="Q762" s="269"/>
      <c r="R762" s="107" t="s">
        <v>195</v>
      </c>
      <c r="S762" s="21"/>
      <c r="T762" s="110"/>
      <c r="U762" s="111" t="s">
        <v>43</v>
      </c>
      <c r="X762" s="112">
        <v>0</v>
      </c>
      <c r="Y762" s="112">
        <f>$X$762*$K$762</f>
        <v>0</v>
      </c>
      <c r="Z762" s="112">
        <v>0</v>
      </c>
      <c r="AA762" s="113">
        <f>$Z$762*$K$762</f>
        <v>0</v>
      </c>
      <c r="AR762" s="74" t="s">
        <v>290</v>
      </c>
      <c r="AT762" s="74" t="s">
        <v>192</v>
      </c>
      <c r="AU762" s="74" t="s">
        <v>80</v>
      </c>
      <c r="AY762" s="6" t="s">
        <v>191</v>
      </c>
      <c r="BE762" s="114">
        <f>IF($U$762="základní",$N$762,0)</f>
        <v>0</v>
      </c>
      <c r="BF762" s="114">
        <f>IF($U$762="snížená",$N$762,0)</f>
        <v>0</v>
      </c>
      <c r="BG762" s="114">
        <f>IF($U$762="zákl. přenesená",$N$762,0)</f>
        <v>0</v>
      </c>
      <c r="BH762" s="114">
        <f>IF($U$762="sníž. přenesená",$N$762,0)</f>
        <v>0</v>
      </c>
      <c r="BI762" s="114">
        <f>IF($U$762="nulová",$N$762,0)</f>
        <v>0</v>
      </c>
      <c r="BJ762" s="74" t="s">
        <v>23</v>
      </c>
      <c r="BK762" s="114">
        <f>ROUND($L$762*$K$762,2)</f>
        <v>0</v>
      </c>
      <c r="BL762" s="74" t="s">
        <v>290</v>
      </c>
      <c r="BM762" s="74" t="s">
        <v>1093</v>
      </c>
    </row>
    <row r="763" spans="2:47" s="6" customFormat="1" ht="16.5" customHeight="1">
      <c r="B763" s="21"/>
      <c r="F763" s="263" t="s">
        <v>1094</v>
      </c>
      <c r="G763" s="242"/>
      <c r="H763" s="242"/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1"/>
      <c r="T763" s="47"/>
      <c r="AA763" s="48"/>
      <c r="AT763" s="6" t="s">
        <v>199</v>
      </c>
      <c r="AU763" s="6" t="s">
        <v>80</v>
      </c>
    </row>
    <row r="764" spans="2:51" s="6" customFormat="1" ht="15.75" customHeight="1">
      <c r="B764" s="115"/>
      <c r="E764" s="116"/>
      <c r="F764" s="277" t="s">
        <v>1095</v>
      </c>
      <c r="G764" s="278"/>
      <c r="H764" s="278"/>
      <c r="I764" s="278"/>
      <c r="K764" s="116"/>
      <c r="S764" s="115"/>
      <c r="T764" s="118"/>
      <c r="AA764" s="119"/>
      <c r="AT764" s="116" t="s">
        <v>201</v>
      </c>
      <c r="AU764" s="116" t="s">
        <v>80</v>
      </c>
      <c r="AV764" s="116" t="s">
        <v>23</v>
      </c>
      <c r="AW764" s="116" t="s">
        <v>147</v>
      </c>
      <c r="AX764" s="116" t="s">
        <v>73</v>
      </c>
      <c r="AY764" s="116" t="s">
        <v>191</v>
      </c>
    </row>
    <row r="765" spans="2:51" s="6" customFormat="1" ht="15.75" customHeight="1">
      <c r="B765" s="115"/>
      <c r="E765" s="116"/>
      <c r="F765" s="277" t="s">
        <v>1081</v>
      </c>
      <c r="G765" s="278"/>
      <c r="H765" s="278"/>
      <c r="I765" s="278"/>
      <c r="K765" s="116"/>
      <c r="S765" s="115"/>
      <c r="T765" s="118"/>
      <c r="AA765" s="119"/>
      <c r="AT765" s="116" t="s">
        <v>201</v>
      </c>
      <c r="AU765" s="116" t="s">
        <v>80</v>
      </c>
      <c r="AV765" s="116" t="s">
        <v>23</v>
      </c>
      <c r="AW765" s="116" t="s">
        <v>147</v>
      </c>
      <c r="AX765" s="116" t="s">
        <v>73</v>
      </c>
      <c r="AY765" s="116" t="s">
        <v>191</v>
      </c>
    </row>
    <row r="766" spans="2:51" s="6" customFormat="1" ht="15.75" customHeight="1">
      <c r="B766" s="120"/>
      <c r="E766" s="121"/>
      <c r="F766" s="273" t="s">
        <v>1096</v>
      </c>
      <c r="G766" s="274"/>
      <c r="H766" s="274"/>
      <c r="I766" s="274"/>
      <c r="K766" s="123">
        <v>315.4</v>
      </c>
      <c r="S766" s="120"/>
      <c r="T766" s="124"/>
      <c r="AA766" s="125"/>
      <c r="AT766" s="121" t="s">
        <v>201</v>
      </c>
      <c r="AU766" s="121" t="s">
        <v>80</v>
      </c>
      <c r="AV766" s="121" t="s">
        <v>80</v>
      </c>
      <c r="AW766" s="121" t="s">
        <v>147</v>
      </c>
      <c r="AX766" s="121" t="s">
        <v>73</v>
      </c>
      <c r="AY766" s="121" t="s">
        <v>191</v>
      </c>
    </row>
    <row r="767" spans="2:51" s="6" customFormat="1" ht="15.75" customHeight="1">
      <c r="B767" s="115"/>
      <c r="E767" s="116"/>
      <c r="F767" s="277" t="s">
        <v>1079</v>
      </c>
      <c r="G767" s="278"/>
      <c r="H767" s="278"/>
      <c r="I767" s="278"/>
      <c r="K767" s="116"/>
      <c r="S767" s="115"/>
      <c r="T767" s="118"/>
      <c r="AA767" s="119"/>
      <c r="AT767" s="116" t="s">
        <v>201</v>
      </c>
      <c r="AU767" s="116" t="s">
        <v>80</v>
      </c>
      <c r="AV767" s="116" t="s">
        <v>23</v>
      </c>
      <c r="AW767" s="116" t="s">
        <v>147</v>
      </c>
      <c r="AX767" s="116" t="s">
        <v>73</v>
      </c>
      <c r="AY767" s="116" t="s">
        <v>191</v>
      </c>
    </row>
    <row r="768" spans="2:51" s="6" customFormat="1" ht="15.75" customHeight="1">
      <c r="B768" s="120"/>
      <c r="E768" s="121"/>
      <c r="F768" s="273" t="s">
        <v>1097</v>
      </c>
      <c r="G768" s="274"/>
      <c r="H768" s="274"/>
      <c r="I768" s="274"/>
      <c r="K768" s="123">
        <v>140</v>
      </c>
      <c r="S768" s="120"/>
      <c r="T768" s="124"/>
      <c r="AA768" s="125"/>
      <c r="AT768" s="121" t="s">
        <v>201</v>
      </c>
      <c r="AU768" s="121" t="s">
        <v>80</v>
      </c>
      <c r="AV768" s="121" t="s">
        <v>80</v>
      </c>
      <c r="AW768" s="121" t="s">
        <v>147</v>
      </c>
      <c r="AX768" s="121" t="s">
        <v>73</v>
      </c>
      <c r="AY768" s="121" t="s">
        <v>191</v>
      </c>
    </row>
    <row r="769" spans="2:51" s="6" customFormat="1" ht="15.75" customHeight="1">
      <c r="B769" s="126"/>
      <c r="E769" s="127"/>
      <c r="F769" s="275" t="s">
        <v>261</v>
      </c>
      <c r="G769" s="276"/>
      <c r="H769" s="276"/>
      <c r="I769" s="276"/>
      <c r="K769" s="128">
        <v>455.4</v>
      </c>
      <c r="S769" s="126"/>
      <c r="T769" s="129"/>
      <c r="AA769" s="130"/>
      <c r="AT769" s="127" t="s">
        <v>201</v>
      </c>
      <c r="AU769" s="127" t="s">
        <v>80</v>
      </c>
      <c r="AV769" s="127" t="s">
        <v>196</v>
      </c>
      <c r="AW769" s="127" t="s">
        <v>147</v>
      </c>
      <c r="AX769" s="127" t="s">
        <v>23</v>
      </c>
      <c r="AY769" s="127" t="s">
        <v>191</v>
      </c>
    </row>
    <row r="770" spans="2:65" s="6" customFormat="1" ht="15.75" customHeight="1">
      <c r="B770" s="21"/>
      <c r="C770" s="131" t="s">
        <v>1098</v>
      </c>
      <c r="D770" s="131" t="s">
        <v>313</v>
      </c>
      <c r="E770" s="132" t="s">
        <v>1099</v>
      </c>
      <c r="F770" s="265" t="s">
        <v>1100</v>
      </c>
      <c r="G770" s="266"/>
      <c r="H770" s="266"/>
      <c r="I770" s="266"/>
      <c r="J770" s="133" t="s">
        <v>129</v>
      </c>
      <c r="K770" s="134">
        <v>2.244</v>
      </c>
      <c r="L770" s="267"/>
      <c r="M770" s="266"/>
      <c r="N770" s="268">
        <f>ROUND($L$770*$K$770,2)</f>
        <v>0</v>
      </c>
      <c r="O770" s="269"/>
      <c r="P770" s="269"/>
      <c r="Q770" s="269"/>
      <c r="R770" s="107" t="s">
        <v>195</v>
      </c>
      <c r="S770" s="21"/>
      <c r="T770" s="110"/>
      <c r="U770" s="111" t="s">
        <v>43</v>
      </c>
      <c r="X770" s="112">
        <v>0.55</v>
      </c>
      <c r="Y770" s="112">
        <f>$X$770*$K$770</f>
        <v>1.2342000000000002</v>
      </c>
      <c r="Z770" s="112">
        <v>0</v>
      </c>
      <c r="AA770" s="113">
        <f>$Z$770*$K$770</f>
        <v>0</v>
      </c>
      <c r="AR770" s="74" t="s">
        <v>404</v>
      </c>
      <c r="AT770" s="74" t="s">
        <v>313</v>
      </c>
      <c r="AU770" s="74" t="s">
        <v>80</v>
      </c>
      <c r="AY770" s="6" t="s">
        <v>191</v>
      </c>
      <c r="BE770" s="114">
        <f>IF($U$770="základní",$N$770,0)</f>
        <v>0</v>
      </c>
      <c r="BF770" s="114">
        <f>IF($U$770="snížená",$N$770,0)</f>
        <v>0</v>
      </c>
      <c r="BG770" s="114">
        <f>IF($U$770="zákl. přenesená",$N$770,0)</f>
        <v>0</v>
      </c>
      <c r="BH770" s="114">
        <f>IF($U$770="sníž. přenesená",$N$770,0)</f>
        <v>0</v>
      </c>
      <c r="BI770" s="114">
        <f>IF($U$770="nulová",$N$770,0)</f>
        <v>0</v>
      </c>
      <c r="BJ770" s="74" t="s">
        <v>23</v>
      </c>
      <c r="BK770" s="114">
        <f>ROUND($L$770*$K$770,2)</f>
        <v>0</v>
      </c>
      <c r="BL770" s="74" t="s">
        <v>290</v>
      </c>
      <c r="BM770" s="74" t="s">
        <v>1101</v>
      </c>
    </row>
    <row r="771" spans="2:47" s="6" customFormat="1" ht="16.5" customHeight="1">
      <c r="B771" s="21"/>
      <c r="F771" s="263" t="s">
        <v>1102</v>
      </c>
      <c r="G771" s="242"/>
      <c r="H771" s="242"/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1"/>
      <c r="T771" s="47"/>
      <c r="AA771" s="48"/>
      <c r="AT771" s="6" t="s">
        <v>199</v>
      </c>
      <c r="AU771" s="6" t="s">
        <v>80</v>
      </c>
    </row>
    <row r="772" spans="2:51" s="6" customFormat="1" ht="15.75" customHeight="1">
      <c r="B772" s="120"/>
      <c r="E772" s="121"/>
      <c r="F772" s="273" t="s">
        <v>1103</v>
      </c>
      <c r="G772" s="274"/>
      <c r="H772" s="274"/>
      <c r="I772" s="274"/>
      <c r="K772" s="123">
        <v>0.278</v>
      </c>
      <c r="S772" s="120"/>
      <c r="T772" s="124"/>
      <c r="AA772" s="125"/>
      <c r="AT772" s="121" t="s">
        <v>201</v>
      </c>
      <c r="AU772" s="121" t="s">
        <v>80</v>
      </c>
      <c r="AV772" s="121" t="s">
        <v>80</v>
      </c>
      <c r="AW772" s="121" t="s">
        <v>147</v>
      </c>
      <c r="AX772" s="121" t="s">
        <v>73</v>
      </c>
      <c r="AY772" s="121" t="s">
        <v>191</v>
      </c>
    </row>
    <row r="773" spans="2:51" s="6" customFormat="1" ht="15.75" customHeight="1">
      <c r="B773" s="120"/>
      <c r="E773" s="121"/>
      <c r="F773" s="273" t="s">
        <v>1104</v>
      </c>
      <c r="G773" s="274"/>
      <c r="H773" s="274"/>
      <c r="I773" s="274"/>
      <c r="K773" s="123">
        <v>1.665</v>
      </c>
      <c r="S773" s="120"/>
      <c r="T773" s="124"/>
      <c r="AA773" s="125"/>
      <c r="AT773" s="121" t="s">
        <v>201</v>
      </c>
      <c r="AU773" s="121" t="s">
        <v>80</v>
      </c>
      <c r="AV773" s="121" t="s">
        <v>80</v>
      </c>
      <c r="AW773" s="121" t="s">
        <v>147</v>
      </c>
      <c r="AX773" s="121" t="s">
        <v>73</v>
      </c>
      <c r="AY773" s="121" t="s">
        <v>191</v>
      </c>
    </row>
    <row r="774" spans="2:51" s="6" customFormat="1" ht="15.75" customHeight="1">
      <c r="B774" s="120"/>
      <c r="E774" s="121"/>
      <c r="F774" s="273" t="s">
        <v>1105</v>
      </c>
      <c r="G774" s="274"/>
      <c r="H774" s="274"/>
      <c r="I774" s="274"/>
      <c r="K774" s="123">
        <v>0.116</v>
      </c>
      <c r="S774" s="120"/>
      <c r="T774" s="124"/>
      <c r="AA774" s="125"/>
      <c r="AT774" s="121" t="s">
        <v>201</v>
      </c>
      <c r="AU774" s="121" t="s">
        <v>80</v>
      </c>
      <c r="AV774" s="121" t="s">
        <v>80</v>
      </c>
      <c r="AW774" s="121" t="s">
        <v>147</v>
      </c>
      <c r="AX774" s="121" t="s">
        <v>73</v>
      </c>
      <c r="AY774" s="121" t="s">
        <v>191</v>
      </c>
    </row>
    <row r="775" spans="2:51" s="6" customFormat="1" ht="15.75" customHeight="1">
      <c r="B775" s="120"/>
      <c r="E775" s="121"/>
      <c r="F775" s="273" t="s">
        <v>1106</v>
      </c>
      <c r="G775" s="274"/>
      <c r="H775" s="274"/>
      <c r="I775" s="274"/>
      <c r="K775" s="123">
        <v>0.185</v>
      </c>
      <c r="S775" s="120"/>
      <c r="T775" s="124"/>
      <c r="AA775" s="125"/>
      <c r="AT775" s="121" t="s">
        <v>201</v>
      </c>
      <c r="AU775" s="121" t="s">
        <v>80</v>
      </c>
      <c r="AV775" s="121" t="s">
        <v>80</v>
      </c>
      <c r="AW775" s="121" t="s">
        <v>147</v>
      </c>
      <c r="AX775" s="121" t="s">
        <v>73</v>
      </c>
      <c r="AY775" s="121" t="s">
        <v>191</v>
      </c>
    </row>
    <row r="776" spans="2:51" s="6" customFormat="1" ht="15.75" customHeight="1">
      <c r="B776" s="126"/>
      <c r="E776" s="127"/>
      <c r="F776" s="275" t="s">
        <v>261</v>
      </c>
      <c r="G776" s="276"/>
      <c r="H776" s="276"/>
      <c r="I776" s="276"/>
      <c r="K776" s="128">
        <v>2.244</v>
      </c>
      <c r="S776" s="126"/>
      <c r="T776" s="129"/>
      <c r="AA776" s="130"/>
      <c r="AT776" s="127" t="s">
        <v>201</v>
      </c>
      <c r="AU776" s="127" t="s">
        <v>80</v>
      </c>
      <c r="AV776" s="127" t="s">
        <v>196</v>
      </c>
      <c r="AW776" s="127" t="s">
        <v>147</v>
      </c>
      <c r="AX776" s="127" t="s">
        <v>23</v>
      </c>
      <c r="AY776" s="127" t="s">
        <v>191</v>
      </c>
    </row>
    <row r="777" spans="2:65" s="6" customFormat="1" ht="27" customHeight="1">
      <c r="B777" s="21"/>
      <c r="C777" s="105" t="s">
        <v>1107</v>
      </c>
      <c r="D777" s="105" t="s">
        <v>192</v>
      </c>
      <c r="E777" s="106" t="s">
        <v>1108</v>
      </c>
      <c r="F777" s="270" t="s">
        <v>1109</v>
      </c>
      <c r="G777" s="269"/>
      <c r="H777" s="269"/>
      <c r="I777" s="269"/>
      <c r="J777" s="108" t="s">
        <v>89</v>
      </c>
      <c r="K777" s="109">
        <v>70</v>
      </c>
      <c r="L777" s="271"/>
      <c r="M777" s="269"/>
      <c r="N777" s="272">
        <f>ROUND($L$777*$K$777,2)</f>
        <v>0</v>
      </c>
      <c r="O777" s="269"/>
      <c r="P777" s="269"/>
      <c r="Q777" s="269"/>
      <c r="R777" s="107" t="s">
        <v>195</v>
      </c>
      <c r="S777" s="21"/>
      <c r="T777" s="110"/>
      <c r="U777" s="111" t="s">
        <v>43</v>
      </c>
      <c r="X777" s="112">
        <v>0</v>
      </c>
      <c r="Y777" s="112">
        <f>$X$777*$K$777</f>
        <v>0</v>
      </c>
      <c r="Z777" s="112">
        <v>0</v>
      </c>
      <c r="AA777" s="113">
        <f>$Z$777*$K$777</f>
        <v>0</v>
      </c>
      <c r="AR777" s="74" t="s">
        <v>290</v>
      </c>
      <c r="AT777" s="74" t="s">
        <v>192</v>
      </c>
      <c r="AU777" s="74" t="s">
        <v>80</v>
      </c>
      <c r="AY777" s="6" t="s">
        <v>191</v>
      </c>
      <c r="BE777" s="114">
        <f>IF($U$777="základní",$N$777,0)</f>
        <v>0</v>
      </c>
      <c r="BF777" s="114">
        <f>IF($U$777="snížená",$N$777,0)</f>
        <v>0</v>
      </c>
      <c r="BG777" s="114">
        <f>IF($U$777="zákl. přenesená",$N$777,0)</f>
        <v>0</v>
      </c>
      <c r="BH777" s="114">
        <f>IF($U$777="sníž. přenesená",$N$777,0)</f>
        <v>0</v>
      </c>
      <c r="BI777" s="114">
        <f>IF($U$777="nulová",$N$777,0)</f>
        <v>0</v>
      </c>
      <c r="BJ777" s="74" t="s">
        <v>23</v>
      </c>
      <c r="BK777" s="114">
        <f>ROUND($L$777*$K$777,2)</f>
        <v>0</v>
      </c>
      <c r="BL777" s="74" t="s">
        <v>290</v>
      </c>
      <c r="BM777" s="74" t="s">
        <v>1110</v>
      </c>
    </row>
    <row r="778" spans="2:47" s="6" customFormat="1" ht="16.5" customHeight="1">
      <c r="B778" s="21"/>
      <c r="F778" s="263" t="s">
        <v>1111</v>
      </c>
      <c r="G778" s="242"/>
      <c r="H778" s="242"/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1"/>
      <c r="T778" s="47"/>
      <c r="AA778" s="48"/>
      <c r="AT778" s="6" t="s">
        <v>199</v>
      </c>
      <c r="AU778" s="6" t="s">
        <v>80</v>
      </c>
    </row>
    <row r="779" spans="2:51" s="6" customFormat="1" ht="15.75" customHeight="1">
      <c r="B779" s="115"/>
      <c r="E779" s="116"/>
      <c r="F779" s="277" t="s">
        <v>1112</v>
      </c>
      <c r="G779" s="278"/>
      <c r="H779" s="278"/>
      <c r="I779" s="278"/>
      <c r="K779" s="116"/>
      <c r="S779" s="115"/>
      <c r="T779" s="118"/>
      <c r="AA779" s="119"/>
      <c r="AT779" s="116" t="s">
        <v>201</v>
      </c>
      <c r="AU779" s="116" t="s">
        <v>80</v>
      </c>
      <c r="AV779" s="116" t="s">
        <v>23</v>
      </c>
      <c r="AW779" s="116" t="s">
        <v>147</v>
      </c>
      <c r="AX779" s="116" t="s">
        <v>73</v>
      </c>
      <c r="AY779" s="116" t="s">
        <v>191</v>
      </c>
    </row>
    <row r="780" spans="2:51" s="6" customFormat="1" ht="15.75" customHeight="1">
      <c r="B780" s="115"/>
      <c r="E780" s="116"/>
      <c r="F780" s="277" t="s">
        <v>1079</v>
      </c>
      <c r="G780" s="278"/>
      <c r="H780" s="278"/>
      <c r="I780" s="278"/>
      <c r="K780" s="116"/>
      <c r="S780" s="115"/>
      <c r="T780" s="118"/>
      <c r="AA780" s="119"/>
      <c r="AT780" s="116" t="s">
        <v>201</v>
      </c>
      <c r="AU780" s="116" t="s">
        <v>80</v>
      </c>
      <c r="AV780" s="116" t="s">
        <v>23</v>
      </c>
      <c r="AW780" s="116" t="s">
        <v>147</v>
      </c>
      <c r="AX780" s="116" t="s">
        <v>73</v>
      </c>
      <c r="AY780" s="116" t="s">
        <v>191</v>
      </c>
    </row>
    <row r="781" spans="2:51" s="6" customFormat="1" ht="15.75" customHeight="1">
      <c r="B781" s="120"/>
      <c r="E781" s="121"/>
      <c r="F781" s="273" t="s">
        <v>724</v>
      </c>
      <c r="G781" s="274"/>
      <c r="H781" s="274"/>
      <c r="I781" s="274"/>
      <c r="K781" s="123">
        <v>70</v>
      </c>
      <c r="S781" s="120"/>
      <c r="T781" s="124"/>
      <c r="AA781" s="125"/>
      <c r="AT781" s="121" t="s">
        <v>201</v>
      </c>
      <c r="AU781" s="121" t="s">
        <v>80</v>
      </c>
      <c r="AV781" s="121" t="s">
        <v>80</v>
      </c>
      <c r="AW781" s="121" t="s">
        <v>147</v>
      </c>
      <c r="AX781" s="121" t="s">
        <v>23</v>
      </c>
      <c r="AY781" s="121" t="s">
        <v>191</v>
      </c>
    </row>
    <row r="782" spans="2:65" s="6" customFormat="1" ht="15.75" customHeight="1">
      <c r="B782" s="21"/>
      <c r="C782" s="131" t="s">
        <v>1113</v>
      </c>
      <c r="D782" s="131" t="s">
        <v>313</v>
      </c>
      <c r="E782" s="132" t="s">
        <v>1114</v>
      </c>
      <c r="F782" s="265" t="s">
        <v>1115</v>
      </c>
      <c r="G782" s="266"/>
      <c r="H782" s="266"/>
      <c r="I782" s="266"/>
      <c r="J782" s="133" t="s">
        <v>129</v>
      </c>
      <c r="K782" s="134">
        <v>1.833</v>
      </c>
      <c r="L782" s="267"/>
      <c r="M782" s="266"/>
      <c r="N782" s="268">
        <f>ROUND($L$782*$K$782,2)</f>
        <v>0</v>
      </c>
      <c r="O782" s="269"/>
      <c r="P782" s="269"/>
      <c r="Q782" s="269"/>
      <c r="R782" s="107" t="s">
        <v>195</v>
      </c>
      <c r="S782" s="21"/>
      <c r="T782" s="110"/>
      <c r="U782" s="111" t="s">
        <v>43</v>
      </c>
      <c r="X782" s="112">
        <v>0.55</v>
      </c>
      <c r="Y782" s="112">
        <f>$X$782*$K$782</f>
        <v>1.00815</v>
      </c>
      <c r="Z782" s="112">
        <v>0</v>
      </c>
      <c r="AA782" s="113">
        <f>$Z$782*$K$782</f>
        <v>0</v>
      </c>
      <c r="AR782" s="74" t="s">
        <v>404</v>
      </c>
      <c r="AT782" s="74" t="s">
        <v>313</v>
      </c>
      <c r="AU782" s="74" t="s">
        <v>80</v>
      </c>
      <c r="AY782" s="6" t="s">
        <v>191</v>
      </c>
      <c r="BE782" s="114">
        <f>IF($U$782="základní",$N$782,0)</f>
        <v>0</v>
      </c>
      <c r="BF782" s="114">
        <f>IF($U$782="snížená",$N$782,0)</f>
        <v>0</v>
      </c>
      <c r="BG782" s="114">
        <f>IF($U$782="zákl. přenesená",$N$782,0)</f>
        <v>0</v>
      </c>
      <c r="BH782" s="114">
        <f>IF($U$782="sníž. přenesená",$N$782,0)</f>
        <v>0</v>
      </c>
      <c r="BI782" s="114">
        <f>IF($U$782="nulová",$N$782,0)</f>
        <v>0</v>
      </c>
      <c r="BJ782" s="74" t="s">
        <v>23</v>
      </c>
      <c r="BK782" s="114">
        <f>ROUND($L$782*$K$782,2)</f>
        <v>0</v>
      </c>
      <c r="BL782" s="74" t="s">
        <v>290</v>
      </c>
      <c r="BM782" s="74" t="s">
        <v>1116</v>
      </c>
    </row>
    <row r="783" spans="2:47" s="6" customFormat="1" ht="16.5" customHeight="1">
      <c r="B783" s="21"/>
      <c r="F783" s="263" t="s">
        <v>1117</v>
      </c>
      <c r="G783" s="242"/>
      <c r="H783" s="242"/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1"/>
      <c r="T783" s="47"/>
      <c r="AA783" s="48"/>
      <c r="AT783" s="6" t="s">
        <v>199</v>
      </c>
      <c r="AU783" s="6" t="s">
        <v>80</v>
      </c>
    </row>
    <row r="784" spans="2:51" s="6" customFormat="1" ht="15.75" customHeight="1">
      <c r="B784" s="120"/>
      <c r="E784" s="121"/>
      <c r="F784" s="273" t="s">
        <v>1118</v>
      </c>
      <c r="G784" s="274"/>
      <c r="H784" s="274"/>
      <c r="I784" s="274"/>
      <c r="K784" s="123">
        <v>1.833</v>
      </c>
      <c r="S784" s="120"/>
      <c r="T784" s="124"/>
      <c r="AA784" s="125"/>
      <c r="AT784" s="121" t="s">
        <v>201</v>
      </c>
      <c r="AU784" s="121" t="s">
        <v>80</v>
      </c>
      <c r="AV784" s="121" t="s">
        <v>80</v>
      </c>
      <c r="AW784" s="121" t="s">
        <v>147</v>
      </c>
      <c r="AX784" s="121" t="s">
        <v>23</v>
      </c>
      <c r="AY784" s="121" t="s">
        <v>191</v>
      </c>
    </row>
    <row r="785" spans="2:65" s="6" customFormat="1" ht="27" customHeight="1">
      <c r="B785" s="21"/>
      <c r="C785" s="105" t="s">
        <v>1119</v>
      </c>
      <c r="D785" s="105" t="s">
        <v>192</v>
      </c>
      <c r="E785" s="106" t="s">
        <v>1120</v>
      </c>
      <c r="F785" s="270" t="s">
        <v>1121</v>
      </c>
      <c r="G785" s="269"/>
      <c r="H785" s="269"/>
      <c r="I785" s="269"/>
      <c r="J785" s="108" t="s">
        <v>129</v>
      </c>
      <c r="K785" s="109">
        <v>8.871</v>
      </c>
      <c r="L785" s="271"/>
      <c r="M785" s="269"/>
      <c r="N785" s="272">
        <f>ROUND($L$785*$K$785,2)</f>
        <v>0</v>
      </c>
      <c r="O785" s="269"/>
      <c r="P785" s="269"/>
      <c r="Q785" s="269"/>
      <c r="R785" s="107" t="s">
        <v>195</v>
      </c>
      <c r="S785" s="21"/>
      <c r="T785" s="110"/>
      <c r="U785" s="111" t="s">
        <v>43</v>
      </c>
      <c r="X785" s="112">
        <v>0.02431</v>
      </c>
      <c r="Y785" s="112">
        <f>$X$785*$K$785</f>
        <v>0.21565401</v>
      </c>
      <c r="Z785" s="112">
        <v>0</v>
      </c>
      <c r="AA785" s="113">
        <f>$Z$785*$K$785</f>
        <v>0</v>
      </c>
      <c r="AR785" s="74" t="s">
        <v>290</v>
      </c>
      <c r="AT785" s="74" t="s">
        <v>192</v>
      </c>
      <c r="AU785" s="74" t="s">
        <v>80</v>
      </c>
      <c r="AY785" s="6" t="s">
        <v>191</v>
      </c>
      <c r="BE785" s="114">
        <f>IF($U$785="základní",$N$785,0)</f>
        <v>0</v>
      </c>
      <c r="BF785" s="114">
        <f>IF($U$785="snížená",$N$785,0)</f>
        <v>0</v>
      </c>
      <c r="BG785" s="114">
        <f>IF($U$785="zákl. přenesená",$N$785,0)</f>
        <v>0</v>
      </c>
      <c r="BH785" s="114">
        <f>IF($U$785="sníž. přenesená",$N$785,0)</f>
        <v>0</v>
      </c>
      <c r="BI785" s="114">
        <f>IF($U$785="nulová",$N$785,0)</f>
        <v>0</v>
      </c>
      <c r="BJ785" s="74" t="s">
        <v>23</v>
      </c>
      <c r="BK785" s="114">
        <f>ROUND($L$785*$K$785,2)</f>
        <v>0</v>
      </c>
      <c r="BL785" s="74" t="s">
        <v>290</v>
      </c>
      <c r="BM785" s="74" t="s">
        <v>1122</v>
      </c>
    </row>
    <row r="786" spans="2:47" s="6" customFormat="1" ht="16.5" customHeight="1">
      <c r="B786" s="21"/>
      <c r="F786" s="263" t="s">
        <v>1123</v>
      </c>
      <c r="G786" s="242"/>
      <c r="H786" s="242"/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1"/>
      <c r="T786" s="47"/>
      <c r="AA786" s="48"/>
      <c r="AT786" s="6" t="s">
        <v>199</v>
      </c>
      <c r="AU786" s="6" t="s">
        <v>80</v>
      </c>
    </row>
    <row r="787" spans="2:51" s="6" customFormat="1" ht="15.75" customHeight="1">
      <c r="B787" s="120"/>
      <c r="E787" s="121"/>
      <c r="F787" s="273" t="s">
        <v>1124</v>
      </c>
      <c r="G787" s="274"/>
      <c r="H787" s="274"/>
      <c r="I787" s="274"/>
      <c r="K787" s="123">
        <v>8.871</v>
      </c>
      <c r="S787" s="120"/>
      <c r="T787" s="124"/>
      <c r="AA787" s="125"/>
      <c r="AT787" s="121" t="s">
        <v>201</v>
      </c>
      <c r="AU787" s="121" t="s">
        <v>80</v>
      </c>
      <c r="AV787" s="121" t="s">
        <v>80</v>
      </c>
      <c r="AW787" s="121" t="s">
        <v>147</v>
      </c>
      <c r="AX787" s="121" t="s">
        <v>23</v>
      </c>
      <c r="AY787" s="121" t="s">
        <v>191</v>
      </c>
    </row>
    <row r="788" spans="2:65" s="6" customFormat="1" ht="27" customHeight="1">
      <c r="B788" s="21"/>
      <c r="C788" s="105" t="s">
        <v>1125</v>
      </c>
      <c r="D788" s="105" t="s">
        <v>192</v>
      </c>
      <c r="E788" s="106" t="s">
        <v>1126</v>
      </c>
      <c r="F788" s="270" t="s">
        <v>1127</v>
      </c>
      <c r="G788" s="269"/>
      <c r="H788" s="269"/>
      <c r="I788" s="269"/>
      <c r="J788" s="108" t="s">
        <v>92</v>
      </c>
      <c r="K788" s="109">
        <v>274.159</v>
      </c>
      <c r="L788" s="271"/>
      <c r="M788" s="269"/>
      <c r="N788" s="272">
        <f>ROUND($L$788*$K$788,2)</f>
        <v>0</v>
      </c>
      <c r="O788" s="269"/>
      <c r="P788" s="269"/>
      <c r="Q788" s="269"/>
      <c r="R788" s="107" t="s">
        <v>195</v>
      </c>
      <c r="S788" s="21"/>
      <c r="T788" s="110"/>
      <c r="U788" s="111" t="s">
        <v>43</v>
      </c>
      <c r="X788" s="112">
        <v>0</v>
      </c>
      <c r="Y788" s="112">
        <f>$X$788*$K$788</f>
        <v>0</v>
      </c>
      <c r="Z788" s="112">
        <v>0.014</v>
      </c>
      <c r="AA788" s="113">
        <f>$Z$788*$K$788</f>
        <v>3.838226</v>
      </c>
      <c r="AR788" s="74" t="s">
        <v>290</v>
      </c>
      <c r="AT788" s="74" t="s">
        <v>192</v>
      </c>
      <c r="AU788" s="74" t="s">
        <v>80</v>
      </c>
      <c r="AY788" s="6" t="s">
        <v>191</v>
      </c>
      <c r="BE788" s="114">
        <f>IF($U$788="základní",$N$788,0)</f>
        <v>0</v>
      </c>
      <c r="BF788" s="114">
        <f>IF($U$788="snížená",$N$788,0)</f>
        <v>0</v>
      </c>
      <c r="BG788" s="114">
        <f>IF($U$788="zákl. přenesená",$N$788,0)</f>
        <v>0</v>
      </c>
      <c r="BH788" s="114">
        <f>IF($U$788="sníž. přenesená",$N$788,0)</f>
        <v>0</v>
      </c>
      <c r="BI788" s="114">
        <f>IF($U$788="nulová",$N$788,0)</f>
        <v>0</v>
      </c>
      <c r="BJ788" s="74" t="s">
        <v>23</v>
      </c>
      <c r="BK788" s="114">
        <f>ROUND($L$788*$K$788,2)</f>
        <v>0</v>
      </c>
      <c r="BL788" s="74" t="s">
        <v>290</v>
      </c>
      <c r="BM788" s="74" t="s">
        <v>1128</v>
      </c>
    </row>
    <row r="789" spans="2:47" s="6" customFormat="1" ht="16.5" customHeight="1">
      <c r="B789" s="21"/>
      <c r="F789" s="263" t="s">
        <v>1129</v>
      </c>
      <c r="G789" s="242"/>
      <c r="H789" s="242"/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1"/>
      <c r="T789" s="47"/>
      <c r="AA789" s="48"/>
      <c r="AT789" s="6" t="s">
        <v>199</v>
      </c>
      <c r="AU789" s="6" t="s">
        <v>80</v>
      </c>
    </row>
    <row r="790" spans="2:51" s="6" customFormat="1" ht="15.75" customHeight="1">
      <c r="B790" s="115"/>
      <c r="E790" s="116"/>
      <c r="F790" s="277" t="s">
        <v>763</v>
      </c>
      <c r="G790" s="278"/>
      <c r="H790" s="278"/>
      <c r="I790" s="278"/>
      <c r="K790" s="116"/>
      <c r="S790" s="115"/>
      <c r="T790" s="118"/>
      <c r="AA790" s="119"/>
      <c r="AT790" s="116" t="s">
        <v>201</v>
      </c>
      <c r="AU790" s="116" t="s">
        <v>80</v>
      </c>
      <c r="AV790" s="116" t="s">
        <v>23</v>
      </c>
      <c r="AW790" s="116" t="s">
        <v>147</v>
      </c>
      <c r="AX790" s="116" t="s">
        <v>73</v>
      </c>
      <c r="AY790" s="116" t="s">
        <v>191</v>
      </c>
    </row>
    <row r="791" spans="2:51" s="6" customFormat="1" ht="15.75" customHeight="1">
      <c r="B791" s="120"/>
      <c r="E791" s="121"/>
      <c r="F791" s="273" t="s">
        <v>764</v>
      </c>
      <c r="G791" s="274"/>
      <c r="H791" s="274"/>
      <c r="I791" s="274"/>
      <c r="K791" s="123">
        <v>274.159</v>
      </c>
      <c r="S791" s="120"/>
      <c r="T791" s="124"/>
      <c r="AA791" s="125"/>
      <c r="AT791" s="121" t="s">
        <v>201</v>
      </c>
      <c r="AU791" s="121" t="s">
        <v>80</v>
      </c>
      <c r="AV791" s="121" t="s">
        <v>80</v>
      </c>
      <c r="AW791" s="121" t="s">
        <v>147</v>
      </c>
      <c r="AX791" s="121" t="s">
        <v>23</v>
      </c>
      <c r="AY791" s="121" t="s">
        <v>191</v>
      </c>
    </row>
    <row r="792" spans="2:65" s="6" customFormat="1" ht="27" customHeight="1">
      <c r="B792" s="21"/>
      <c r="C792" s="105" t="s">
        <v>1130</v>
      </c>
      <c r="D792" s="105" t="s">
        <v>192</v>
      </c>
      <c r="E792" s="106" t="s">
        <v>1131</v>
      </c>
      <c r="F792" s="270" t="s">
        <v>1132</v>
      </c>
      <c r="G792" s="269"/>
      <c r="H792" s="269"/>
      <c r="I792" s="269"/>
      <c r="J792" s="108" t="s">
        <v>228</v>
      </c>
      <c r="K792" s="109">
        <v>5.611</v>
      </c>
      <c r="L792" s="271"/>
      <c r="M792" s="269"/>
      <c r="N792" s="272">
        <f>ROUND($L$792*$K$792,2)</f>
        <v>0</v>
      </c>
      <c r="O792" s="269"/>
      <c r="P792" s="269"/>
      <c r="Q792" s="269"/>
      <c r="R792" s="107" t="s">
        <v>195</v>
      </c>
      <c r="S792" s="21"/>
      <c r="T792" s="110"/>
      <c r="U792" s="111" t="s">
        <v>43</v>
      </c>
      <c r="X792" s="112">
        <v>0</v>
      </c>
      <c r="Y792" s="112">
        <f>$X$792*$K$792</f>
        <v>0</v>
      </c>
      <c r="Z792" s="112">
        <v>0</v>
      </c>
      <c r="AA792" s="113">
        <f>$Z$792*$K$792</f>
        <v>0</v>
      </c>
      <c r="AR792" s="74" t="s">
        <v>290</v>
      </c>
      <c r="AT792" s="74" t="s">
        <v>192</v>
      </c>
      <c r="AU792" s="74" t="s">
        <v>80</v>
      </c>
      <c r="AY792" s="6" t="s">
        <v>191</v>
      </c>
      <c r="BE792" s="114">
        <f>IF($U$792="základní",$N$792,0)</f>
        <v>0</v>
      </c>
      <c r="BF792" s="114">
        <f>IF($U$792="snížená",$N$792,0)</f>
        <v>0</v>
      </c>
      <c r="BG792" s="114">
        <f>IF($U$792="zákl. přenesená",$N$792,0)</f>
        <v>0</v>
      </c>
      <c r="BH792" s="114">
        <f>IF($U$792="sníž. přenesená",$N$792,0)</f>
        <v>0</v>
      </c>
      <c r="BI792" s="114">
        <f>IF($U$792="nulová",$N$792,0)</f>
        <v>0</v>
      </c>
      <c r="BJ792" s="74" t="s">
        <v>23</v>
      </c>
      <c r="BK792" s="114">
        <f>ROUND($L$792*$K$792,2)</f>
        <v>0</v>
      </c>
      <c r="BL792" s="74" t="s">
        <v>290</v>
      </c>
      <c r="BM792" s="74" t="s">
        <v>1133</v>
      </c>
    </row>
    <row r="793" spans="2:47" s="6" customFormat="1" ht="16.5" customHeight="1">
      <c r="B793" s="21"/>
      <c r="F793" s="263" t="s">
        <v>1134</v>
      </c>
      <c r="G793" s="242"/>
      <c r="H793" s="242"/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1"/>
      <c r="T793" s="47"/>
      <c r="AA793" s="48"/>
      <c r="AT793" s="6" t="s">
        <v>199</v>
      </c>
      <c r="AU793" s="6" t="s">
        <v>80</v>
      </c>
    </row>
    <row r="794" spans="2:63" s="96" customFormat="1" ht="30.75" customHeight="1">
      <c r="B794" s="97"/>
      <c r="D794" s="104" t="s">
        <v>170</v>
      </c>
      <c r="N794" s="260">
        <f>$BK$794</f>
        <v>0</v>
      </c>
      <c r="O794" s="261"/>
      <c r="P794" s="261"/>
      <c r="Q794" s="261"/>
      <c r="S794" s="97"/>
      <c r="T794" s="100"/>
      <c r="W794" s="101">
        <f>SUM($W$795:$W$888)</f>
        <v>0</v>
      </c>
      <c r="Y794" s="101">
        <f>SUM($Y$795:$Y$888)</f>
        <v>2.1973659999999997</v>
      </c>
      <c r="AA794" s="102">
        <f>SUM($AA$795:$AA$888)</f>
        <v>2.462888</v>
      </c>
      <c r="AR794" s="99" t="s">
        <v>80</v>
      </c>
      <c r="AT794" s="99" t="s">
        <v>72</v>
      </c>
      <c r="AU794" s="99" t="s">
        <v>23</v>
      </c>
      <c r="AY794" s="99" t="s">
        <v>191</v>
      </c>
      <c r="BK794" s="103">
        <f>SUM($BK$795:$BK$888)</f>
        <v>0</v>
      </c>
    </row>
    <row r="795" spans="2:65" s="6" customFormat="1" ht="27" customHeight="1">
      <c r="B795" s="21"/>
      <c r="C795" s="105" t="s">
        <v>1135</v>
      </c>
      <c r="D795" s="105" t="s">
        <v>192</v>
      </c>
      <c r="E795" s="106" t="s">
        <v>1136</v>
      </c>
      <c r="F795" s="270" t="s">
        <v>1137</v>
      </c>
      <c r="G795" s="269"/>
      <c r="H795" s="269"/>
      <c r="I795" s="269"/>
      <c r="J795" s="108" t="s">
        <v>652</v>
      </c>
      <c r="K795" s="109">
        <v>2</v>
      </c>
      <c r="L795" s="271"/>
      <c r="M795" s="269"/>
      <c r="N795" s="272">
        <f>ROUND($L$795*$K$795,2)</f>
        <v>0</v>
      </c>
      <c r="O795" s="269"/>
      <c r="P795" s="269"/>
      <c r="Q795" s="269"/>
      <c r="R795" s="107" t="s">
        <v>195</v>
      </c>
      <c r="S795" s="21"/>
      <c r="T795" s="110"/>
      <c r="U795" s="111" t="s">
        <v>43</v>
      </c>
      <c r="X795" s="112">
        <v>0</v>
      </c>
      <c r="Y795" s="112">
        <f>$X$795*$K$795</f>
        <v>0</v>
      </c>
      <c r="Z795" s="112">
        <v>0.00303</v>
      </c>
      <c r="AA795" s="113">
        <f>$Z$795*$K$795</f>
        <v>0.00606</v>
      </c>
      <c r="AR795" s="74" t="s">
        <v>290</v>
      </c>
      <c r="AT795" s="74" t="s">
        <v>192</v>
      </c>
      <c r="AU795" s="74" t="s">
        <v>80</v>
      </c>
      <c r="AY795" s="6" t="s">
        <v>191</v>
      </c>
      <c r="BE795" s="114">
        <f>IF($U$795="základní",$N$795,0)</f>
        <v>0</v>
      </c>
      <c r="BF795" s="114">
        <f>IF($U$795="snížená",$N$795,0)</f>
        <v>0</v>
      </c>
      <c r="BG795" s="114">
        <f>IF($U$795="zákl. přenesená",$N$795,0)</f>
        <v>0</v>
      </c>
      <c r="BH795" s="114">
        <f>IF($U$795="sníž. přenesená",$N$795,0)</f>
        <v>0</v>
      </c>
      <c r="BI795" s="114">
        <f>IF($U$795="nulová",$N$795,0)</f>
        <v>0</v>
      </c>
      <c r="BJ795" s="74" t="s">
        <v>23</v>
      </c>
      <c r="BK795" s="114">
        <f>ROUND($L$795*$K$795,2)</f>
        <v>0</v>
      </c>
      <c r="BL795" s="74" t="s">
        <v>290</v>
      </c>
      <c r="BM795" s="74" t="s">
        <v>1138</v>
      </c>
    </row>
    <row r="796" spans="2:47" s="6" customFormat="1" ht="16.5" customHeight="1">
      <c r="B796" s="21"/>
      <c r="F796" s="263" t="s">
        <v>1139</v>
      </c>
      <c r="G796" s="242"/>
      <c r="H796" s="242"/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1"/>
      <c r="T796" s="47"/>
      <c r="AA796" s="48"/>
      <c r="AT796" s="6" t="s">
        <v>199</v>
      </c>
      <c r="AU796" s="6" t="s">
        <v>80</v>
      </c>
    </row>
    <row r="797" spans="2:65" s="6" customFormat="1" ht="15.75" customHeight="1">
      <c r="B797" s="21"/>
      <c r="C797" s="105" t="s">
        <v>1140</v>
      </c>
      <c r="D797" s="105" t="s">
        <v>192</v>
      </c>
      <c r="E797" s="106" t="s">
        <v>1141</v>
      </c>
      <c r="F797" s="270" t="s">
        <v>1142</v>
      </c>
      <c r="G797" s="269"/>
      <c r="H797" s="269"/>
      <c r="I797" s="269"/>
      <c r="J797" s="108" t="s">
        <v>89</v>
      </c>
      <c r="K797" s="109">
        <v>110</v>
      </c>
      <c r="L797" s="271"/>
      <c r="M797" s="269"/>
      <c r="N797" s="272">
        <f>ROUND($L$797*$K$797,2)</f>
        <v>0</v>
      </c>
      <c r="O797" s="269"/>
      <c r="P797" s="269"/>
      <c r="Q797" s="269"/>
      <c r="R797" s="107" t="s">
        <v>195</v>
      </c>
      <c r="S797" s="21"/>
      <c r="T797" s="110"/>
      <c r="U797" s="111" t="s">
        <v>43</v>
      </c>
      <c r="X797" s="112">
        <v>0</v>
      </c>
      <c r="Y797" s="112">
        <f>$X$797*$K$797</f>
        <v>0</v>
      </c>
      <c r="Z797" s="112">
        <v>0.00269</v>
      </c>
      <c r="AA797" s="113">
        <f>$Z$797*$K$797</f>
        <v>0.2959</v>
      </c>
      <c r="AR797" s="74" t="s">
        <v>290</v>
      </c>
      <c r="AT797" s="74" t="s">
        <v>192</v>
      </c>
      <c r="AU797" s="74" t="s">
        <v>80</v>
      </c>
      <c r="AY797" s="6" t="s">
        <v>191</v>
      </c>
      <c r="BE797" s="114">
        <f>IF($U$797="základní",$N$797,0)</f>
        <v>0</v>
      </c>
      <c r="BF797" s="114">
        <f>IF($U$797="snížená",$N$797,0)</f>
        <v>0</v>
      </c>
      <c r="BG797" s="114">
        <f>IF($U$797="zákl. přenesená",$N$797,0)</f>
        <v>0</v>
      </c>
      <c r="BH797" s="114">
        <f>IF($U$797="sníž. přenesená",$N$797,0)</f>
        <v>0</v>
      </c>
      <c r="BI797" s="114">
        <f>IF($U$797="nulová",$N$797,0)</f>
        <v>0</v>
      </c>
      <c r="BJ797" s="74" t="s">
        <v>23</v>
      </c>
      <c r="BK797" s="114">
        <f>ROUND($L$797*$K$797,2)</f>
        <v>0</v>
      </c>
      <c r="BL797" s="74" t="s">
        <v>290</v>
      </c>
      <c r="BM797" s="74" t="s">
        <v>1143</v>
      </c>
    </row>
    <row r="798" spans="2:51" s="6" customFormat="1" ht="15.75" customHeight="1">
      <c r="B798" s="120"/>
      <c r="E798" s="122"/>
      <c r="F798" s="273" t="s">
        <v>980</v>
      </c>
      <c r="G798" s="274"/>
      <c r="H798" s="274"/>
      <c r="I798" s="274"/>
      <c r="K798" s="123">
        <v>110</v>
      </c>
      <c r="S798" s="120"/>
      <c r="T798" s="124"/>
      <c r="AA798" s="125"/>
      <c r="AT798" s="121" t="s">
        <v>201</v>
      </c>
      <c r="AU798" s="121" t="s">
        <v>80</v>
      </c>
      <c r="AV798" s="121" t="s">
        <v>80</v>
      </c>
      <c r="AW798" s="121" t="s">
        <v>147</v>
      </c>
      <c r="AX798" s="121" t="s">
        <v>23</v>
      </c>
      <c r="AY798" s="121" t="s">
        <v>191</v>
      </c>
    </row>
    <row r="799" spans="2:65" s="6" customFormat="1" ht="15.75" customHeight="1">
      <c r="B799" s="21"/>
      <c r="C799" s="105" t="s">
        <v>1144</v>
      </c>
      <c r="D799" s="105" t="s">
        <v>192</v>
      </c>
      <c r="E799" s="106" t="s">
        <v>1145</v>
      </c>
      <c r="F799" s="270" t="s">
        <v>1146</v>
      </c>
      <c r="G799" s="269"/>
      <c r="H799" s="269"/>
      <c r="I799" s="269"/>
      <c r="J799" s="108" t="s">
        <v>89</v>
      </c>
      <c r="K799" s="109">
        <v>171.7</v>
      </c>
      <c r="L799" s="271"/>
      <c r="M799" s="269"/>
      <c r="N799" s="272">
        <f>ROUND($L$799*$K$799,2)</f>
        <v>0</v>
      </c>
      <c r="O799" s="269"/>
      <c r="P799" s="269"/>
      <c r="Q799" s="269"/>
      <c r="R799" s="107" t="s">
        <v>195</v>
      </c>
      <c r="S799" s="21"/>
      <c r="T799" s="110"/>
      <c r="U799" s="111" t="s">
        <v>43</v>
      </c>
      <c r="X799" s="112">
        <v>0</v>
      </c>
      <c r="Y799" s="112">
        <f>$X$799*$K$799</f>
        <v>0</v>
      </c>
      <c r="Z799" s="112">
        <v>0.00444</v>
      </c>
      <c r="AA799" s="113">
        <f>$Z$799*$K$799</f>
        <v>0.762348</v>
      </c>
      <c r="AR799" s="74" t="s">
        <v>290</v>
      </c>
      <c r="AT799" s="74" t="s">
        <v>192</v>
      </c>
      <c r="AU799" s="74" t="s">
        <v>80</v>
      </c>
      <c r="AY799" s="6" t="s">
        <v>191</v>
      </c>
      <c r="BE799" s="114">
        <f>IF($U$799="základní",$N$799,0)</f>
        <v>0</v>
      </c>
      <c r="BF799" s="114">
        <f>IF($U$799="snížená",$N$799,0)</f>
        <v>0</v>
      </c>
      <c r="BG799" s="114">
        <f>IF($U$799="zákl. přenesená",$N$799,0)</f>
        <v>0</v>
      </c>
      <c r="BH799" s="114">
        <f>IF($U$799="sníž. přenesená",$N$799,0)</f>
        <v>0</v>
      </c>
      <c r="BI799" s="114">
        <f>IF($U$799="nulová",$N$799,0)</f>
        <v>0</v>
      </c>
      <c r="BJ799" s="74" t="s">
        <v>23</v>
      </c>
      <c r="BK799" s="114">
        <f>ROUND($L$799*$K$799,2)</f>
        <v>0</v>
      </c>
      <c r="BL799" s="74" t="s">
        <v>290</v>
      </c>
      <c r="BM799" s="74" t="s">
        <v>1147</v>
      </c>
    </row>
    <row r="800" spans="2:51" s="6" customFormat="1" ht="15.75" customHeight="1">
      <c r="B800" s="120"/>
      <c r="E800" s="122"/>
      <c r="F800" s="273" t="s">
        <v>1148</v>
      </c>
      <c r="G800" s="274"/>
      <c r="H800" s="274"/>
      <c r="I800" s="274"/>
      <c r="K800" s="123">
        <v>171.7</v>
      </c>
      <c r="S800" s="120"/>
      <c r="T800" s="124"/>
      <c r="AA800" s="125"/>
      <c r="AT800" s="121" t="s">
        <v>201</v>
      </c>
      <c r="AU800" s="121" t="s">
        <v>80</v>
      </c>
      <c r="AV800" s="121" t="s">
        <v>80</v>
      </c>
      <c r="AW800" s="121" t="s">
        <v>147</v>
      </c>
      <c r="AX800" s="121" t="s">
        <v>23</v>
      </c>
      <c r="AY800" s="121" t="s">
        <v>191</v>
      </c>
    </row>
    <row r="801" spans="2:65" s="6" customFormat="1" ht="15.75" customHeight="1">
      <c r="B801" s="21"/>
      <c r="C801" s="105" t="s">
        <v>579</v>
      </c>
      <c r="D801" s="105" t="s">
        <v>192</v>
      </c>
      <c r="E801" s="106" t="s">
        <v>1149</v>
      </c>
      <c r="F801" s="270" t="s">
        <v>1150</v>
      </c>
      <c r="G801" s="269"/>
      <c r="H801" s="269"/>
      <c r="I801" s="269"/>
      <c r="J801" s="108" t="s">
        <v>652</v>
      </c>
      <c r="K801" s="109">
        <v>1</v>
      </c>
      <c r="L801" s="271"/>
      <c r="M801" s="269"/>
      <c r="N801" s="272">
        <f>ROUND($L$801*$K$801,2)</f>
        <v>0</v>
      </c>
      <c r="O801" s="269"/>
      <c r="P801" s="269"/>
      <c r="Q801" s="269"/>
      <c r="R801" s="107" t="s">
        <v>195</v>
      </c>
      <c r="S801" s="21"/>
      <c r="T801" s="110"/>
      <c r="U801" s="111" t="s">
        <v>43</v>
      </c>
      <c r="X801" s="112">
        <v>0</v>
      </c>
      <c r="Y801" s="112">
        <f>$X$801*$K$801</f>
        <v>0</v>
      </c>
      <c r="Z801" s="112">
        <v>0.02008</v>
      </c>
      <c r="AA801" s="113">
        <f>$Z$801*$K$801</f>
        <v>0.02008</v>
      </c>
      <c r="AR801" s="74" t="s">
        <v>290</v>
      </c>
      <c r="AT801" s="74" t="s">
        <v>192</v>
      </c>
      <c r="AU801" s="74" t="s">
        <v>80</v>
      </c>
      <c r="AY801" s="6" t="s">
        <v>191</v>
      </c>
      <c r="BE801" s="114">
        <f>IF($U$801="základní",$N$801,0)</f>
        <v>0</v>
      </c>
      <c r="BF801" s="114">
        <f>IF($U$801="snížená",$N$801,0)</f>
        <v>0</v>
      </c>
      <c r="BG801" s="114">
        <f>IF($U$801="zákl. přenesená",$N$801,0)</f>
        <v>0</v>
      </c>
      <c r="BH801" s="114">
        <f>IF($U$801="sníž. přenesená",$N$801,0)</f>
        <v>0</v>
      </c>
      <c r="BI801" s="114">
        <f>IF($U$801="nulová",$N$801,0)</f>
        <v>0</v>
      </c>
      <c r="BJ801" s="74" t="s">
        <v>23</v>
      </c>
      <c r="BK801" s="114">
        <f>ROUND($L$801*$K$801,2)</f>
        <v>0</v>
      </c>
      <c r="BL801" s="74" t="s">
        <v>290</v>
      </c>
      <c r="BM801" s="74" t="s">
        <v>1151</v>
      </c>
    </row>
    <row r="802" spans="2:47" s="6" customFormat="1" ht="16.5" customHeight="1">
      <c r="B802" s="21"/>
      <c r="F802" s="263" t="s">
        <v>1152</v>
      </c>
      <c r="G802" s="242"/>
      <c r="H802" s="242"/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1"/>
      <c r="T802" s="47"/>
      <c r="AA802" s="48"/>
      <c r="AT802" s="6" t="s">
        <v>199</v>
      </c>
      <c r="AU802" s="6" t="s">
        <v>80</v>
      </c>
    </row>
    <row r="803" spans="2:65" s="6" customFormat="1" ht="15.75" customHeight="1">
      <c r="B803" s="21"/>
      <c r="C803" s="105" t="s">
        <v>1153</v>
      </c>
      <c r="D803" s="105" t="s">
        <v>192</v>
      </c>
      <c r="E803" s="106" t="s">
        <v>1154</v>
      </c>
      <c r="F803" s="270" t="s">
        <v>1155</v>
      </c>
      <c r="G803" s="269"/>
      <c r="H803" s="269"/>
      <c r="I803" s="269"/>
      <c r="J803" s="108" t="s">
        <v>89</v>
      </c>
      <c r="K803" s="109">
        <v>232.1</v>
      </c>
      <c r="L803" s="271"/>
      <c r="M803" s="269"/>
      <c r="N803" s="272">
        <f>ROUND($L$803*$K$803,2)</f>
        <v>0</v>
      </c>
      <c r="O803" s="269"/>
      <c r="P803" s="269"/>
      <c r="Q803" s="269"/>
      <c r="R803" s="107" t="s">
        <v>195</v>
      </c>
      <c r="S803" s="21"/>
      <c r="T803" s="110"/>
      <c r="U803" s="111" t="s">
        <v>43</v>
      </c>
      <c r="X803" s="112">
        <v>0</v>
      </c>
      <c r="Y803" s="112">
        <f>$X$803*$K$803</f>
        <v>0</v>
      </c>
      <c r="Z803" s="112">
        <v>0.0025</v>
      </c>
      <c r="AA803" s="113">
        <f>$Z$803*$K$803</f>
        <v>0.58025</v>
      </c>
      <c r="AR803" s="74" t="s">
        <v>290</v>
      </c>
      <c r="AT803" s="74" t="s">
        <v>192</v>
      </c>
      <c r="AU803" s="74" t="s">
        <v>80</v>
      </c>
      <c r="AY803" s="6" t="s">
        <v>191</v>
      </c>
      <c r="BE803" s="114">
        <f>IF($U$803="základní",$N$803,0)</f>
        <v>0</v>
      </c>
      <c r="BF803" s="114">
        <f>IF($U$803="snížená",$N$803,0)</f>
        <v>0</v>
      </c>
      <c r="BG803" s="114">
        <f>IF($U$803="zákl. přenesená",$N$803,0)</f>
        <v>0</v>
      </c>
      <c r="BH803" s="114">
        <f>IF($U$803="sníž. přenesená",$N$803,0)</f>
        <v>0</v>
      </c>
      <c r="BI803" s="114">
        <f>IF($U$803="nulová",$N$803,0)</f>
        <v>0</v>
      </c>
      <c r="BJ803" s="74" t="s">
        <v>23</v>
      </c>
      <c r="BK803" s="114">
        <f>ROUND($L$803*$K$803,2)</f>
        <v>0</v>
      </c>
      <c r="BL803" s="74" t="s">
        <v>290</v>
      </c>
      <c r="BM803" s="74" t="s">
        <v>1156</v>
      </c>
    </row>
    <row r="804" spans="2:51" s="6" customFormat="1" ht="15.75" customHeight="1">
      <c r="B804" s="120"/>
      <c r="E804" s="122"/>
      <c r="F804" s="273" t="s">
        <v>1157</v>
      </c>
      <c r="G804" s="274"/>
      <c r="H804" s="274"/>
      <c r="I804" s="274"/>
      <c r="K804" s="123">
        <v>232.1</v>
      </c>
      <c r="S804" s="120"/>
      <c r="T804" s="124"/>
      <c r="AA804" s="125"/>
      <c r="AT804" s="121" t="s">
        <v>201</v>
      </c>
      <c r="AU804" s="121" t="s">
        <v>80</v>
      </c>
      <c r="AV804" s="121" t="s">
        <v>80</v>
      </c>
      <c r="AW804" s="121" t="s">
        <v>147</v>
      </c>
      <c r="AX804" s="121" t="s">
        <v>23</v>
      </c>
      <c r="AY804" s="121" t="s">
        <v>191</v>
      </c>
    </row>
    <row r="805" spans="2:65" s="6" customFormat="1" ht="15.75" customHeight="1">
      <c r="B805" s="21"/>
      <c r="C805" s="105" t="s">
        <v>1158</v>
      </c>
      <c r="D805" s="105" t="s">
        <v>192</v>
      </c>
      <c r="E805" s="106" t="s">
        <v>1159</v>
      </c>
      <c r="F805" s="270" t="s">
        <v>1160</v>
      </c>
      <c r="G805" s="269"/>
      <c r="H805" s="269"/>
      <c r="I805" s="269"/>
      <c r="J805" s="108" t="s">
        <v>89</v>
      </c>
      <c r="K805" s="109">
        <v>141.7</v>
      </c>
      <c r="L805" s="271"/>
      <c r="M805" s="269"/>
      <c r="N805" s="272">
        <f>ROUND($L$805*$K$805,2)</f>
        <v>0</v>
      </c>
      <c r="O805" s="269"/>
      <c r="P805" s="269"/>
      <c r="Q805" s="269"/>
      <c r="R805" s="107" t="s">
        <v>195</v>
      </c>
      <c r="S805" s="21"/>
      <c r="T805" s="110"/>
      <c r="U805" s="111" t="s">
        <v>43</v>
      </c>
      <c r="X805" s="112">
        <v>0</v>
      </c>
      <c r="Y805" s="112">
        <f>$X$805*$K$805</f>
        <v>0</v>
      </c>
      <c r="Z805" s="112">
        <v>0.00287</v>
      </c>
      <c r="AA805" s="113">
        <f>$Z$805*$K$805</f>
        <v>0.406679</v>
      </c>
      <c r="AR805" s="74" t="s">
        <v>290</v>
      </c>
      <c r="AT805" s="74" t="s">
        <v>192</v>
      </c>
      <c r="AU805" s="74" t="s">
        <v>80</v>
      </c>
      <c r="AY805" s="6" t="s">
        <v>191</v>
      </c>
      <c r="BE805" s="114">
        <f>IF($U$805="základní",$N$805,0)</f>
        <v>0</v>
      </c>
      <c r="BF805" s="114">
        <f>IF($U$805="snížená",$N$805,0)</f>
        <v>0</v>
      </c>
      <c r="BG805" s="114">
        <f>IF($U$805="zákl. přenesená",$N$805,0)</f>
        <v>0</v>
      </c>
      <c r="BH805" s="114">
        <f>IF($U$805="sníž. přenesená",$N$805,0)</f>
        <v>0</v>
      </c>
      <c r="BI805" s="114">
        <f>IF($U$805="nulová",$N$805,0)</f>
        <v>0</v>
      </c>
      <c r="BJ805" s="74" t="s">
        <v>23</v>
      </c>
      <c r="BK805" s="114">
        <f>ROUND($L$805*$K$805,2)</f>
        <v>0</v>
      </c>
      <c r="BL805" s="74" t="s">
        <v>290</v>
      </c>
      <c r="BM805" s="74" t="s">
        <v>1161</v>
      </c>
    </row>
    <row r="806" spans="2:51" s="6" customFormat="1" ht="15.75" customHeight="1">
      <c r="B806" s="120"/>
      <c r="E806" s="122"/>
      <c r="F806" s="273" t="s">
        <v>1162</v>
      </c>
      <c r="G806" s="274"/>
      <c r="H806" s="274"/>
      <c r="I806" s="274"/>
      <c r="K806" s="123">
        <v>141.7</v>
      </c>
      <c r="S806" s="120"/>
      <c r="T806" s="124"/>
      <c r="AA806" s="125"/>
      <c r="AT806" s="121" t="s">
        <v>201</v>
      </c>
      <c r="AU806" s="121" t="s">
        <v>80</v>
      </c>
      <c r="AV806" s="121" t="s">
        <v>80</v>
      </c>
      <c r="AW806" s="121" t="s">
        <v>147</v>
      </c>
      <c r="AX806" s="121" t="s">
        <v>23</v>
      </c>
      <c r="AY806" s="121" t="s">
        <v>191</v>
      </c>
    </row>
    <row r="807" spans="2:65" s="6" customFormat="1" ht="15.75" customHeight="1">
      <c r="B807" s="21"/>
      <c r="C807" s="105" t="s">
        <v>1163</v>
      </c>
      <c r="D807" s="105" t="s">
        <v>192</v>
      </c>
      <c r="E807" s="106" t="s">
        <v>1164</v>
      </c>
      <c r="F807" s="270" t="s">
        <v>1165</v>
      </c>
      <c r="G807" s="269"/>
      <c r="H807" s="269"/>
      <c r="I807" s="269"/>
      <c r="J807" s="108" t="s">
        <v>89</v>
      </c>
      <c r="K807" s="109">
        <v>75.1</v>
      </c>
      <c r="L807" s="271"/>
      <c r="M807" s="269"/>
      <c r="N807" s="272">
        <f>ROUND($L$807*$K$807,2)</f>
        <v>0</v>
      </c>
      <c r="O807" s="269"/>
      <c r="P807" s="269"/>
      <c r="Q807" s="269"/>
      <c r="R807" s="107" t="s">
        <v>195</v>
      </c>
      <c r="S807" s="21"/>
      <c r="T807" s="110"/>
      <c r="U807" s="111" t="s">
        <v>43</v>
      </c>
      <c r="X807" s="112">
        <v>0</v>
      </c>
      <c r="Y807" s="112">
        <f>$X$807*$K$807</f>
        <v>0</v>
      </c>
      <c r="Z807" s="112">
        <v>0.00337</v>
      </c>
      <c r="AA807" s="113">
        <f>$Z$807*$K$807</f>
        <v>0.253087</v>
      </c>
      <c r="AR807" s="74" t="s">
        <v>290</v>
      </c>
      <c r="AT807" s="74" t="s">
        <v>192</v>
      </c>
      <c r="AU807" s="74" t="s">
        <v>80</v>
      </c>
      <c r="AY807" s="6" t="s">
        <v>191</v>
      </c>
      <c r="BE807" s="114">
        <f>IF($U$807="základní",$N$807,0)</f>
        <v>0</v>
      </c>
      <c r="BF807" s="114">
        <f>IF($U$807="snížená",$N$807,0)</f>
        <v>0</v>
      </c>
      <c r="BG807" s="114">
        <f>IF($U$807="zákl. přenesená",$N$807,0)</f>
        <v>0</v>
      </c>
      <c r="BH807" s="114">
        <f>IF($U$807="sníž. přenesená",$N$807,0)</f>
        <v>0</v>
      </c>
      <c r="BI807" s="114">
        <f>IF($U$807="nulová",$N$807,0)</f>
        <v>0</v>
      </c>
      <c r="BJ807" s="74" t="s">
        <v>23</v>
      </c>
      <c r="BK807" s="114">
        <f>ROUND($L$807*$K$807,2)</f>
        <v>0</v>
      </c>
      <c r="BL807" s="74" t="s">
        <v>290</v>
      </c>
      <c r="BM807" s="74" t="s">
        <v>1166</v>
      </c>
    </row>
    <row r="808" spans="2:51" s="6" customFormat="1" ht="15.75" customHeight="1">
      <c r="B808" s="120"/>
      <c r="E808" s="122"/>
      <c r="F808" s="273" t="s">
        <v>1167</v>
      </c>
      <c r="G808" s="274"/>
      <c r="H808" s="274"/>
      <c r="I808" s="274"/>
      <c r="K808" s="123">
        <v>75.1</v>
      </c>
      <c r="S808" s="120"/>
      <c r="T808" s="124"/>
      <c r="AA808" s="125"/>
      <c r="AT808" s="121" t="s">
        <v>201</v>
      </c>
      <c r="AU808" s="121" t="s">
        <v>80</v>
      </c>
      <c r="AV808" s="121" t="s">
        <v>80</v>
      </c>
      <c r="AW808" s="121" t="s">
        <v>147</v>
      </c>
      <c r="AX808" s="121" t="s">
        <v>23</v>
      </c>
      <c r="AY808" s="121" t="s">
        <v>191</v>
      </c>
    </row>
    <row r="809" spans="2:65" s="6" customFormat="1" ht="15.75" customHeight="1">
      <c r="B809" s="21"/>
      <c r="C809" s="105" t="s">
        <v>1168</v>
      </c>
      <c r="D809" s="105" t="s">
        <v>192</v>
      </c>
      <c r="E809" s="106" t="s">
        <v>1169</v>
      </c>
      <c r="F809" s="270" t="s">
        <v>1170</v>
      </c>
      <c r="G809" s="269"/>
      <c r="H809" s="269"/>
      <c r="I809" s="269"/>
      <c r="J809" s="108" t="s">
        <v>89</v>
      </c>
      <c r="K809" s="109">
        <v>38.9</v>
      </c>
      <c r="L809" s="271"/>
      <c r="M809" s="269"/>
      <c r="N809" s="272">
        <f>ROUND($L$809*$K$809,2)</f>
        <v>0</v>
      </c>
      <c r="O809" s="269"/>
      <c r="P809" s="269"/>
      <c r="Q809" s="269"/>
      <c r="R809" s="107" t="s">
        <v>195</v>
      </c>
      <c r="S809" s="21"/>
      <c r="T809" s="110"/>
      <c r="U809" s="111" t="s">
        <v>43</v>
      </c>
      <c r="X809" s="112">
        <v>0</v>
      </c>
      <c r="Y809" s="112">
        <f>$X$809*$K$809</f>
        <v>0</v>
      </c>
      <c r="Z809" s="112">
        <v>0.00356</v>
      </c>
      <c r="AA809" s="113">
        <f>$Z$809*$K$809</f>
        <v>0.138484</v>
      </c>
      <c r="AR809" s="74" t="s">
        <v>290</v>
      </c>
      <c r="AT809" s="74" t="s">
        <v>192</v>
      </c>
      <c r="AU809" s="74" t="s">
        <v>80</v>
      </c>
      <c r="AY809" s="6" t="s">
        <v>191</v>
      </c>
      <c r="BE809" s="114">
        <f>IF($U$809="základní",$N$809,0)</f>
        <v>0</v>
      </c>
      <c r="BF809" s="114">
        <f>IF($U$809="snížená",$N$809,0)</f>
        <v>0</v>
      </c>
      <c r="BG809" s="114">
        <f>IF($U$809="zákl. přenesená",$N$809,0)</f>
        <v>0</v>
      </c>
      <c r="BH809" s="114">
        <f>IF($U$809="sníž. přenesená",$N$809,0)</f>
        <v>0</v>
      </c>
      <c r="BI809" s="114">
        <f>IF($U$809="nulová",$N$809,0)</f>
        <v>0</v>
      </c>
      <c r="BJ809" s="74" t="s">
        <v>23</v>
      </c>
      <c r="BK809" s="114">
        <f>ROUND($L$809*$K$809,2)</f>
        <v>0</v>
      </c>
      <c r="BL809" s="74" t="s">
        <v>290</v>
      </c>
      <c r="BM809" s="74" t="s">
        <v>1171</v>
      </c>
    </row>
    <row r="810" spans="2:51" s="6" customFormat="1" ht="15.75" customHeight="1">
      <c r="B810" s="120"/>
      <c r="E810" s="122"/>
      <c r="F810" s="273" t="s">
        <v>1172</v>
      </c>
      <c r="G810" s="274"/>
      <c r="H810" s="274"/>
      <c r="I810" s="274"/>
      <c r="K810" s="123">
        <v>38.9</v>
      </c>
      <c r="S810" s="120"/>
      <c r="T810" s="124"/>
      <c r="AA810" s="125"/>
      <c r="AT810" s="121" t="s">
        <v>201</v>
      </c>
      <c r="AU810" s="121" t="s">
        <v>80</v>
      </c>
      <c r="AV810" s="121" t="s">
        <v>80</v>
      </c>
      <c r="AW810" s="121" t="s">
        <v>147</v>
      </c>
      <c r="AX810" s="121" t="s">
        <v>23</v>
      </c>
      <c r="AY810" s="121" t="s">
        <v>191</v>
      </c>
    </row>
    <row r="811" spans="2:65" s="6" customFormat="1" ht="15.75" customHeight="1">
      <c r="B811" s="21"/>
      <c r="C811" s="105" t="s">
        <v>1173</v>
      </c>
      <c r="D811" s="105" t="s">
        <v>192</v>
      </c>
      <c r="E811" s="106" t="s">
        <v>1174</v>
      </c>
      <c r="F811" s="270" t="s">
        <v>1175</v>
      </c>
      <c r="G811" s="269"/>
      <c r="H811" s="269"/>
      <c r="I811" s="269"/>
      <c r="J811" s="108" t="s">
        <v>89</v>
      </c>
      <c r="K811" s="109">
        <v>8.2</v>
      </c>
      <c r="L811" s="271"/>
      <c r="M811" s="269"/>
      <c r="N811" s="272">
        <f>ROUND($L$811*$K$811,2)</f>
        <v>0</v>
      </c>
      <c r="O811" s="269"/>
      <c r="P811" s="269"/>
      <c r="Q811" s="269"/>
      <c r="R811" s="107"/>
      <c r="S811" s="21"/>
      <c r="T811" s="110"/>
      <c r="U811" s="111" t="s">
        <v>43</v>
      </c>
      <c r="X811" s="112">
        <v>0.00323</v>
      </c>
      <c r="Y811" s="112">
        <f>$X$811*$K$811</f>
        <v>0.026485999999999996</v>
      </c>
      <c r="Z811" s="112">
        <v>0</v>
      </c>
      <c r="AA811" s="113">
        <f>$Z$811*$K$811</f>
        <v>0</v>
      </c>
      <c r="AR811" s="74" t="s">
        <v>290</v>
      </c>
      <c r="AT811" s="74" t="s">
        <v>192</v>
      </c>
      <c r="AU811" s="74" t="s">
        <v>80</v>
      </c>
      <c r="AY811" s="6" t="s">
        <v>191</v>
      </c>
      <c r="BE811" s="114">
        <f>IF($U$811="základní",$N$811,0)</f>
        <v>0</v>
      </c>
      <c r="BF811" s="114">
        <f>IF($U$811="snížená",$N$811,0)</f>
        <v>0</v>
      </c>
      <c r="BG811" s="114">
        <f>IF($U$811="zákl. přenesená",$N$811,0)</f>
        <v>0</v>
      </c>
      <c r="BH811" s="114">
        <f>IF($U$811="sníž. přenesená",$N$811,0)</f>
        <v>0</v>
      </c>
      <c r="BI811" s="114">
        <f>IF($U$811="nulová",$N$811,0)</f>
        <v>0</v>
      </c>
      <c r="BJ811" s="74" t="s">
        <v>23</v>
      </c>
      <c r="BK811" s="114">
        <f>ROUND($L$811*$K$811,2)</f>
        <v>0</v>
      </c>
      <c r="BL811" s="74" t="s">
        <v>290</v>
      </c>
      <c r="BM811" s="74" t="s">
        <v>1176</v>
      </c>
    </row>
    <row r="812" spans="2:47" s="6" customFormat="1" ht="16.5" customHeight="1">
      <c r="B812" s="21"/>
      <c r="F812" s="263" t="s">
        <v>1177</v>
      </c>
      <c r="G812" s="242"/>
      <c r="H812" s="242"/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1"/>
      <c r="T812" s="47"/>
      <c r="AA812" s="48"/>
      <c r="AT812" s="6" t="s">
        <v>199</v>
      </c>
      <c r="AU812" s="6" t="s">
        <v>80</v>
      </c>
    </row>
    <row r="813" spans="2:51" s="6" customFormat="1" ht="15.75" customHeight="1">
      <c r="B813" s="115"/>
      <c r="E813" s="116"/>
      <c r="F813" s="277" t="s">
        <v>1178</v>
      </c>
      <c r="G813" s="278"/>
      <c r="H813" s="278"/>
      <c r="I813" s="278"/>
      <c r="K813" s="116"/>
      <c r="S813" s="115"/>
      <c r="T813" s="118"/>
      <c r="AA813" s="119"/>
      <c r="AT813" s="116" t="s">
        <v>201</v>
      </c>
      <c r="AU813" s="116" t="s">
        <v>80</v>
      </c>
      <c r="AV813" s="116" t="s">
        <v>23</v>
      </c>
      <c r="AW813" s="116" t="s">
        <v>147</v>
      </c>
      <c r="AX813" s="116" t="s">
        <v>73</v>
      </c>
      <c r="AY813" s="116" t="s">
        <v>191</v>
      </c>
    </row>
    <row r="814" spans="2:51" s="6" customFormat="1" ht="15.75" customHeight="1">
      <c r="B814" s="120"/>
      <c r="E814" s="121"/>
      <c r="F814" s="273" t="s">
        <v>1179</v>
      </c>
      <c r="G814" s="274"/>
      <c r="H814" s="274"/>
      <c r="I814" s="274"/>
      <c r="K814" s="123">
        <v>8.2</v>
      </c>
      <c r="S814" s="120"/>
      <c r="T814" s="124"/>
      <c r="AA814" s="125"/>
      <c r="AT814" s="121" t="s">
        <v>201</v>
      </c>
      <c r="AU814" s="121" t="s">
        <v>80</v>
      </c>
      <c r="AV814" s="121" t="s">
        <v>80</v>
      </c>
      <c r="AW814" s="121" t="s">
        <v>147</v>
      </c>
      <c r="AX814" s="121" t="s">
        <v>23</v>
      </c>
      <c r="AY814" s="121" t="s">
        <v>191</v>
      </c>
    </row>
    <row r="815" spans="2:65" s="6" customFormat="1" ht="15.75" customHeight="1">
      <c r="B815" s="21"/>
      <c r="C815" s="105" t="s">
        <v>1180</v>
      </c>
      <c r="D815" s="105" t="s">
        <v>192</v>
      </c>
      <c r="E815" s="106" t="s">
        <v>1181</v>
      </c>
      <c r="F815" s="270" t="s">
        <v>1182</v>
      </c>
      <c r="G815" s="269"/>
      <c r="H815" s="269"/>
      <c r="I815" s="269"/>
      <c r="J815" s="108" t="s">
        <v>89</v>
      </c>
      <c r="K815" s="109">
        <v>66.2</v>
      </c>
      <c r="L815" s="271"/>
      <c r="M815" s="269"/>
      <c r="N815" s="272">
        <f>ROUND($L$815*$K$815,2)</f>
        <v>0</v>
      </c>
      <c r="O815" s="269"/>
      <c r="P815" s="269"/>
      <c r="Q815" s="269"/>
      <c r="R815" s="107"/>
      <c r="S815" s="21"/>
      <c r="T815" s="110"/>
      <c r="U815" s="111" t="s">
        <v>43</v>
      </c>
      <c r="X815" s="112">
        <v>0.0039</v>
      </c>
      <c r="Y815" s="112">
        <f>$X$815*$K$815</f>
        <v>0.25818</v>
      </c>
      <c r="Z815" s="112">
        <v>0</v>
      </c>
      <c r="AA815" s="113">
        <f>$Z$815*$K$815</f>
        <v>0</v>
      </c>
      <c r="AR815" s="74" t="s">
        <v>290</v>
      </c>
      <c r="AT815" s="74" t="s">
        <v>192</v>
      </c>
      <c r="AU815" s="74" t="s">
        <v>80</v>
      </c>
      <c r="AY815" s="6" t="s">
        <v>191</v>
      </c>
      <c r="BE815" s="114">
        <f>IF($U$815="základní",$N$815,0)</f>
        <v>0</v>
      </c>
      <c r="BF815" s="114">
        <f>IF($U$815="snížená",$N$815,0)</f>
        <v>0</v>
      </c>
      <c r="BG815" s="114">
        <f>IF($U$815="zákl. přenesená",$N$815,0)</f>
        <v>0</v>
      </c>
      <c r="BH815" s="114">
        <f>IF($U$815="sníž. přenesená",$N$815,0)</f>
        <v>0</v>
      </c>
      <c r="BI815" s="114">
        <f>IF($U$815="nulová",$N$815,0)</f>
        <v>0</v>
      </c>
      <c r="BJ815" s="74" t="s">
        <v>23</v>
      </c>
      <c r="BK815" s="114">
        <f>ROUND($L$815*$K$815,2)</f>
        <v>0</v>
      </c>
      <c r="BL815" s="74" t="s">
        <v>290</v>
      </c>
      <c r="BM815" s="74" t="s">
        <v>1183</v>
      </c>
    </row>
    <row r="816" spans="2:47" s="6" customFormat="1" ht="16.5" customHeight="1">
      <c r="B816" s="21"/>
      <c r="F816" s="263" t="s">
        <v>1177</v>
      </c>
      <c r="G816" s="242"/>
      <c r="H816" s="242"/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1"/>
      <c r="T816" s="47"/>
      <c r="AA816" s="48"/>
      <c r="AT816" s="6" t="s">
        <v>199</v>
      </c>
      <c r="AU816" s="6" t="s">
        <v>80</v>
      </c>
    </row>
    <row r="817" spans="2:51" s="6" customFormat="1" ht="15.75" customHeight="1">
      <c r="B817" s="115"/>
      <c r="E817" s="116"/>
      <c r="F817" s="277" t="s">
        <v>1184</v>
      </c>
      <c r="G817" s="278"/>
      <c r="H817" s="278"/>
      <c r="I817" s="278"/>
      <c r="K817" s="116"/>
      <c r="S817" s="115"/>
      <c r="T817" s="118"/>
      <c r="AA817" s="119"/>
      <c r="AT817" s="116" t="s">
        <v>201</v>
      </c>
      <c r="AU817" s="116" t="s">
        <v>80</v>
      </c>
      <c r="AV817" s="116" t="s">
        <v>23</v>
      </c>
      <c r="AW817" s="116" t="s">
        <v>147</v>
      </c>
      <c r="AX817" s="116" t="s">
        <v>73</v>
      </c>
      <c r="AY817" s="116" t="s">
        <v>191</v>
      </c>
    </row>
    <row r="818" spans="2:51" s="6" customFormat="1" ht="15.75" customHeight="1">
      <c r="B818" s="120"/>
      <c r="E818" s="121"/>
      <c r="F818" s="273" t="s">
        <v>1185</v>
      </c>
      <c r="G818" s="274"/>
      <c r="H818" s="274"/>
      <c r="I818" s="274"/>
      <c r="K818" s="123">
        <v>66.2</v>
      </c>
      <c r="S818" s="120"/>
      <c r="T818" s="124"/>
      <c r="AA818" s="125"/>
      <c r="AT818" s="121" t="s">
        <v>201</v>
      </c>
      <c r="AU818" s="121" t="s">
        <v>80</v>
      </c>
      <c r="AV818" s="121" t="s">
        <v>80</v>
      </c>
      <c r="AW818" s="121" t="s">
        <v>147</v>
      </c>
      <c r="AX818" s="121" t="s">
        <v>23</v>
      </c>
      <c r="AY818" s="121" t="s">
        <v>191</v>
      </c>
    </row>
    <row r="819" spans="2:65" s="6" customFormat="1" ht="15.75" customHeight="1">
      <c r="B819" s="21"/>
      <c r="C819" s="105" t="s">
        <v>1186</v>
      </c>
      <c r="D819" s="105" t="s">
        <v>192</v>
      </c>
      <c r="E819" s="106" t="s">
        <v>1187</v>
      </c>
      <c r="F819" s="270" t="s">
        <v>1188</v>
      </c>
      <c r="G819" s="269"/>
      <c r="H819" s="269"/>
      <c r="I819" s="269"/>
      <c r="J819" s="108" t="s">
        <v>89</v>
      </c>
      <c r="K819" s="109">
        <v>157.7</v>
      </c>
      <c r="L819" s="271"/>
      <c r="M819" s="269"/>
      <c r="N819" s="272">
        <f>ROUND($L$819*$K$819,2)</f>
        <v>0</v>
      </c>
      <c r="O819" s="269"/>
      <c r="P819" s="269"/>
      <c r="Q819" s="269"/>
      <c r="R819" s="107"/>
      <c r="S819" s="21"/>
      <c r="T819" s="110"/>
      <c r="U819" s="111" t="s">
        <v>43</v>
      </c>
      <c r="X819" s="112">
        <v>0.00473</v>
      </c>
      <c r="Y819" s="112">
        <f>$X$819*$K$819</f>
        <v>0.745921</v>
      </c>
      <c r="Z819" s="112">
        <v>0</v>
      </c>
      <c r="AA819" s="113">
        <f>$Z$819*$K$819</f>
        <v>0</v>
      </c>
      <c r="AR819" s="74" t="s">
        <v>290</v>
      </c>
      <c r="AT819" s="74" t="s">
        <v>192</v>
      </c>
      <c r="AU819" s="74" t="s">
        <v>80</v>
      </c>
      <c r="AY819" s="6" t="s">
        <v>191</v>
      </c>
      <c r="BE819" s="114">
        <f>IF($U$819="základní",$N$819,0)</f>
        <v>0</v>
      </c>
      <c r="BF819" s="114">
        <f>IF($U$819="snížená",$N$819,0)</f>
        <v>0</v>
      </c>
      <c r="BG819" s="114">
        <f>IF($U$819="zákl. přenesená",$N$819,0)</f>
        <v>0</v>
      </c>
      <c r="BH819" s="114">
        <f>IF($U$819="sníž. přenesená",$N$819,0)</f>
        <v>0</v>
      </c>
      <c r="BI819" s="114">
        <f>IF($U$819="nulová",$N$819,0)</f>
        <v>0</v>
      </c>
      <c r="BJ819" s="74" t="s">
        <v>23</v>
      </c>
      <c r="BK819" s="114">
        <f>ROUND($L$819*$K$819,2)</f>
        <v>0</v>
      </c>
      <c r="BL819" s="74" t="s">
        <v>290</v>
      </c>
      <c r="BM819" s="74" t="s">
        <v>1189</v>
      </c>
    </row>
    <row r="820" spans="2:47" s="6" customFormat="1" ht="16.5" customHeight="1">
      <c r="B820" s="21"/>
      <c r="F820" s="263" t="s">
        <v>1177</v>
      </c>
      <c r="G820" s="242"/>
      <c r="H820" s="242"/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1"/>
      <c r="T820" s="47"/>
      <c r="AA820" s="48"/>
      <c r="AT820" s="6" t="s">
        <v>199</v>
      </c>
      <c r="AU820" s="6" t="s">
        <v>80</v>
      </c>
    </row>
    <row r="821" spans="2:51" s="6" customFormat="1" ht="15.75" customHeight="1">
      <c r="B821" s="115"/>
      <c r="E821" s="116"/>
      <c r="F821" s="277" t="s">
        <v>1190</v>
      </c>
      <c r="G821" s="278"/>
      <c r="H821" s="278"/>
      <c r="I821" s="278"/>
      <c r="K821" s="116"/>
      <c r="S821" s="115"/>
      <c r="T821" s="118"/>
      <c r="AA821" s="119"/>
      <c r="AT821" s="116" t="s">
        <v>201</v>
      </c>
      <c r="AU821" s="116" t="s">
        <v>80</v>
      </c>
      <c r="AV821" s="116" t="s">
        <v>23</v>
      </c>
      <c r="AW821" s="116" t="s">
        <v>147</v>
      </c>
      <c r="AX821" s="116" t="s">
        <v>73</v>
      </c>
      <c r="AY821" s="116" t="s">
        <v>191</v>
      </c>
    </row>
    <row r="822" spans="2:51" s="6" customFormat="1" ht="15.75" customHeight="1">
      <c r="B822" s="120"/>
      <c r="E822" s="121"/>
      <c r="F822" s="273" t="s">
        <v>1191</v>
      </c>
      <c r="G822" s="274"/>
      <c r="H822" s="274"/>
      <c r="I822" s="274"/>
      <c r="K822" s="123">
        <v>157.7</v>
      </c>
      <c r="S822" s="120"/>
      <c r="T822" s="124"/>
      <c r="AA822" s="125"/>
      <c r="AT822" s="121" t="s">
        <v>201</v>
      </c>
      <c r="AU822" s="121" t="s">
        <v>80</v>
      </c>
      <c r="AV822" s="121" t="s">
        <v>80</v>
      </c>
      <c r="AW822" s="121" t="s">
        <v>147</v>
      </c>
      <c r="AX822" s="121" t="s">
        <v>23</v>
      </c>
      <c r="AY822" s="121" t="s">
        <v>191</v>
      </c>
    </row>
    <row r="823" spans="2:65" s="6" customFormat="1" ht="15.75" customHeight="1">
      <c r="B823" s="21"/>
      <c r="C823" s="105" t="s">
        <v>1192</v>
      </c>
      <c r="D823" s="105" t="s">
        <v>192</v>
      </c>
      <c r="E823" s="106" t="s">
        <v>1193</v>
      </c>
      <c r="F823" s="270" t="s">
        <v>1194</v>
      </c>
      <c r="G823" s="269"/>
      <c r="H823" s="269"/>
      <c r="I823" s="269"/>
      <c r="J823" s="108" t="s">
        <v>89</v>
      </c>
      <c r="K823" s="109">
        <v>43.6</v>
      </c>
      <c r="L823" s="271"/>
      <c r="M823" s="269"/>
      <c r="N823" s="272">
        <f>ROUND($L$823*$K$823,2)</f>
        <v>0</v>
      </c>
      <c r="O823" s="269"/>
      <c r="P823" s="269"/>
      <c r="Q823" s="269"/>
      <c r="R823" s="107"/>
      <c r="S823" s="21"/>
      <c r="T823" s="110"/>
      <c r="U823" s="111" t="s">
        <v>43</v>
      </c>
      <c r="X823" s="112">
        <v>0.00273</v>
      </c>
      <c r="Y823" s="112">
        <f>$X$823*$K$823</f>
        <v>0.119028</v>
      </c>
      <c r="Z823" s="112">
        <v>0</v>
      </c>
      <c r="AA823" s="113">
        <f>$Z$823*$K$823</f>
        <v>0</v>
      </c>
      <c r="AR823" s="74" t="s">
        <v>290</v>
      </c>
      <c r="AT823" s="74" t="s">
        <v>192</v>
      </c>
      <c r="AU823" s="74" t="s">
        <v>80</v>
      </c>
      <c r="AY823" s="6" t="s">
        <v>191</v>
      </c>
      <c r="BE823" s="114">
        <f>IF($U$823="základní",$N$823,0)</f>
        <v>0</v>
      </c>
      <c r="BF823" s="114">
        <f>IF($U$823="snížená",$N$823,0)</f>
        <v>0</v>
      </c>
      <c r="BG823" s="114">
        <f>IF($U$823="zákl. přenesená",$N$823,0)</f>
        <v>0</v>
      </c>
      <c r="BH823" s="114">
        <f>IF($U$823="sníž. přenesená",$N$823,0)</f>
        <v>0</v>
      </c>
      <c r="BI823" s="114">
        <f>IF($U$823="nulová",$N$823,0)</f>
        <v>0</v>
      </c>
      <c r="BJ823" s="74" t="s">
        <v>23</v>
      </c>
      <c r="BK823" s="114">
        <f>ROUND($L$823*$K$823,2)</f>
        <v>0</v>
      </c>
      <c r="BL823" s="74" t="s">
        <v>290</v>
      </c>
      <c r="BM823" s="74" t="s">
        <v>1195</v>
      </c>
    </row>
    <row r="824" spans="2:47" s="6" customFormat="1" ht="16.5" customHeight="1">
      <c r="B824" s="21"/>
      <c r="F824" s="263" t="s">
        <v>1196</v>
      </c>
      <c r="G824" s="242"/>
      <c r="H824" s="242"/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1"/>
      <c r="T824" s="47"/>
      <c r="AA824" s="48"/>
      <c r="AT824" s="6" t="s">
        <v>199</v>
      </c>
      <c r="AU824" s="6" t="s">
        <v>80</v>
      </c>
    </row>
    <row r="825" spans="2:51" s="6" customFormat="1" ht="15.75" customHeight="1">
      <c r="B825" s="115"/>
      <c r="E825" s="116"/>
      <c r="F825" s="277" t="s">
        <v>1197</v>
      </c>
      <c r="G825" s="278"/>
      <c r="H825" s="278"/>
      <c r="I825" s="278"/>
      <c r="K825" s="116"/>
      <c r="S825" s="115"/>
      <c r="T825" s="118"/>
      <c r="AA825" s="119"/>
      <c r="AT825" s="116" t="s">
        <v>201</v>
      </c>
      <c r="AU825" s="116" t="s">
        <v>80</v>
      </c>
      <c r="AV825" s="116" t="s">
        <v>23</v>
      </c>
      <c r="AW825" s="116" t="s">
        <v>147</v>
      </c>
      <c r="AX825" s="116" t="s">
        <v>73</v>
      </c>
      <c r="AY825" s="116" t="s">
        <v>191</v>
      </c>
    </row>
    <row r="826" spans="2:51" s="6" customFormat="1" ht="15.75" customHeight="1">
      <c r="B826" s="120"/>
      <c r="E826" s="121"/>
      <c r="F826" s="273" t="s">
        <v>1198</v>
      </c>
      <c r="G826" s="274"/>
      <c r="H826" s="274"/>
      <c r="I826" s="274"/>
      <c r="K826" s="123">
        <v>43.6</v>
      </c>
      <c r="S826" s="120"/>
      <c r="T826" s="124"/>
      <c r="AA826" s="125"/>
      <c r="AT826" s="121" t="s">
        <v>201</v>
      </c>
      <c r="AU826" s="121" t="s">
        <v>80</v>
      </c>
      <c r="AV826" s="121" t="s">
        <v>80</v>
      </c>
      <c r="AW826" s="121" t="s">
        <v>147</v>
      </c>
      <c r="AX826" s="121" t="s">
        <v>23</v>
      </c>
      <c r="AY826" s="121" t="s">
        <v>191</v>
      </c>
    </row>
    <row r="827" spans="2:65" s="6" customFormat="1" ht="15.75" customHeight="1">
      <c r="B827" s="21"/>
      <c r="C827" s="105" t="s">
        <v>1199</v>
      </c>
      <c r="D827" s="105" t="s">
        <v>192</v>
      </c>
      <c r="E827" s="106" t="s">
        <v>1200</v>
      </c>
      <c r="F827" s="270" t="s">
        <v>1201</v>
      </c>
      <c r="G827" s="269"/>
      <c r="H827" s="269"/>
      <c r="I827" s="269"/>
      <c r="J827" s="108" t="s">
        <v>89</v>
      </c>
      <c r="K827" s="109">
        <v>18.9</v>
      </c>
      <c r="L827" s="271"/>
      <c r="M827" s="269"/>
      <c r="N827" s="272">
        <f>ROUND($L$827*$K$827,2)</f>
        <v>0</v>
      </c>
      <c r="O827" s="269"/>
      <c r="P827" s="269"/>
      <c r="Q827" s="269"/>
      <c r="R827" s="107"/>
      <c r="S827" s="21"/>
      <c r="T827" s="110"/>
      <c r="U827" s="111" t="s">
        <v>43</v>
      </c>
      <c r="X827" s="112">
        <v>0.00273</v>
      </c>
      <c r="Y827" s="112">
        <f>$X$827*$K$827</f>
        <v>0.05159699999999999</v>
      </c>
      <c r="Z827" s="112">
        <v>0</v>
      </c>
      <c r="AA827" s="113">
        <f>$Z$827*$K$827</f>
        <v>0</v>
      </c>
      <c r="AR827" s="74" t="s">
        <v>290</v>
      </c>
      <c r="AT827" s="74" t="s">
        <v>192</v>
      </c>
      <c r="AU827" s="74" t="s">
        <v>80</v>
      </c>
      <c r="AY827" s="6" t="s">
        <v>191</v>
      </c>
      <c r="BE827" s="114">
        <f>IF($U$827="základní",$N$827,0)</f>
        <v>0</v>
      </c>
      <c r="BF827" s="114">
        <f>IF($U$827="snížená",$N$827,0)</f>
        <v>0</v>
      </c>
      <c r="BG827" s="114">
        <f>IF($U$827="zákl. přenesená",$N$827,0)</f>
        <v>0</v>
      </c>
      <c r="BH827" s="114">
        <f>IF($U$827="sníž. přenesená",$N$827,0)</f>
        <v>0</v>
      </c>
      <c r="BI827" s="114">
        <f>IF($U$827="nulová",$N$827,0)</f>
        <v>0</v>
      </c>
      <c r="BJ827" s="74" t="s">
        <v>23</v>
      </c>
      <c r="BK827" s="114">
        <f>ROUND($L$827*$K$827,2)</f>
        <v>0</v>
      </c>
      <c r="BL827" s="74" t="s">
        <v>290</v>
      </c>
      <c r="BM827" s="74" t="s">
        <v>1202</v>
      </c>
    </row>
    <row r="828" spans="2:47" s="6" customFormat="1" ht="16.5" customHeight="1">
      <c r="B828" s="21"/>
      <c r="F828" s="263" t="s">
        <v>1196</v>
      </c>
      <c r="G828" s="242"/>
      <c r="H828" s="242"/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1"/>
      <c r="T828" s="47"/>
      <c r="AA828" s="48"/>
      <c r="AT828" s="6" t="s">
        <v>199</v>
      </c>
      <c r="AU828" s="6" t="s">
        <v>80</v>
      </c>
    </row>
    <row r="829" spans="2:51" s="6" customFormat="1" ht="15.75" customHeight="1">
      <c r="B829" s="115"/>
      <c r="E829" s="116"/>
      <c r="F829" s="277" t="s">
        <v>1203</v>
      </c>
      <c r="G829" s="278"/>
      <c r="H829" s="278"/>
      <c r="I829" s="278"/>
      <c r="K829" s="116"/>
      <c r="S829" s="115"/>
      <c r="T829" s="118"/>
      <c r="AA829" s="119"/>
      <c r="AT829" s="116" t="s">
        <v>201</v>
      </c>
      <c r="AU829" s="116" t="s">
        <v>80</v>
      </c>
      <c r="AV829" s="116" t="s">
        <v>23</v>
      </c>
      <c r="AW829" s="116" t="s">
        <v>147</v>
      </c>
      <c r="AX829" s="116" t="s">
        <v>73</v>
      </c>
      <c r="AY829" s="116" t="s">
        <v>191</v>
      </c>
    </row>
    <row r="830" spans="2:51" s="6" customFormat="1" ht="15.75" customHeight="1">
      <c r="B830" s="120"/>
      <c r="E830" s="121"/>
      <c r="F830" s="273" t="s">
        <v>1204</v>
      </c>
      <c r="G830" s="274"/>
      <c r="H830" s="274"/>
      <c r="I830" s="274"/>
      <c r="K830" s="123">
        <v>18.9</v>
      </c>
      <c r="S830" s="120"/>
      <c r="T830" s="124"/>
      <c r="AA830" s="125"/>
      <c r="AT830" s="121" t="s">
        <v>201</v>
      </c>
      <c r="AU830" s="121" t="s">
        <v>80</v>
      </c>
      <c r="AV830" s="121" t="s">
        <v>80</v>
      </c>
      <c r="AW830" s="121" t="s">
        <v>147</v>
      </c>
      <c r="AX830" s="121" t="s">
        <v>23</v>
      </c>
      <c r="AY830" s="121" t="s">
        <v>191</v>
      </c>
    </row>
    <row r="831" spans="2:65" s="6" customFormat="1" ht="15.75" customHeight="1">
      <c r="B831" s="21"/>
      <c r="C831" s="105" t="s">
        <v>1205</v>
      </c>
      <c r="D831" s="105" t="s">
        <v>192</v>
      </c>
      <c r="E831" s="106" t="s">
        <v>1206</v>
      </c>
      <c r="F831" s="270" t="s">
        <v>1207</v>
      </c>
      <c r="G831" s="269"/>
      <c r="H831" s="269"/>
      <c r="I831" s="269"/>
      <c r="J831" s="108" t="s">
        <v>89</v>
      </c>
      <c r="K831" s="109">
        <v>79.2</v>
      </c>
      <c r="L831" s="271"/>
      <c r="M831" s="269"/>
      <c r="N831" s="272">
        <f>ROUND($L$831*$K$831,2)</f>
        <v>0</v>
      </c>
      <c r="O831" s="269"/>
      <c r="P831" s="269"/>
      <c r="Q831" s="269"/>
      <c r="R831" s="107"/>
      <c r="S831" s="21"/>
      <c r="T831" s="110"/>
      <c r="U831" s="111" t="s">
        <v>43</v>
      </c>
      <c r="X831" s="112">
        <v>0.00273</v>
      </c>
      <c r="Y831" s="112">
        <f>$X$831*$K$831</f>
        <v>0.216216</v>
      </c>
      <c r="Z831" s="112">
        <v>0</v>
      </c>
      <c r="AA831" s="113">
        <f>$Z$831*$K$831</f>
        <v>0</v>
      </c>
      <c r="AR831" s="74" t="s">
        <v>290</v>
      </c>
      <c r="AT831" s="74" t="s">
        <v>192</v>
      </c>
      <c r="AU831" s="74" t="s">
        <v>80</v>
      </c>
      <c r="AY831" s="6" t="s">
        <v>191</v>
      </c>
      <c r="BE831" s="114">
        <f>IF($U$831="základní",$N$831,0)</f>
        <v>0</v>
      </c>
      <c r="BF831" s="114">
        <f>IF($U$831="snížená",$N$831,0)</f>
        <v>0</v>
      </c>
      <c r="BG831" s="114">
        <f>IF($U$831="zákl. přenesená",$N$831,0)</f>
        <v>0</v>
      </c>
      <c r="BH831" s="114">
        <f>IF($U$831="sníž. přenesená",$N$831,0)</f>
        <v>0</v>
      </c>
      <c r="BI831" s="114">
        <f>IF($U$831="nulová",$N$831,0)</f>
        <v>0</v>
      </c>
      <c r="BJ831" s="74" t="s">
        <v>23</v>
      </c>
      <c r="BK831" s="114">
        <f>ROUND($L$831*$K$831,2)</f>
        <v>0</v>
      </c>
      <c r="BL831" s="74" t="s">
        <v>290</v>
      </c>
      <c r="BM831" s="74" t="s">
        <v>1208</v>
      </c>
    </row>
    <row r="832" spans="2:47" s="6" customFormat="1" ht="16.5" customHeight="1">
      <c r="B832" s="21"/>
      <c r="F832" s="263" t="s">
        <v>1196</v>
      </c>
      <c r="G832" s="242"/>
      <c r="H832" s="242"/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1"/>
      <c r="T832" s="47"/>
      <c r="AA832" s="48"/>
      <c r="AT832" s="6" t="s">
        <v>199</v>
      </c>
      <c r="AU832" s="6" t="s">
        <v>80</v>
      </c>
    </row>
    <row r="833" spans="2:51" s="6" customFormat="1" ht="15.75" customHeight="1">
      <c r="B833" s="115"/>
      <c r="E833" s="116"/>
      <c r="F833" s="277" t="s">
        <v>1209</v>
      </c>
      <c r="G833" s="278"/>
      <c r="H833" s="278"/>
      <c r="I833" s="278"/>
      <c r="K833" s="116"/>
      <c r="S833" s="115"/>
      <c r="T833" s="118"/>
      <c r="AA833" s="119"/>
      <c r="AT833" s="116" t="s">
        <v>201</v>
      </c>
      <c r="AU833" s="116" t="s">
        <v>80</v>
      </c>
      <c r="AV833" s="116" t="s">
        <v>23</v>
      </c>
      <c r="AW833" s="116" t="s">
        <v>147</v>
      </c>
      <c r="AX833" s="116" t="s">
        <v>73</v>
      </c>
      <c r="AY833" s="116" t="s">
        <v>191</v>
      </c>
    </row>
    <row r="834" spans="2:51" s="6" customFormat="1" ht="15.75" customHeight="1">
      <c r="B834" s="120"/>
      <c r="E834" s="121"/>
      <c r="F834" s="273" t="s">
        <v>1210</v>
      </c>
      <c r="G834" s="274"/>
      <c r="H834" s="274"/>
      <c r="I834" s="274"/>
      <c r="K834" s="123">
        <v>79.2</v>
      </c>
      <c r="S834" s="120"/>
      <c r="T834" s="124"/>
      <c r="AA834" s="125"/>
      <c r="AT834" s="121" t="s">
        <v>201</v>
      </c>
      <c r="AU834" s="121" t="s">
        <v>80</v>
      </c>
      <c r="AV834" s="121" t="s">
        <v>80</v>
      </c>
      <c r="AW834" s="121" t="s">
        <v>147</v>
      </c>
      <c r="AX834" s="121" t="s">
        <v>23</v>
      </c>
      <c r="AY834" s="121" t="s">
        <v>191</v>
      </c>
    </row>
    <row r="835" spans="2:65" s="6" customFormat="1" ht="27" customHeight="1">
      <c r="B835" s="21"/>
      <c r="C835" s="105" t="s">
        <v>1211</v>
      </c>
      <c r="D835" s="105" t="s">
        <v>192</v>
      </c>
      <c r="E835" s="106" t="s">
        <v>1212</v>
      </c>
      <c r="F835" s="270" t="s">
        <v>1213</v>
      </c>
      <c r="G835" s="269"/>
      <c r="H835" s="269"/>
      <c r="I835" s="269"/>
      <c r="J835" s="108" t="s">
        <v>89</v>
      </c>
      <c r="K835" s="109">
        <v>42.4</v>
      </c>
      <c r="L835" s="271"/>
      <c r="M835" s="269"/>
      <c r="N835" s="272">
        <f>ROUND($L$835*$K$835,2)</f>
        <v>0</v>
      </c>
      <c r="O835" s="269"/>
      <c r="P835" s="269"/>
      <c r="Q835" s="269"/>
      <c r="R835" s="107"/>
      <c r="S835" s="21"/>
      <c r="T835" s="110"/>
      <c r="U835" s="111" t="s">
        <v>43</v>
      </c>
      <c r="X835" s="112">
        <v>0.00128</v>
      </c>
      <c r="Y835" s="112">
        <f>$X$835*$K$835</f>
        <v>0.054272</v>
      </c>
      <c r="Z835" s="112">
        <v>0</v>
      </c>
      <c r="AA835" s="113">
        <f>$Z$835*$K$835</f>
        <v>0</v>
      </c>
      <c r="AR835" s="74" t="s">
        <v>290</v>
      </c>
      <c r="AT835" s="74" t="s">
        <v>192</v>
      </c>
      <c r="AU835" s="74" t="s">
        <v>80</v>
      </c>
      <c r="AY835" s="6" t="s">
        <v>191</v>
      </c>
      <c r="BE835" s="114">
        <f>IF($U$835="základní",$N$835,0)</f>
        <v>0</v>
      </c>
      <c r="BF835" s="114">
        <f>IF($U$835="snížená",$N$835,0)</f>
        <v>0</v>
      </c>
      <c r="BG835" s="114">
        <f>IF($U$835="zákl. přenesená",$N$835,0)</f>
        <v>0</v>
      </c>
      <c r="BH835" s="114">
        <f>IF($U$835="sníž. přenesená",$N$835,0)</f>
        <v>0</v>
      </c>
      <c r="BI835" s="114">
        <f>IF($U$835="nulová",$N$835,0)</f>
        <v>0</v>
      </c>
      <c r="BJ835" s="74" t="s">
        <v>23</v>
      </c>
      <c r="BK835" s="114">
        <f>ROUND($L$835*$K$835,2)</f>
        <v>0</v>
      </c>
      <c r="BL835" s="74" t="s">
        <v>290</v>
      </c>
      <c r="BM835" s="74" t="s">
        <v>1214</v>
      </c>
    </row>
    <row r="836" spans="2:47" s="6" customFormat="1" ht="16.5" customHeight="1">
      <c r="B836" s="21"/>
      <c r="F836" s="263" t="s">
        <v>1215</v>
      </c>
      <c r="G836" s="242"/>
      <c r="H836" s="242"/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1"/>
      <c r="T836" s="47"/>
      <c r="AA836" s="48"/>
      <c r="AT836" s="6" t="s">
        <v>199</v>
      </c>
      <c r="AU836" s="6" t="s">
        <v>80</v>
      </c>
    </row>
    <row r="837" spans="2:51" s="6" customFormat="1" ht="15.75" customHeight="1">
      <c r="B837" s="115"/>
      <c r="E837" s="116"/>
      <c r="F837" s="277" t="s">
        <v>1216</v>
      </c>
      <c r="G837" s="278"/>
      <c r="H837" s="278"/>
      <c r="I837" s="278"/>
      <c r="K837" s="116"/>
      <c r="S837" s="115"/>
      <c r="T837" s="118"/>
      <c r="AA837" s="119"/>
      <c r="AT837" s="116" t="s">
        <v>201</v>
      </c>
      <c r="AU837" s="116" t="s">
        <v>80</v>
      </c>
      <c r="AV837" s="116" t="s">
        <v>23</v>
      </c>
      <c r="AW837" s="116" t="s">
        <v>147</v>
      </c>
      <c r="AX837" s="116" t="s">
        <v>73</v>
      </c>
      <c r="AY837" s="116" t="s">
        <v>191</v>
      </c>
    </row>
    <row r="838" spans="2:51" s="6" customFormat="1" ht="15.75" customHeight="1">
      <c r="B838" s="120"/>
      <c r="E838" s="121"/>
      <c r="F838" s="273" t="s">
        <v>1217</v>
      </c>
      <c r="G838" s="274"/>
      <c r="H838" s="274"/>
      <c r="I838" s="274"/>
      <c r="K838" s="123">
        <v>42.4</v>
      </c>
      <c r="S838" s="120"/>
      <c r="T838" s="124"/>
      <c r="AA838" s="125"/>
      <c r="AT838" s="121" t="s">
        <v>201</v>
      </c>
      <c r="AU838" s="121" t="s">
        <v>80</v>
      </c>
      <c r="AV838" s="121" t="s">
        <v>80</v>
      </c>
      <c r="AW838" s="121" t="s">
        <v>147</v>
      </c>
      <c r="AX838" s="121" t="s">
        <v>23</v>
      </c>
      <c r="AY838" s="121" t="s">
        <v>191</v>
      </c>
    </row>
    <row r="839" spans="2:65" s="6" customFormat="1" ht="27" customHeight="1">
      <c r="B839" s="21"/>
      <c r="C839" s="105" t="s">
        <v>1218</v>
      </c>
      <c r="D839" s="105" t="s">
        <v>192</v>
      </c>
      <c r="E839" s="106" t="s">
        <v>1219</v>
      </c>
      <c r="F839" s="270" t="s">
        <v>1220</v>
      </c>
      <c r="G839" s="269"/>
      <c r="H839" s="269"/>
      <c r="I839" s="269"/>
      <c r="J839" s="108" t="s">
        <v>89</v>
      </c>
      <c r="K839" s="109">
        <v>16.6</v>
      </c>
      <c r="L839" s="271"/>
      <c r="M839" s="269"/>
      <c r="N839" s="272">
        <f>ROUND($L$839*$K$839,2)</f>
        <v>0</v>
      </c>
      <c r="O839" s="269"/>
      <c r="P839" s="269"/>
      <c r="Q839" s="269"/>
      <c r="R839" s="107"/>
      <c r="S839" s="21"/>
      <c r="T839" s="110"/>
      <c r="U839" s="111" t="s">
        <v>43</v>
      </c>
      <c r="X839" s="112">
        <v>0.00248</v>
      </c>
      <c r="Y839" s="112">
        <f>$X$839*$K$839</f>
        <v>0.041168</v>
      </c>
      <c r="Z839" s="112">
        <v>0</v>
      </c>
      <c r="AA839" s="113">
        <f>$Z$839*$K$839</f>
        <v>0</v>
      </c>
      <c r="AR839" s="74" t="s">
        <v>290</v>
      </c>
      <c r="AT839" s="74" t="s">
        <v>192</v>
      </c>
      <c r="AU839" s="74" t="s">
        <v>80</v>
      </c>
      <c r="AY839" s="6" t="s">
        <v>191</v>
      </c>
      <c r="BE839" s="114">
        <f>IF($U$839="základní",$N$839,0)</f>
        <v>0</v>
      </c>
      <c r="BF839" s="114">
        <f>IF($U$839="snížená",$N$839,0)</f>
        <v>0</v>
      </c>
      <c r="BG839" s="114">
        <f>IF($U$839="zákl. přenesená",$N$839,0)</f>
        <v>0</v>
      </c>
      <c r="BH839" s="114">
        <f>IF($U$839="sníž. přenesená",$N$839,0)</f>
        <v>0</v>
      </c>
      <c r="BI839" s="114">
        <f>IF($U$839="nulová",$N$839,0)</f>
        <v>0</v>
      </c>
      <c r="BJ839" s="74" t="s">
        <v>23</v>
      </c>
      <c r="BK839" s="114">
        <f>ROUND($L$839*$K$839,2)</f>
        <v>0</v>
      </c>
      <c r="BL839" s="74" t="s">
        <v>290</v>
      </c>
      <c r="BM839" s="74" t="s">
        <v>1221</v>
      </c>
    </row>
    <row r="840" spans="2:47" s="6" customFormat="1" ht="16.5" customHeight="1">
      <c r="B840" s="21"/>
      <c r="F840" s="263" t="s">
        <v>1222</v>
      </c>
      <c r="G840" s="242"/>
      <c r="H840" s="242"/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1"/>
      <c r="T840" s="47"/>
      <c r="AA840" s="48"/>
      <c r="AT840" s="6" t="s">
        <v>199</v>
      </c>
      <c r="AU840" s="6" t="s">
        <v>80</v>
      </c>
    </row>
    <row r="841" spans="2:51" s="6" customFormat="1" ht="15.75" customHeight="1">
      <c r="B841" s="115"/>
      <c r="E841" s="116"/>
      <c r="F841" s="277" t="s">
        <v>1223</v>
      </c>
      <c r="G841" s="278"/>
      <c r="H841" s="278"/>
      <c r="I841" s="278"/>
      <c r="K841" s="116"/>
      <c r="S841" s="115"/>
      <c r="T841" s="118"/>
      <c r="AA841" s="119"/>
      <c r="AT841" s="116" t="s">
        <v>201</v>
      </c>
      <c r="AU841" s="116" t="s">
        <v>80</v>
      </c>
      <c r="AV841" s="116" t="s">
        <v>23</v>
      </c>
      <c r="AW841" s="116" t="s">
        <v>147</v>
      </c>
      <c r="AX841" s="116" t="s">
        <v>73</v>
      </c>
      <c r="AY841" s="116" t="s">
        <v>191</v>
      </c>
    </row>
    <row r="842" spans="2:51" s="6" customFormat="1" ht="15.75" customHeight="1">
      <c r="B842" s="120"/>
      <c r="E842" s="121"/>
      <c r="F842" s="273" t="s">
        <v>1224</v>
      </c>
      <c r="G842" s="274"/>
      <c r="H842" s="274"/>
      <c r="I842" s="274"/>
      <c r="K842" s="123">
        <v>16.6</v>
      </c>
      <c r="S842" s="120"/>
      <c r="T842" s="124"/>
      <c r="AA842" s="125"/>
      <c r="AT842" s="121" t="s">
        <v>201</v>
      </c>
      <c r="AU842" s="121" t="s">
        <v>80</v>
      </c>
      <c r="AV842" s="121" t="s">
        <v>80</v>
      </c>
      <c r="AW842" s="121" t="s">
        <v>147</v>
      </c>
      <c r="AX842" s="121" t="s">
        <v>23</v>
      </c>
      <c r="AY842" s="121" t="s">
        <v>191</v>
      </c>
    </row>
    <row r="843" spans="2:65" s="6" customFormat="1" ht="27" customHeight="1">
      <c r="B843" s="21"/>
      <c r="C843" s="105" t="s">
        <v>1225</v>
      </c>
      <c r="D843" s="105" t="s">
        <v>192</v>
      </c>
      <c r="E843" s="106" t="s">
        <v>1226</v>
      </c>
      <c r="F843" s="270" t="s">
        <v>1227</v>
      </c>
      <c r="G843" s="269"/>
      <c r="H843" s="269"/>
      <c r="I843" s="269"/>
      <c r="J843" s="108" t="s">
        <v>89</v>
      </c>
      <c r="K843" s="109">
        <v>25.8</v>
      </c>
      <c r="L843" s="271"/>
      <c r="M843" s="269"/>
      <c r="N843" s="272">
        <f>ROUND($L$843*$K$843,2)</f>
        <v>0</v>
      </c>
      <c r="O843" s="269"/>
      <c r="P843" s="269"/>
      <c r="Q843" s="269"/>
      <c r="R843" s="107"/>
      <c r="S843" s="21"/>
      <c r="T843" s="110"/>
      <c r="U843" s="111" t="s">
        <v>43</v>
      </c>
      <c r="X843" s="112">
        <v>0.00248</v>
      </c>
      <c r="Y843" s="112">
        <f>$X$843*$K$843</f>
        <v>0.063984</v>
      </c>
      <c r="Z843" s="112">
        <v>0</v>
      </c>
      <c r="AA843" s="113">
        <f>$Z$843*$K$843</f>
        <v>0</v>
      </c>
      <c r="AR843" s="74" t="s">
        <v>290</v>
      </c>
      <c r="AT843" s="74" t="s">
        <v>192</v>
      </c>
      <c r="AU843" s="74" t="s">
        <v>80</v>
      </c>
      <c r="AY843" s="6" t="s">
        <v>191</v>
      </c>
      <c r="BE843" s="114">
        <f>IF($U$843="základní",$N$843,0)</f>
        <v>0</v>
      </c>
      <c r="BF843" s="114">
        <f>IF($U$843="snížená",$N$843,0)</f>
        <v>0</v>
      </c>
      <c r="BG843" s="114">
        <f>IF($U$843="zákl. přenesená",$N$843,0)</f>
        <v>0</v>
      </c>
      <c r="BH843" s="114">
        <f>IF($U$843="sníž. přenesená",$N$843,0)</f>
        <v>0</v>
      </c>
      <c r="BI843" s="114">
        <f>IF($U$843="nulová",$N$843,0)</f>
        <v>0</v>
      </c>
      <c r="BJ843" s="74" t="s">
        <v>23</v>
      </c>
      <c r="BK843" s="114">
        <f>ROUND($L$843*$K$843,2)</f>
        <v>0</v>
      </c>
      <c r="BL843" s="74" t="s">
        <v>290</v>
      </c>
      <c r="BM843" s="74" t="s">
        <v>1228</v>
      </c>
    </row>
    <row r="844" spans="2:47" s="6" customFormat="1" ht="16.5" customHeight="1">
      <c r="B844" s="21"/>
      <c r="F844" s="263" t="s">
        <v>1222</v>
      </c>
      <c r="G844" s="242"/>
      <c r="H844" s="242"/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1"/>
      <c r="T844" s="47"/>
      <c r="AA844" s="48"/>
      <c r="AT844" s="6" t="s">
        <v>199</v>
      </c>
      <c r="AU844" s="6" t="s">
        <v>80</v>
      </c>
    </row>
    <row r="845" spans="2:51" s="6" customFormat="1" ht="15.75" customHeight="1">
      <c r="B845" s="115"/>
      <c r="E845" s="116"/>
      <c r="F845" s="277" t="s">
        <v>1229</v>
      </c>
      <c r="G845" s="278"/>
      <c r="H845" s="278"/>
      <c r="I845" s="278"/>
      <c r="K845" s="116"/>
      <c r="S845" s="115"/>
      <c r="T845" s="118"/>
      <c r="AA845" s="119"/>
      <c r="AT845" s="116" t="s">
        <v>201</v>
      </c>
      <c r="AU845" s="116" t="s">
        <v>80</v>
      </c>
      <c r="AV845" s="116" t="s">
        <v>23</v>
      </c>
      <c r="AW845" s="116" t="s">
        <v>147</v>
      </c>
      <c r="AX845" s="116" t="s">
        <v>73</v>
      </c>
      <c r="AY845" s="116" t="s">
        <v>191</v>
      </c>
    </row>
    <row r="846" spans="2:51" s="6" customFormat="1" ht="15.75" customHeight="1">
      <c r="B846" s="120"/>
      <c r="E846" s="121"/>
      <c r="F846" s="273" t="s">
        <v>1230</v>
      </c>
      <c r="G846" s="274"/>
      <c r="H846" s="274"/>
      <c r="I846" s="274"/>
      <c r="K846" s="123">
        <v>25.8</v>
      </c>
      <c r="S846" s="120"/>
      <c r="T846" s="124"/>
      <c r="AA846" s="125"/>
      <c r="AT846" s="121" t="s">
        <v>201</v>
      </c>
      <c r="AU846" s="121" t="s">
        <v>80</v>
      </c>
      <c r="AV846" s="121" t="s">
        <v>80</v>
      </c>
      <c r="AW846" s="121" t="s">
        <v>147</v>
      </c>
      <c r="AX846" s="121" t="s">
        <v>23</v>
      </c>
      <c r="AY846" s="121" t="s">
        <v>191</v>
      </c>
    </row>
    <row r="847" spans="2:65" s="6" customFormat="1" ht="15.75" customHeight="1">
      <c r="B847" s="21"/>
      <c r="C847" s="105" t="s">
        <v>1231</v>
      </c>
      <c r="D847" s="105" t="s">
        <v>192</v>
      </c>
      <c r="E847" s="106" t="s">
        <v>1232</v>
      </c>
      <c r="F847" s="270" t="s">
        <v>1233</v>
      </c>
      <c r="G847" s="269"/>
      <c r="H847" s="269"/>
      <c r="I847" s="269"/>
      <c r="J847" s="108" t="s">
        <v>89</v>
      </c>
      <c r="K847" s="109">
        <v>70</v>
      </c>
      <c r="L847" s="271"/>
      <c r="M847" s="269"/>
      <c r="N847" s="272">
        <f>ROUND($L$847*$K$847,2)</f>
        <v>0</v>
      </c>
      <c r="O847" s="269"/>
      <c r="P847" s="269"/>
      <c r="Q847" s="269"/>
      <c r="R847" s="107"/>
      <c r="S847" s="21"/>
      <c r="T847" s="110"/>
      <c r="U847" s="111" t="s">
        <v>43</v>
      </c>
      <c r="X847" s="112">
        <v>0.00248</v>
      </c>
      <c r="Y847" s="112">
        <f>$X$847*$K$847</f>
        <v>0.1736</v>
      </c>
      <c r="Z847" s="112">
        <v>0</v>
      </c>
      <c r="AA847" s="113">
        <f>$Z$847*$K$847</f>
        <v>0</v>
      </c>
      <c r="AR847" s="74" t="s">
        <v>290</v>
      </c>
      <c r="AT847" s="74" t="s">
        <v>192</v>
      </c>
      <c r="AU847" s="74" t="s">
        <v>80</v>
      </c>
      <c r="AY847" s="6" t="s">
        <v>191</v>
      </c>
      <c r="BE847" s="114">
        <f>IF($U$847="základní",$N$847,0)</f>
        <v>0</v>
      </c>
      <c r="BF847" s="114">
        <f>IF($U$847="snížená",$N$847,0)</f>
        <v>0</v>
      </c>
      <c r="BG847" s="114">
        <f>IF($U$847="zákl. přenesená",$N$847,0)</f>
        <v>0</v>
      </c>
      <c r="BH847" s="114">
        <f>IF($U$847="sníž. přenesená",$N$847,0)</f>
        <v>0</v>
      </c>
      <c r="BI847" s="114">
        <f>IF($U$847="nulová",$N$847,0)</f>
        <v>0</v>
      </c>
      <c r="BJ847" s="74" t="s">
        <v>23</v>
      </c>
      <c r="BK847" s="114">
        <f>ROUND($L$847*$K$847,2)</f>
        <v>0</v>
      </c>
      <c r="BL847" s="74" t="s">
        <v>290</v>
      </c>
      <c r="BM847" s="74" t="s">
        <v>1234</v>
      </c>
    </row>
    <row r="848" spans="2:47" s="6" customFormat="1" ht="16.5" customHeight="1">
      <c r="B848" s="21"/>
      <c r="F848" s="263" t="s">
        <v>1222</v>
      </c>
      <c r="G848" s="242"/>
      <c r="H848" s="242"/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1"/>
      <c r="T848" s="47"/>
      <c r="AA848" s="48"/>
      <c r="AT848" s="6" t="s">
        <v>199</v>
      </c>
      <c r="AU848" s="6" t="s">
        <v>80</v>
      </c>
    </row>
    <row r="849" spans="2:51" s="6" customFormat="1" ht="15.75" customHeight="1">
      <c r="B849" s="115"/>
      <c r="E849" s="116"/>
      <c r="F849" s="277" t="s">
        <v>1235</v>
      </c>
      <c r="G849" s="278"/>
      <c r="H849" s="278"/>
      <c r="I849" s="278"/>
      <c r="K849" s="116"/>
      <c r="S849" s="115"/>
      <c r="T849" s="118"/>
      <c r="AA849" s="119"/>
      <c r="AT849" s="116" t="s">
        <v>201</v>
      </c>
      <c r="AU849" s="116" t="s">
        <v>80</v>
      </c>
      <c r="AV849" s="116" t="s">
        <v>23</v>
      </c>
      <c r="AW849" s="116" t="s">
        <v>147</v>
      </c>
      <c r="AX849" s="116" t="s">
        <v>73</v>
      </c>
      <c r="AY849" s="116" t="s">
        <v>191</v>
      </c>
    </row>
    <row r="850" spans="2:51" s="6" customFormat="1" ht="15.75" customHeight="1">
      <c r="B850" s="120"/>
      <c r="E850" s="121"/>
      <c r="F850" s="273" t="s">
        <v>724</v>
      </c>
      <c r="G850" s="274"/>
      <c r="H850" s="274"/>
      <c r="I850" s="274"/>
      <c r="K850" s="123">
        <v>70</v>
      </c>
      <c r="S850" s="120"/>
      <c r="T850" s="124"/>
      <c r="AA850" s="125"/>
      <c r="AT850" s="121" t="s">
        <v>201</v>
      </c>
      <c r="AU850" s="121" t="s">
        <v>80</v>
      </c>
      <c r="AV850" s="121" t="s">
        <v>80</v>
      </c>
      <c r="AW850" s="121" t="s">
        <v>147</v>
      </c>
      <c r="AX850" s="121" t="s">
        <v>23</v>
      </c>
      <c r="AY850" s="121" t="s">
        <v>191</v>
      </c>
    </row>
    <row r="851" spans="2:65" s="6" customFormat="1" ht="15.75" customHeight="1">
      <c r="B851" s="21"/>
      <c r="C851" s="105" t="s">
        <v>1236</v>
      </c>
      <c r="D851" s="105" t="s">
        <v>192</v>
      </c>
      <c r="E851" s="106" t="s">
        <v>1237</v>
      </c>
      <c r="F851" s="270" t="s">
        <v>1238</v>
      </c>
      <c r="G851" s="269"/>
      <c r="H851" s="269"/>
      <c r="I851" s="269"/>
      <c r="J851" s="108" t="s">
        <v>89</v>
      </c>
      <c r="K851" s="109">
        <v>110</v>
      </c>
      <c r="L851" s="271"/>
      <c r="M851" s="269"/>
      <c r="N851" s="272">
        <f>ROUND($L$851*$K$851,2)</f>
        <v>0</v>
      </c>
      <c r="O851" s="269"/>
      <c r="P851" s="269"/>
      <c r="Q851" s="269"/>
      <c r="R851" s="107"/>
      <c r="S851" s="21"/>
      <c r="T851" s="110"/>
      <c r="U851" s="111" t="s">
        <v>43</v>
      </c>
      <c r="X851" s="112">
        <v>0.00083</v>
      </c>
      <c r="Y851" s="112">
        <f>$X$851*$K$851</f>
        <v>0.0913</v>
      </c>
      <c r="Z851" s="112">
        <v>0</v>
      </c>
      <c r="AA851" s="113">
        <f>$Z$851*$K$851</f>
        <v>0</v>
      </c>
      <c r="AR851" s="74" t="s">
        <v>290</v>
      </c>
      <c r="AT851" s="74" t="s">
        <v>192</v>
      </c>
      <c r="AU851" s="74" t="s">
        <v>80</v>
      </c>
      <c r="AY851" s="6" t="s">
        <v>191</v>
      </c>
      <c r="BE851" s="114">
        <f>IF($U$851="základní",$N$851,0)</f>
        <v>0</v>
      </c>
      <c r="BF851" s="114">
        <f>IF($U$851="snížená",$N$851,0)</f>
        <v>0</v>
      </c>
      <c r="BG851" s="114">
        <f>IF($U$851="zákl. přenesená",$N$851,0)</f>
        <v>0</v>
      </c>
      <c r="BH851" s="114">
        <f>IF($U$851="sníž. přenesená",$N$851,0)</f>
        <v>0</v>
      </c>
      <c r="BI851" s="114">
        <f>IF($U$851="nulová",$N$851,0)</f>
        <v>0</v>
      </c>
      <c r="BJ851" s="74" t="s">
        <v>23</v>
      </c>
      <c r="BK851" s="114">
        <f>ROUND($L$851*$K$851,2)</f>
        <v>0</v>
      </c>
      <c r="BL851" s="74" t="s">
        <v>290</v>
      </c>
      <c r="BM851" s="74" t="s">
        <v>1239</v>
      </c>
    </row>
    <row r="852" spans="2:47" s="6" customFormat="1" ht="16.5" customHeight="1">
      <c r="B852" s="21"/>
      <c r="F852" s="263" t="s">
        <v>1240</v>
      </c>
      <c r="G852" s="242"/>
      <c r="H852" s="242"/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1"/>
      <c r="T852" s="47"/>
      <c r="AA852" s="48"/>
      <c r="AT852" s="6" t="s">
        <v>199</v>
      </c>
      <c r="AU852" s="6" t="s">
        <v>80</v>
      </c>
    </row>
    <row r="853" spans="2:51" s="6" customFormat="1" ht="15.75" customHeight="1">
      <c r="B853" s="115"/>
      <c r="E853" s="116"/>
      <c r="F853" s="277" t="s">
        <v>1241</v>
      </c>
      <c r="G853" s="278"/>
      <c r="H853" s="278"/>
      <c r="I853" s="278"/>
      <c r="K853" s="116"/>
      <c r="S853" s="115"/>
      <c r="T853" s="118"/>
      <c r="AA853" s="119"/>
      <c r="AT853" s="116" t="s">
        <v>201</v>
      </c>
      <c r="AU853" s="116" t="s">
        <v>80</v>
      </c>
      <c r="AV853" s="116" t="s">
        <v>23</v>
      </c>
      <c r="AW853" s="116" t="s">
        <v>147</v>
      </c>
      <c r="AX853" s="116" t="s">
        <v>73</v>
      </c>
      <c r="AY853" s="116" t="s">
        <v>191</v>
      </c>
    </row>
    <row r="854" spans="2:51" s="6" customFormat="1" ht="15.75" customHeight="1">
      <c r="B854" s="120"/>
      <c r="E854" s="121"/>
      <c r="F854" s="273" t="s">
        <v>980</v>
      </c>
      <c r="G854" s="274"/>
      <c r="H854" s="274"/>
      <c r="I854" s="274"/>
      <c r="K854" s="123">
        <v>110</v>
      </c>
      <c r="S854" s="120"/>
      <c r="T854" s="124"/>
      <c r="AA854" s="125"/>
      <c r="AT854" s="121" t="s">
        <v>201</v>
      </c>
      <c r="AU854" s="121" t="s">
        <v>80</v>
      </c>
      <c r="AV854" s="121" t="s">
        <v>80</v>
      </c>
      <c r="AW854" s="121" t="s">
        <v>147</v>
      </c>
      <c r="AX854" s="121" t="s">
        <v>23</v>
      </c>
      <c r="AY854" s="121" t="s">
        <v>191</v>
      </c>
    </row>
    <row r="855" spans="2:65" s="6" customFormat="1" ht="15.75" customHeight="1">
      <c r="B855" s="21"/>
      <c r="C855" s="105" t="s">
        <v>1242</v>
      </c>
      <c r="D855" s="105" t="s">
        <v>192</v>
      </c>
      <c r="E855" s="106" t="s">
        <v>1243</v>
      </c>
      <c r="F855" s="270" t="s">
        <v>1244</v>
      </c>
      <c r="G855" s="269"/>
      <c r="H855" s="269"/>
      <c r="I855" s="269"/>
      <c r="J855" s="108" t="s">
        <v>89</v>
      </c>
      <c r="K855" s="109">
        <v>110</v>
      </c>
      <c r="L855" s="271"/>
      <c r="M855" s="269"/>
      <c r="N855" s="272">
        <f>ROUND($L$855*$K$855,2)</f>
        <v>0</v>
      </c>
      <c r="O855" s="269"/>
      <c r="P855" s="269"/>
      <c r="Q855" s="269"/>
      <c r="R855" s="107"/>
      <c r="S855" s="21"/>
      <c r="T855" s="110"/>
      <c r="U855" s="111" t="s">
        <v>43</v>
      </c>
      <c r="X855" s="112">
        <v>0.00083</v>
      </c>
      <c r="Y855" s="112">
        <f>$X$855*$K$855</f>
        <v>0.0913</v>
      </c>
      <c r="Z855" s="112">
        <v>0</v>
      </c>
      <c r="AA855" s="113">
        <f>$Z$855*$K$855</f>
        <v>0</v>
      </c>
      <c r="AR855" s="74" t="s">
        <v>290</v>
      </c>
      <c r="AT855" s="74" t="s">
        <v>192</v>
      </c>
      <c r="AU855" s="74" t="s">
        <v>80</v>
      </c>
      <c r="AY855" s="6" t="s">
        <v>191</v>
      </c>
      <c r="BE855" s="114">
        <f>IF($U$855="základní",$N$855,0)</f>
        <v>0</v>
      </c>
      <c r="BF855" s="114">
        <f>IF($U$855="snížená",$N$855,0)</f>
        <v>0</v>
      </c>
      <c r="BG855" s="114">
        <f>IF($U$855="zákl. přenesená",$N$855,0)</f>
        <v>0</v>
      </c>
      <c r="BH855" s="114">
        <f>IF($U$855="sníž. přenesená",$N$855,0)</f>
        <v>0</v>
      </c>
      <c r="BI855" s="114">
        <f>IF($U$855="nulová",$N$855,0)</f>
        <v>0</v>
      </c>
      <c r="BJ855" s="74" t="s">
        <v>23</v>
      </c>
      <c r="BK855" s="114">
        <f>ROUND($L$855*$K$855,2)</f>
        <v>0</v>
      </c>
      <c r="BL855" s="74" t="s">
        <v>290</v>
      </c>
      <c r="BM855" s="74" t="s">
        <v>1245</v>
      </c>
    </row>
    <row r="856" spans="2:47" s="6" customFormat="1" ht="16.5" customHeight="1">
      <c r="B856" s="21"/>
      <c r="F856" s="263" t="s">
        <v>1222</v>
      </c>
      <c r="G856" s="242"/>
      <c r="H856" s="242"/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1"/>
      <c r="T856" s="47"/>
      <c r="AA856" s="48"/>
      <c r="AT856" s="6" t="s">
        <v>199</v>
      </c>
      <c r="AU856" s="6" t="s">
        <v>80</v>
      </c>
    </row>
    <row r="857" spans="2:51" s="6" customFormat="1" ht="15.75" customHeight="1">
      <c r="B857" s="115"/>
      <c r="E857" s="116"/>
      <c r="F857" s="277" t="s">
        <v>1246</v>
      </c>
      <c r="G857" s="278"/>
      <c r="H857" s="278"/>
      <c r="I857" s="278"/>
      <c r="K857" s="116"/>
      <c r="S857" s="115"/>
      <c r="T857" s="118"/>
      <c r="AA857" s="119"/>
      <c r="AT857" s="116" t="s">
        <v>201</v>
      </c>
      <c r="AU857" s="116" t="s">
        <v>80</v>
      </c>
      <c r="AV857" s="116" t="s">
        <v>23</v>
      </c>
      <c r="AW857" s="116" t="s">
        <v>147</v>
      </c>
      <c r="AX857" s="116" t="s">
        <v>73</v>
      </c>
      <c r="AY857" s="116" t="s">
        <v>191</v>
      </c>
    </row>
    <row r="858" spans="2:51" s="6" customFormat="1" ht="15.75" customHeight="1">
      <c r="B858" s="120"/>
      <c r="E858" s="121"/>
      <c r="F858" s="273" t="s">
        <v>631</v>
      </c>
      <c r="G858" s="274"/>
      <c r="H858" s="274"/>
      <c r="I858" s="274"/>
      <c r="K858" s="123">
        <v>55</v>
      </c>
      <c r="S858" s="120"/>
      <c r="T858" s="124"/>
      <c r="AA858" s="125"/>
      <c r="AT858" s="121" t="s">
        <v>201</v>
      </c>
      <c r="AU858" s="121" t="s">
        <v>80</v>
      </c>
      <c r="AV858" s="121" t="s">
        <v>80</v>
      </c>
      <c r="AW858" s="121" t="s">
        <v>147</v>
      </c>
      <c r="AX858" s="121" t="s">
        <v>73</v>
      </c>
      <c r="AY858" s="121" t="s">
        <v>191</v>
      </c>
    </row>
    <row r="859" spans="2:51" s="6" customFormat="1" ht="15.75" customHeight="1">
      <c r="B859" s="115"/>
      <c r="E859" s="116"/>
      <c r="F859" s="277" t="s">
        <v>1247</v>
      </c>
      <c r="G859" s="278"/>
      <c r="H859" s="278"/>
      <c r="I859" s="278"/>
      <c r="K859" s="116"/>
      <c r="S859" s="115"/>
      <c r="T859" s="118"/>
      <c r="AA859" s="119"/>
      <c r="AT859" s="116" t="s">
        <v>201</v>
      </c>
      <c r="AU859" s="116" t="s">
        <v>80</v>
      </c>
      <c r="AV859" s="116" t="s">
        <v>23</v>
      </c>
      <c r="AW859" s="116" t="s">
        <v>147</v>
      </c>
      <c r="AX859" s="116" t="s">
        <v>73</v>
      </c>
      <c r="AY859" s="116" t="s">
        <v>191</v>
      </c>
    </row>
    <row r="860" spans="2:51" s="6" customFormat="1" ht="15.75" customHeight="1">
      <c r="B860" s="120"/>
      <c r="E860" s="121"/>
      <c r="F860" s="273" t="s">
        <v>631</v>
      </c>
      <c r="G860" s="274"/>
      <c r="H860" s="274"/>
      <c r="I860" s="274"/>
      <c r="K860" s="123">
        <v>55</v>
      </c>
      <c r="S860" s="120"/>
      <c r="T860" s="124"/>
      <c r="AA860" s="125"/>
      <c r="AT860" s="121" t="s">
        <v>201</v>
      </c>
      <c r="AU860" s="121" t="s">
        <v>80</v>
      </c>
      <c r="AV860" s="121" t="s">
        <v>80</v>
      </c>
      <c r="AW860" s="121" t="s">
        <v>147</v>
      </c>
      <c r="AX860" s="121" t="s">
        <v>73</v>
      </c>
      <c r="AY860" s="121" t="s">
        <v>191</v>
      </c>
    </row>
    <row r="861" spans="2:51" s="6" customFormat="1" ht="15.75" customHeight="1">
      <c r="B861" s="126"/>
      <c r="E861" s="127"/>
      <c r="F861" s="275" t="s">
        <v>261</v>
      </c>
      <c r="G861" s="276"/>
      <c r="H861" s="276"/>
      <c r="I861" s="276"/>
      <c r="K861" s="128">
        <v>110</v>
      </c>
      <c r="S861" s="126"/>
      <c r="T861" s="129"/>
      <c r="AA861" s="130"/>
      <c r="AT861" s="127" t="s">
        <v>201</v>
      </c>
      <c r="AU861" s="127" t="s">
        <v>80</v>
      </c>
      <c r="AV861" s="127" t="s">
        <v>196</v>
      </c>
      <c r="AW861" s="127" t="s">
        <v>147</v>
      </c>
      <c r="AX861" s="127" t="s">
        <v>23</v>
      </c>
      <c r="AY861" s="127" t="s">
        <v>191</v>
      </c>
    </row>
    <row r="862" spans="2:65" s="6" customFormat="1" ht="27" customHeight="1">
      <c r="B862" s="21"/>
      <c r="C862" s="105" t="s">
        <v>1248</v>
      </c>
      <c r="D862" s="105" t="s">
        <v>192</v>
      </c>
      <c r="E862" s="106" t="s">
        <v>1249</v>
      </c>
      <c r="F862" s="270" t="s">
        <v>1250</v>
      </c>
      <c r="G862" s="269"/>
      <c r="H862" s="269"/>
      <c r="I862" s="269"/>
      <c r="J862" s="108" t="s">
        <v>89</v>
      </c>
      <c r="K862" s="109">
        <v>5.1</v>
      </c>
      <c r="L862" s="271"/>
      <c r="M862" s="269"/>
      <c r="N862" s="272">
        <f>ROUND($L$862*$K$862,2)</f>
        <v>0</v>
      </c>
      <c r="O862" s="269"/>
      <c r="P862" s="269"/>
      <c r="Q862" s="269"/>
      <c r="R862" s="107"/>
      <c r="S862" s="21"/>
      <c r="T862" s="110"/>
      <c r="U862" s="111" t="s">
        <v>43</v>
      </c>
      <c r="X862" s="112">
        <v>0.00083</v>
      </c>
      <c r="Y862" s="112">
        <f>$X$862*$K$862</f>
        <v>0.004233</v>
      </c>
      <c r="Z862" s="112">
        <v>0</v>
      </c>
      <c r="AA862" s="113">
        <f>$Z$862*$K$862</f>
        <v>0</v>
      </c>
      <c r="AR862" s="74" t="s">
        <v>290</v>
      </c>
      <c r="AT862" s="74" t="s">
        <v>192</v>
      </c>
      <c r="AU862" s="74" t="s">
        <v>80</v>
      </c>
      <c r="AY862" s="6" t="s">
        <v>191</v>
      </c>
      <c r="BE862" s="114">
        <f>IF($U$862="základní",$N$862,0)</f>
        <v>0</v>
      </c>
      <c r="BF862" s="114">
        <f>IF($U$862="snížená",$N$862,0)</f>
        <v>0</v>
      </c>
      <c r="BG862" s="114">
        <f>IF($U$862="zákl. přenesená",$N$862,0)</f>
        <v>0</v>
      </c>
      <c r="BH862" s="114">
        <f>IF($U$862="sníž. přenesená",$N$862,0)</f>
        <v>0</v>
      </c>
      <c r="BI862" s="114">
        <f>IF($U$862="nulová",$N$862,0)</f>
        <v>0</v>
      </c>
      <c r="BJ862" s="74" t="s">
        <v>23</v>
      </c>
      <c r="BK862" s="114">
        <f>ROUND($L$862*$K$862,2)</f>
        <v>0</v>
      </c>
      <c r="BL862" s="74" t="s">
        <v>290</v>
      </c>
      <c r="BM862" s="74" t="s">
        <v>1251</v>
      </c>
    </row>
    <row r="863" spans="2:47" s="6" customFormat="1" ht="16.5" customHeight="1">
      <c r="B863" s="21"/>
      <c r="F863" s="263" t="s">
        <v>1222</v>
      </c>
      <c r="G863" s="242"/>
      <c r="H863" s="242"/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1"/>
      <c r="T863" s="47"/>
      <c r="AA863" s="48"/>
      <c r="AT863" s="6" t="s">
        <v>199</v>
      </c>
      <c r="AU863" s="6" t="s">
        <v>80</v>
      </c>
    </row>
    <row r="864" spans="2:51" s="6" customFormat="1" ht="15.75" customHeight="1">
      <c r="B864" s="115"/>
      <c r="E864" s="116"/>
      <c r="F864" s="277" t="s">
        <v>1252</v>
      </c>
      <c r="G864" s="278"/>
      <c r="H864" s="278"/>
      <c r="I864" s="278"/>
      <c r="K864" s="116"/>
      <c r="S864" s="115"/>
      <c r="T864" s="118"/>
      <c r="AA864" s="119"/>
      <c r="AT864" s="116" t="s">
        <v>201</v>
      </c>
      <c r="AU864" s="116" t="s">
        <v>80</v>
      </c>
      <c r="AV864" s="116" t="s">
        <v>23</v>
      </c>
      <c r="AW864" s="116" t="s">
        <v>147</v>
      </c>
      <c r="AX864" s="116" t="s">
        <v>73</v>
      </c>
      <c r="AY864" s="116" t="s">
        <v>191</v>
      </c>
    </row>
    <row r="865" spans="2:51" s="6" customFormat="1" ht="15.75" customHeight="1">
      <c r="B865" s="120"/>
      <c r="E865" s="121"/>
      <c r="F865" s="273" t="s">
        <v>1253</v>
      </c>
      <c r="G865" s="274"/>
      <c r="H865" s="274"/>
      <c r="I865" s="274"/>
      <c r="K865" s="123">
        <v>5.1</v>
      </c>
      <c r="S865" s="120"/>
      <c r="T865" s="124"/>
      <c r="AA865" s="125"/>
      <c r="AT865" s="121" t="s">
        <v>201</v>
      </c>
      <c r="AU865" s="121" t="s">
        <v>80</v>
      </c>
      <c r="AV865" s="121" t="s">
        <v>80</v>
      </c>
      <c r="AW865" s="121" t="s">
        <v>147</v>
      </c>
      <c r="AX865" s="121" t="s">
        <v>23</v>
      </c>
      <c r="AY865" s="121" t="s">
        <v>191</v>
      </c>
    </row>
    <row r="866" spans="2:65" s="6" customFormat="1" ht="39" customHeight="1">
      <c r="B866" s="21"/>
      <c r="C866" s="105" t="s">
        <v>1254</v>
      </c>
      <c r="D866" s="105" t="s">
        <v>192</v>
      </c>
      <c r="E866" s="106" t="s">
        <v>1255</v>
      </c>
      <c r="F866" s="270" t="s">
        <v>1256</v>
      </c>
      <c r="G866" s="269"/>
      <c r="H866" s="269"/>
      <c r="I866" s="269"/>
      <c r="J866" s="108" t="s">
        <v>89</v>
      </c>
      <c r="K866" s="109">
        <v>3.5</v>
      </c>
      <c r="L866" s="271"/>
      <c r="M866" s="269"/>
      <c r="N866" s="272">
        <f>ROUND($L$866*$K$866,2)</f>
        <v>0</v>
      </c>
      <c r="O866" s="269"/>
      <c r="P866" s="269"/>
      <c r="Q866" s="269"/>
      <c r="R866" s="107"/>
      <c r="S866" s="21"/>
      <c r="T866" s="110"/>
      <c r="U866" s="111" t="s">
        <v>43</v>
      </c>
      <c r="X866" s="112">
        <v>0.00236</v>
      </c>
      <c r="Y866" s="112">
        <f>$X$866*$K$866</f>
        <v>0.00826</v>
      </c>
      <c r="Z866" s="112">
        <v>0</v>
      </c>
      <c r="AA866" s="113">
        <f>$Z$866*$K$866</f>
        <v>0</v>
      </c>
      <c r="AR866" s="74" t="s">
        <v>290</v>
      </c>
      <c r="AT866" s="74" t="s">
        <v>192</v>
      </c>
      <c r="AU866" s="74" t="s">
        <v>80</v>
      </c>
      <c r="AY866" s="6" t="s">
        <v>191</v>
      </c>
      <c r="BE866" s="114">
        <f>IF($U$866="základní",$N$866,0)</f>
        <v>0</v>
      </c>
      <c r="BF866" s="114">
        <f>IF($U$866="snížená",$N$866,0)</f>
        <v>0</v>
      </c>
      <c r="BG866" s="114">
        <f>IF($U$866="zákl. přenesená",$N$866,0)</f>
        <v>0</v>
      </c>
      <c r="BH866" s="114">
        <f>IF($U$866="sníž. přenesená",$N$866,0)</f>
        <v>0</v>
      </c>
      <c r="BI866" s="114">
        <f>IF($U$866="nulová",$N$866,0)</f>
        <v>0</v>
      </c>
      <c r="BJ866" s="74" t="s">
        <v>23</v>
      </c>
      <c r="BK866" s="114">
        <f>ROUND($L$866*$K$866,2)</f>
        <v>0</v>
      </c>
      <c r="BL866" s="74" t="s">
        <v>290</v>
      </c>
      <c r="BM866" s="74" t="s">
        <v>1257</v>
      </c>
    </row>
    <row r="867" spans="2:51" s="6" customFormat="1" ht="15.75" customHeight="1">
      <c r="B867" s="115"/>
      <c r="E867" s="117"/>
      <c r="F867" s="277" t="s">
        <v>1258</v>
      </c>
      <c r="G867" s="278"/>
      <c r="H867" s="278"/>
      <c r="I867" s="278"/>
      <c r="K867" s="116"/>
      <c r="S867" s="115"/>
      <c r="T867" s="118"/>
      <c r="AA867" s="119"/>
      <c r="AT867" s="116" t="s">
        <v>201</v>
      </c>
      <c r="AU867" s="116" t="s">
        <v>80</v>
      </c>
      <c r="AV867" s="116" t="s">
        <v>23</v>
      </c>
      <c r="AW867" s="116" t="s">
        <v>147</v>
      </c>
      <c r="AX867" s="116" t="s">
        <v>73</v>
      </c>
      <c r="AY867" s="116" t="s">
        <v>191</v>
      </c>
    </row>
    <row r="868" spans="2:51" s="6" customFormat="1" ht="15.75" customHeight="1">
      <c r="B868" s="120"/>
      <c r="E868" s="121"/>
      <c r="F868" s="273" t="s">
        <v>1259</v>
      </c>
      <c r="G868" s="274"/>
      <c r="H868" s="274"/>
      <c r="I868" s="274"/>
      <c r="K868" s="123">
        <v>3.5</v>
      </c>
      <c r="S868" s="120"/>
      <c r="T868" s="124"/>
      <c r="AA868" s="125"/>
      <c r="AT868" s="121" t="s">
        <v>201</v>
      </c>
      <c r="AU868" s="121" t="s">
        <v>80</v>
      </c>
      <c r="AV868" s="121" t="s">
        <v>80</v>
      </c>
      <c r="AW868" s="121" t="s">
        <v>147</v>
      </c>
      <c r="AX868" s="121" t="s">
        <v>23</v>
      </c>
      <c r="AY868" s="121" t="s">
        <v>191</v>
      </c>
    </row>
    <row r="869" spans="2:65" s="6" customFormat="1" ht="39" customHeight="1">
      <c r="B869" s="21"/>
      <c r="C869" s="105" t="s">
        <v>1260</v>
      </c>
      <c r="D869" s="105" t="s">
        <v>192</v>
      </c>
      <c r="E869" s="106" t="s">
        <v>1261</v>
      </c>
      <c r="F869" s="270" t="s">
        <v>1262</v>
      </c>
      <c r="G869" s="269"/>
      <c r="H869" s="269"/>
      <c r="I869" s="269"/>
      <c r="J869" s="108" t="s">
        <v>89</v>
      </c>
      <c r="K869" s="109">
        <v>27.5</v>
      </c>
      <c r="L869" s="271"/>
      <c r="M869" s="269"/>
      <c r="N869" s="272">
        <f>ROUND($L$869*$K$869,2)</f>
        <v>0</v>
      </c>
      <c r="O869" s="269"/>
      <c r="P869" s="269"/>
      <c r="Q869" s="269"/>
      <c r="R869" s="107"/>
      <c r="S869" s="21"/>
      <c r="T869" s="110"/>
      <c r="U869" s="111" t="s">
        <v>43</v>
      </c>
      <c r="X869" s="112">
        <v>0.0003</v>
      </c>
      <c r="Y869" s="112">
        <f>$X$869*$K$869</f>
        <v>0.008249999999999999</v>
      </c>
      <c r="Z869" s="112">
        <v>0</v>
      </c>
      <c r="AA869" s="113">
        <f>$Z$869*$K$869</f>
        <v>0</v>
      </c>
      <c r="AR869" s="74" t="s">
        <v>290</v>
      </c>
      <c r="AT869" s="74" t="s">
        <v>192</v>
      </c>
      <c r="AU869" s="74" t="s">
        <v>80</v>
      </c>
      <c r="AY869" s="6" t="s">
        <v>191</v>
      </c>
      <c r="BE869" s="114">
        <f>IF($U$869="základní",$N$869,0)</f>
        <v>0</v>
      </c>
      <c r="BF869" s="114">
        <f>IF($U$869="snížená",$N$869,0)</f>
        <v>0</v>
      </c>
      <c r="BG869" s="114">
        <f>IF($U$869="zákl. přenesená",$N$869,0)</f>
        <v>0</v>
      </c>
      <c r="BH869" s="114">
        <f>IF($U$869="sníž. přenesená",$N$869,0)</f>
        <v>0</v>
      </c>
      <c r="BI869" s="114">
        <f>IF($U$869="nulová",$N$869,0)</f>
        <v>0</v>
      </c>
      <c r="BJ869" s="74" t="s">
        <v>23</v>
      </c>
      <c r="BK869" s="114">
        <f>ROUND($L$869*$K$869,2)</f>
        <v>0</v>
      </c>
      <c r="BL869" s="74" t="s">
        <v>290</v>
      </c>
      <c r="BM869" s="74" t="s">
        <v>1263</v>
      </c>
    </row>
    <row r="870" spans="2:51" s="6" customFormat="1" ht="15.75" customHeight="1">
      <c r="B870" s="115"/>
      <c r="E870" s="117"/>
      <c r="F870" s="277" t="s">
        <v>1264</v>
      </c>
      <c r="G870" s="278"/>
      <c r="H870" s="278"/>
      <c r="I870" s="278"/>
      <c r="K870" s="116"/>
      <c r="S870" s="115"/>
      <c r="T870" s="118"/>
      <c r="AA870" s="119"/>
      <c r="AT870" s="116" t="s">
        <v>201</v>
      </c>
      <c r="AU870" s="116" t="s">
        <v>80</v>
      </c>
      <c r="AV870" s="116" t="s">
        <v>23</v>
      </c>
      <c r="AW870" s="116" t="s">
        <v>147</v>
      </c>
      <c r="AX870" s="116" t="s">
        <v>73</v>
      </c>
      <c r="AY870" s="116" t="s">
        <v>191</v>
      </c>
    </row>
    <row r="871" spans="2:51" s="6" customFormat="1" ht="15.75" customHeight="1">
      <c r="B871" s="120"/>
      <c r="E871" s="121"/>
      <c r="F871" s="273" t="s">
        <v>1265</v>
      </c>
      <c r="G871" s="274"/>
      <c r="H871" s="274"/>
      <c r="I871" s="274"/>
      <c r="K871" s="123">
        <v>27.5</v>
      </c>
      <c r="S871" s="120"/>
      <c r="T871" s="124"/>
      <c r="AA871" s="125"/>
      <c r="AT871" s="121" t="s">
        <v>201</v>
      </c>
      <c r="AU871" s="121" t="s">
        <v>80</v>
      </c>
      <c r="AV871" s="121" t="s">
        <v>80</v>
      </c>
      <c r="AW871" s="121" t="s">
        <v>147</v>
      </c>
      <c r="AX871" s="121" t="s">
        <v>23</v>
      </c>
      <c r="AY871" s="121" t="s">
        <v>191</v>
      </c>
    </row>
    <row r="872" spans="2:65" s="6" customFormat="1" ht="39" customHeight="1">
      <c r="B872" s="21"/>
      <c r="C872" s="105" t="s">
        <v>1266</v>
      </c>
      <c r="D872" s="105" t="s">
        <v>192</v>
      </c>
      <c r="E872" s="106" t="s">
        <v>1267</v>
      </c>
      <c r="F872" s="270" t="s">
        <v>1268</v>
      </c>
      <c r="G872" s="269"/>
      <c r="H872" s="269"/>
      <c r="I872" s="269"/>
      <c r="J872" s="108" t="s">
        <v>89</v>
      </c>
      <c r="K872" s="109">
        <v>7.9</v>
      </c>
      <c r="L872" s="271"/>
      <c r="M872" s="269"/>
      <c r="N872" s="272">
        <f>ROUND($L$872*$K$872,2)</f>
        <v>0</v>
      </c>
      <c r="O872" s="269"/>
      <c r="P872" s="269"/>
      <c r="Q872" s="269"/>
      <c r="R872" s="107"/>
      <c r="S872" s="21"/>
      <c r="T872" s="110"/>
      <c r="U872" s="111" t="s">
        <v>43</v>
      </c>
      <c r="X872" s="112">
        <v>0.00236</v>
      </c>
      <c r="Y872" s="112">
        <f>$X$872*$K$872</f>
        <v>0.018644</v>
      </c>
      <c r="Z872" s="112">
        <v>0</v>
      </c>
      <c r="AA872" s="113">
        <f>$Z$872*$K$872</f>
        <v>0</v>
      </c>
      <c r="AR872" s="74" t="s">
        <v>290</v>
      </c>
      <c r="AT872" s="74" t="s">
        <v>192</v>
      </c>
      <c r="AU872" s="74" t="s">
        <v>80</v>
      </c>
      <c r="AY872" s="6" t="s">
        <v>191</v>
      </c>
      <c r="BE872" s="114">
        <f>IF($U$872="základní",$N$872,0)</f>
        <v>0</v>
      </c>
      <c r="BF872" s="114">
        <f>IF($U$872="snížená",$N$872,0)</f>
        <v>0</v>
      </c>
      <c r="BG872" s="114">
        <f>IF($U$872="zákl. přenesená",$N$872,0)</f>
        <v>0</v>
      </c>
      <c r="BH872" s="114">
        <f>IF($U$872="sníž. přenesená",$N$872,0)</f>
        <v>0</v>
      </c>
      <c r="BI872" s="114">
        <f>IF($U$872="nulová",$N$872,0)</f>
        <v>0</v>
      </c>
      <c r="BJ872" s="74" t="s">
        <v>23</v>
      </c>
      <c r="BK872" s="114">
        <f>ROUND($L$872*$K$872,2)</f>
        <v>0</v>
      </c>
      <c r="BL872" s="74" t="s">
        <v>290</v>
      </c>
      <c r="BM872" s="74" t="s">
        <v>1269</v>
      </c>
    </row>
    <row r="873" spans="2:51" s="6" customFormat="1" ht="15.75" customHeight="1">
      <c r="B873" s="115"/>
      <c r="E873" s="117"/>
      <c r="F873" s="277" t="s">
        <v>1270</v>
      </c>
      <c r="G873" s="278"/>
      <c r="H873" s="278"/>
      <c r="I873" s="278"/>
      <c r="K873" s="116"/>
      <c r="S873" s="115"/>
      <c r="T873" s="118"/>
      <c r="AA873" s="119"/>
      <c r="AT873" s="116" t="s">
        <v>201</v>
      </c>
      <c r="AU873" s="116" t="s">
        <v>80</v>
      </c>
      <c r="AV873" s="116" t="s">
        <v>23</v>
      </c>
      <c r="AW873" s="116" t="s">
        <v>147</v>
      </c>
      <c r="AX873" s="116" t="s">
        <v>73</v>
      </c>
      <c r="AY873" s="116" t="s">
        <v>191</v>
      </c>
    </row>
    <row r="874" spans="2:51" s="6" customFormat="1" ht="15.75" customHeight="1">
      <c r="B874" s="120"/>
      <c r="E874" s="121"/>
      <c r="F874" s="273" t="s">
        <v>1271</v>
      </c>
      <c r="G874" s="274"/>
      <c r="H874" s="274"/>
      <c r="I874" s="274"/>
      <c r="K874" s="123">
        <v>7.9</v>
      </c>
      <c r="S874" s="120"/>
      <c r="T874" s="124"/>
      <c r="AA874" s="125"/>
      <c r="AT874" s="121" t="s">
        <v>201</v>
      </c>
      <c r="AU874" s="121" t="s">
        <v>80</v>
      </c>
      <c r="AV874" s="121" t="s">
        <v>80</v>
      </c>
      <c r="AW874" s="121" t="s">
        <v>147</v>
      </c>
      <c r="AX874" s="121" t="s">
        <v>23</v>
      </c>
      <c r="AY874" s="121" t="s">
        <v>191</v>
      </c>
    </row>
    <row r="875" spans="2:65" s="6" customFormat="1" ht="15.75" customHeight="1">
      <c r="B875" s="21"/>
      <c r="C875" s="105" t="s">
        <v>1272</v>
      </c>
      <c r="D875" s="105" t="s">
        <v>192</v>
      </c>
      <c r="E875" s="106" t="s">
        <v>1273</v>
      </c>
      <c r="F875" s="270" t="s">
        <v>1274</v>
      </c>
      <c r="G875" s="269"/>
      <c r="H875" s="269"/>
      <c r="I875" s="269"/>
      <c r="J875" s="108" t="s">
        <v>89</v>
      </c>
      <c r="K875" s="109">
        <v>93.7</v>
      </c>
      <c r="L875" s="271"/>
      <c r="M875" s="269"/>
      <c r="N875" s="272">
        <f>ROUND($L$875*$K$875,2)</f>
        <v>0</v>
      </c>
      <c r="O875" s="269"/>
      <c r="P875" s="269"/>
      <c r="Q875" s="269"/>
      <c r="R875" s="107"/>
      <c r="S875" s="21"/>
      <c r="T875" s="110"/>
      <c r="U875" s="111" t="s">
        <v>43</v>
      </c>
      <c r="X875" s="112">
        <v>0.00131</v>
      </c>
      <c r="Y875" s="112">
        <f>$X$875*$K$875</f>
        <v>0.122747</v>
      </c>
      <c r="Z875" s="112">
        <v>0</v>
      </c>
      <c r="AA875" s="113">
        <f>$Z$875*$K$875</f>
        <v>0</v>
      </c>
      <c r="AR875" s="74" t="s">
        <v>290</v>
      </c>
      <c r="AT875" s="74" t="s">
        <v>192</v>
      </c>
      <c r="AU875" s="74" t="s">
        <v>80</v>
      </c>
      <c r="AY875" s="6" t="s">
        <v>191</v>
      </c>
      <c r="BE875" s="114">
        <f>IF($U$875="základní",$N$875,0)</f>
        <v>0</v>
      </c>
      <c r="BF875" s="114">
        <f>IF($U$875="snížená",$N$875,0)</f>
        <v>0</v>
      </c>
      <c r="BG875" s="114">
        <f>IF($U$875="zákl. přenesená",$N$875,0)</f>
        <v>0</v>
      </c>
      <c r="BH875" s="114">
        <f>IF($U$875="sníž. přenesená",$N$875,0)</f>
        <v>0</v>
      </c>
      <c r="BI875" s="114">
        <f>IF($U$875="nulová",$N$875,0)</f>
        <v>0</v>
      </c>
      <c r="BJ875" s="74" t="s">
        <v>23</v>
      </c>
      <c r="BK875" s="114">
        <f>ROUND($L$875*$K$875,2)</f>
        <v>0</v>
      </c>
      <c r="BL875" s="74" t="s">
        <v>290</v>
      </c>
      <c r="BM875" s="74" t="s">
        <v>1275</v>
      </c>
    </row>
    <row r="876" spans="2:47" s="6" customFormat="1" ht="16.5" customHeight="1">
      <c r="B876" s="21"/>
      <c r="F876" s="263" t="s">
        <v>1276</v>
      </c>
      <c r="G876" s="242"/>
      <c r="H876" s="242"/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1"/>
      <c r="T876" s="47"/>
      <c r="AA876" s="48"/>
      <c r="AT876" s="6" t="s">
        <v>199</v>
      </c>
      <c r="AU876" s="6" t="s">
        <v>80</v>
      </c>
    </row>
    <row r="877" spans="2:51" s="6" customFormat="1" ht="15.75" customHeight="1">
      <c r="B877" s="115"/>
      <c r="E877" s="116"/>
      <c r="F877" s="277" t="s">
        <v>1277</v>
      </c>
      <c r="G877" s="278"/>
      <c r="H877" s="278"/>
      <c r="I877" s="278"/>
      <c r="K877" s="116"/>
      <c r="S877" s="115"/>
      <c r="T877" s="118"/>
      <c r="AA877" s="119"/>
      <c r="AT877" s="116" t="s">
        <v>201</v>
      </c>
      <c r="AU877" s="116" t="s">
        <v>80</v>
      </c>
      <c r="AV877" s="116" t="s">
        <v>23</v>
      </c>
      <c r="AW877" s="116" t="s">
        <v>147</v>
      </c>
      <c r="AX877" s="116" t="s">
        <v>73</v>
      </c>
      <c r="AY877" s="116" t="s">
        <v>191</v>
      </c>
    </row>
    <row r="878" spans="2:51" s="6" customFormat="1" ht="15.75" customHeight="1">
      <c r="B878" s="120"/>
      <c r="E878" s="121"/>
      <c r="F878" s="273" t="s">
        <v>1278</v>
      </c>
      <c r="G878" s="274"/>
      <c r="H878" s="274"/>
      <c r="I878" s="274"/>
      <c r="K878" s="123">
        <v>93.7</v>
      </c>
      <c r="S878" s="120"/>
      <c r="T878" s="124"/>
      <c r="AA878" s="125"/>
      <c r="AT878" s="121" t="s">
        <v>201</v>
      </c>
      <c r="AU878" s="121" t="s">
        <v>80</v>
      </c>
      <c r="AV878" s="121" t="s">
        <v>80</v>
      </c>
      <c r="AW878" s="121" t="s">
        <v>147</v>
      </c>
      <c r="AX878" s="121" t="s">
        <v>23</v>
      </c>
      <c r="AY878" s="121" t="s">
        <v>191</v>
      </c>
    </row>
    <row r="879" spans="2:65" s="6" customFormat="1" ht="15.75" customHeight="1">
      <c r="B879" s="21"/>
      <c r="C879" s="105" t="s">
        <v>1279</v>
      </c>
      <c r="D879" s="105" t="s">
        <v>192</v>
      </c>
      <c r="E879" s="106" t="s">
        <v>1280</v>
      </c>
      <c r="F879" s="270" t="s">
        <v>1274</v>
      </c>
      <c r="G879" s="269"/>
      <c r="H879" s="269"/>
      <c r="I879" s="269"/>
      <c r="J879" s="108" t="s">
        <v>89</v>
      </c>
      <c r="K879" s="109">
        <v>12.7</v>
      </c>
      <c r="L879" s="271"/>
      <c r="M879" s="269"/>
      <c r="N879" s="272">
        <f>ROUND($L$879*$K$879,2)</f>
        <v>0</v>
      </c>
      <c r="O879" s="269"/>
      <c r="P879" s="269"/>
      <c r="Q879" s="269"/>
      <c r="R879" s="107"/>
      <c r="S879" s="21"/>
      <c r="T879" s="110"/>
      <c r="U879" s="111" t="s">
        <v>43</v>
      </c>
      <c r="X879" s="112">
        <v>0.00131</v>
      </c>
      <c r="Y879" s="112">
        <f>$X$879*$K$879</f>
        <v>0.016637</v>
      </c>
      <c r="Z879" s="112">
        <v>0</v>
      </c>
      <c r="AA879" s="113">
        <f>$Z$879*$K$879</f>
        <v>0</v>
      </c>
      <c r="AR879" s="74" t="s">
        <v>290</v>
      </c>
      <c r="AT879" s="74" t="s">
        <v>192</v>
      </c>
      <c r="AU879" s="74" t="s">
        <v>80</v>
      </c>
      <c r="AY879" s="6" t="s">
        <v>191</v>
      </c>
      <c r="BE879" s="114">
        <f>IF($U$879="základní",$N$879,0)</f>
        <v>0</v>
      </c>
      <c r="BF879" s="114">
        <f>IF($U$879="snížená",$N$879,0)</f>
        <v>0</v>
      </c>
      <c r="BG879" s="114">
        <f>IF($U$879="zákl. přenesená",$N$879,0)</f>
        <v>0</v>
      </c>
      <c r="BH879" s="114">
        <f>IF($U$879="sníž. přenesená",$N$879,0)</f>
        <v>0</v>
      </c>
      <c r="BI879" s="114">
        <f>IF($U$879="nulová",$N$879,0)</f>
        <v>0</v>
      </c>
      <c r="BJ879" s="74" t="s">
        <v>23</v>
      </c>
      <c r="BK879" s="114">
        <f>ROUND($L$879*$K$879,2)</f>
        <v>0</v>
      </c>
      <c r="BL879" s="74" t="s">
        <v>290</v>
      </c>
      <c r="BM879" s="74" t="s">
        <v>1281</v>
      </c>
    </row>
    <row r="880" spans="2:47" s="6" customFormat="1" ht="16.5" customHeight="1">
      <c r="B880" s="21"/>
      <c r="F880" s="263" t="s">
        <v>1276</v>
      </c>
      <c r="G880" s="242"/>
      <c r="H880" s="242"/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1"/>
      <c r="T880" s="47"/>
      <c r="AA880" s="48"/>
      <c r="AT880" s="6" t="s">
        <v>199</v>
      </c>
      <c r="AU880" s="6" t="s">
        <v>80</v>
      </c>
    </row>
    <row r="881" spans="2:51" s="6" customFormat="1" ht="15.75" customHeight="1">
      <c r="B881" s="115"/>
      <c r="E881" s="116"/>
      <c r="F881" s="277" t="s">
        <v>1282</v>
      </c>
      <c r="G881" s="278"/>
      <c r="H881" s="278"/>
      <c r="I881" s="278"/>
      <c r="K881" s="116"/>
      <c r="S881" s="115"/>
      <c r="T881" s="118"/>
      <c r="AA881" s="119"/>
      <c r="AT881" s="116" t="s">
        <v>201</v>
      </c>
      <c r="AU881" s="116" t="s">
        <v>80</v>
      </c>
      <c r="AV881" s="116" t="s">
        <v>23</v>
      </c>
      <c r="AW881" s="116" t="s">
        <v>147</v>
      </c>
      <c r="AX881" s="116" t="s">
        <v>73</v>
      </c>
      <c r="AY881" s="116" t="s">
        <v>191</v>
      </c>
    </row>
    <row r="882" spans="2:51" s="6" customFormat="1" ht="15.75" customHeight="1">
      <c r="B882" s="120"/>
      <c r="E882" s="121"/>
      <c r="F882" s="273" t="s">
        <v>1283</v>
      </c>
      <c r="G882" s="274"/>
      <c r="H882" s="274"/>
      <c r="I882" s="274"/>
      <c r="K882" s="123">
        <v>12.7</v>
      </c>
      <c r="S882" s="120"/>
      <c r="T882" s="124"/>
      <c r="AA882" s="125"/>
      <c r="AT882" s="121" t="s">
        <v>201</v>
      </c>
      <c r="AU882" s="121" t="s">
        <v>80</v>
      </c>
      <c r="AV882" s="121" t="s">
        <v>80</v>
      </c>
      <c r="AW882" s="121" t="s">
        <v>147</v>
      </c>
      <c r="AX882" s="121" t="s">
        <v>23</v>
      </c>
      <c r="AY882" s="121" t="s">
        <v>191</v>
      </c>
    </row>
    <row r="883" spans="2:65" s="6" customFormat="1" ht="15.75" customHeight="1">
      <c r="B883" s="21"/>
      <c r="C883" s="105" t="s">
        <v>1284</v>
      </c>
      <c r="D883" s="105" t="s">
        <v>192</v>
      </c>
      <c r="E883" s="106" t="s">
        <v>1285</v>
      </c>
      <c r="F883" s="270" t="s">
        <v>1286</v>
      </c>
      <c r="G883" s="269"/>
      <c r="H883" s="269"/>
      <c r="I883" s="269"/>
      <c r="J883" s="108" t="s">
        <v>89</v>
      </c>
      <c r="K883" s="109">
        <v>65.3</v>
      </c>
      <c r="L883" s="271"/>
      <c r="M883" s="269"/>
      <c r="N883" s="272">
        <f>ROUND($L$883*$K$883,2)</f>
        <v>0</v>
      </c>
      <c r="O883" s="269"/>
      <c r="P883" s="269"/>
      <c r="Q883" s="269"/>
      <c r="R883" s="107"/>
      <c r="S883" s="21"/>
      <c r="T883" s="110"/>
      <c r="U883" s="111" t="s">
        <v>43</v>
      </c>
      <c r="X883" s="112">
        <v>0.00131</v>
      </c>
      <c r="Y883" s="112">
        <f>$X$883*$K$883</f>
        <v>0.085543</v>
      </c>
      <c r="Z883" s="112">
        <v>0</v>
      </c>
      <c r="AA883" s="113">
        <f>$Z$883*$K$883</f>
        <v>0</v>
      </c>
      <c r="AR883" s="74" t="s">
        <v>290</v>
      </c>
      <c r="AT883" s="74" t="s">
        <v>192</v>
      </c>
      <c r="AU883" s="74" t="s">
        <v>80</v>
      </c>
      <c r="AY883" s="6" t="s">
        <v>191</v>
      </c>
      <c r="BE883" s="114">
        <f>IF($U$883="základní",$N$883,0)</f>
        <v>0</v>
      </c>
      <c r="BF883" s="114">
        <f>IF($U$883="snížená",$N$883,0)</f>
        <v>0</v>
      </c>
      <c r="BG883" s="114">
        <f>IF($U$883="zákl. přenesená",$N$883,0)</f>
        <v>0</v>
      </c>
      <c r="BH883" s="114">
        <f>IF($U$883="sníž. přenesená",$N$883,0)</f>
        <v>0</v>
      </c>
      <c r="BI883" s="114">
        <f>IF($U$883="nulová",$N$883,0)</f>
        <v>0</v>
      </c>
      <c r="BJ883" s="74" t="s">
        <v>23</v>
      </c>
      <c r="BK883" s="114">
        <f>ROUND($L$883*$K$883,2)</f>
        <v>0</v>
      </c>
      <c r="BL883" s="74" t="s">
        <v>290</v>
      </c>
      <c r="BM883" s="74" t="s">
        <v>1287</v>
      </c>
    </row>
    <row r="884" spans="2:47" s="6" customFormat="1" ht="16.5" customHeight="1">
      <c r="B884" s="21"/>
      <c r="F884" s="263" t="s">
        <v>1288</v>
      </c>
      <c r="G884" s="242"/>
      <c r="H884" s="242"/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1"/>
      <c r="T884" s="47"/>
      <c r="AA884" s="48"/>
      <c r="AT884" s="6" t="s">
        <v>199</v>
      </c>
      <c r="AU884" s="6" t="s">
        <v>80</v>
      </c>
    </row>
    <row r="885" spans="2:51" s="6" customFormat="1" ht="15.75" customHeight="1">
      <c r="B885" s="115"/>
      <c r="E885" s="116"/>
      <c r="F885" s="277" t="s">
        <v>1289</v>
      </c>
      <c r="G885" s="278"/>
      <c r="H885" s="278"/>
      <c r="I885" s="278"/>
      <c r="K885" s="116"/>
      <c r="S885" s="115"/>
      <c r="T885" s="118"/>
      <c r="AA885" s="119"/>
      <c r="AT885" s="116" t="s">
        <v>201</v>
      </c>
      <c r="AU885" s="116" t="s">
        <v>80</v>
      </c>
      <c r="AV885" s="116" t="s">
        <v>23</v>
      </c>
      <c r="AW885" s="116" t="s">
        <v>147</v>
      </c>
      <c r="AX885" s="116" t="s">
        <v>73</v>
      </c>
      <c r="AY885" s="116" t="s">
        <v>191</v>
      </c>
    </row>
    <row r="886" spans="2:51" s="6" customFormat="1" ht="15.75" customHeight="1">
      <c r="B886" s="120"/>
      <c r="E886" s="121"/>
      <c r="F886" s="273" t="s">
        <v>1290</v>
      </c>
      <c r="G886" s="274"/>
      <c r="H886" s="274"/>
      <c r="I886" s="274"/>
      <c r="K886" s="123">
        <v>65.3</v>
      </c>
      <c r="S886" s="120"/>
      <c r="T886" s="124"/>
      <c r="AA886" s="125"/>
      <c r="AT886" s="121" t="s">
        <v>201</v>
      </c>
      <c r="AU886" s="121" t="s">
        <v>80</v>
      </c>
      <c r="AV886" s="121" t="s">
        <v>80</v>
      </c>
      <c r="AW886" s="121" t="s">
        <v>147</v>
      </c>
      <c r="AX886" s="121" t="s">
        <v>23</v>
      </c>
      <c r="AY886" s="121" t="s">
        <v>191</v>
      </c>
    </row>
    <row r="887" spans="2:65" s="6" customFormat="1" ht="27" customHeight="1">
      <c r="B887" s="21"/>
      <c r="C887" s="105" t="s">
        <v>1291</v>
      </c>
      <c r="D887" s="105" t="s">
        <v>192</v>
      </c>
      <c r="E887" s="106" t="s">
        <v>1292</v>
      </c>
      <c r="F887" s="270" t="s">
        <v>1293</v>
      </c>
      <c r="G887" s="269"/>
      <c r="H887" s="269"/>
      <c r="I887" s="269"/>
      <c r="J887" s="108" t="s">
        <v>228</v>
      </c>
      <c r="K887" s="109">
        <v>2.197</v>
      </c>
      <c r="L887" s="271"/>
      <c r="M887" s="269"/>
      <c r="N887" s="272">
        <f>ROUND($L$887*$K$887,2)</f>
        <v>0</v>
      </c>
      <c r="O887" s="269"/>
      <c r="P887" s="269"/>
      <c r="Q887" s="269"/>
      <c r="R887" s="107" t="s">
        <v>195</v>
      </c>
      <c r="S887" s="21"/>
      <c r="T887" s="110"/>
      <c r="U887" s="111" t="s">
        <v>43</v>
      </c>
      <c r="X887" s="112">
        <v>0</v>
      </c>
      <c r="Y887" s="112">
        <f>$X$887*$K$887</f>
        <v>0</v>
      </c>
      <c r="Z887" s="112">
        <v>0</v>
      </c>
      <c r="AA887" s="113">
        <f>$Z$887*$K$887</f>
        <v>0</v>
      </c>
      <c r="AR887" s="74" t="s">
        <v>290</v>
      </c>
      <c r="AT887" s="74" t="s">
        <v>192</v>
      </c>
      <c r="AU887" s="74" t="s">
        <v>80</v>
      </c>
      <c r="AY887" s="6" t="s">
        <v>191</v>
      </c>
      <c r="BE887" s="114">
        <f>IF($U$887="základní",$N$887,0)</f>
        <v>0</v>
      </c>
      <c r="BF887" s="114">
        <f>IF($U$887="snížená",$N$887,0)</f>
        <v>0</v>
      </c>
      <c r="BG887" s="114">
        <f>IF($U$887="zákl. přenesená",$N$887,0)</f>
        <v>0</v>
      </c>
      <c r="BH887" s="114">
        <f>IF($U$887="sníž. přenesená",$N$887,0)</f>
        <v>0</v>
      </c>
      <c r="BI887" s="114">
        <f>IF($U$887="nulová",$N$887,0)</f>
        <v>0</v>
      </c>
      <c r="BJ887" s="74" t="s">
        <v>23</v>
      </c>
      <c r="BK887" s="114">
        <f>ROUND($L$887*$K$887,2)</f>
        <v>0</v>
      </c>
      <c r="BL887" s="74" t="s">
        <v>290</v>
      </c>
      <c r="BM887" s="74" t="s">
        <v>1294</v>
      </c>
    </row>
    <row r="888" spans="2:47" s="6" customFormat="1" ht="27" customHeight="1">
      <c r="B888" s="21"/>
      <c r="F888" s="263" t="s">
        <v>1295</v>
      </c>
      <c r="G888" s="242"/>
      <c r="H888" s="242"/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1"/>
      <c r="T888" s="47"/>
      <c r="AA888" s="48"/>
      <c r="AT888" s="6" t="s">
        <v>199</v>
      </c>
      <c r="AU888" s="6" t="s">
        <v>80</v>
      </c>
    </row>
    <row r="889" spans="2:63" s="96" customFormat="1" ht="30.75" customHeight="1">
      <c r="B889" s="97"/>
      <c r="D889" s="104" t="s">
        <v>171</v>
      </c>
      <c r="N889" s="260">
        <f>$BK$889</f>
        <v>0</v>
      </c>
      <c r="O889" s="261"/>
      <c r="P889" s="261"/>
      <c r="Q889" s="261"/>
      <c r="S889" s="97"/>
      <c r="T889" s="100"/>
      <c r="W889" s="101">
        <f>SUM($W$890:$W$979)</f>
        <v>0</v>
      </c>
      <c r="Y889" s="101">
        <f>SUM($Y$890:$Y$979)</f>
        <v>0.51641225</v>
      </c>
      <c r="AA889" s="102">
        <f>SUM($AA$890:$AA$979)</f>
        <v>0</v>
      </c>
      <c r="AR889" s="99" t="s">
        <v>80</v>
      </c>
      <c r="AT889" s="99" t="s">
        <v>72</v>
      </c>
      <c r="AU889" s="99" t="s">
        <v>23</v>
      </c>
      <c r="AY889" s="99" t="s">
        <v>191</v>
      </c>
      <c r="BK889" s="103">
        <f>SUM($BK$890:$BK$979)</f>
        <v>0</v>
      </c>
    </row>
    <row r="890" spans="2:65" s="6" customFormat="1" ht="27" customHeight="1">
      <c r="B890" s="21"/>
      <c r="C890" s="105" t="s">
        <v>1296</v>
      </c>
      <c r="D890" s="105" t="s">
        <v>192</v>
      </c>
      <c r="E890" s="106" t="s">
        <v>1297</v>
      </c>
      <c r="F890" s="270" t="s">
        <v>1298</v>
      </c>
      <c r="G890" s="269"/>
      <c r="H890" s="269"/>
      <c r="I890" s="269"/>
      <c r="J890" s="108" t="s">
        <v>92</v>
      </c>
      <c r="K890" s="109">
        <v>66.09</v>
      </c>
      <c r="L890" s="271"/>
      <c r="M890" s="269"/>
      <c r="N890" s="272">
        <f>ROUND($L$890*$K$890,2)</f>
        <v>0</v>
      </c>
      <c r="O890" s="269"/>
      <c r="P890" s="269"/>
      <c r="Q890" s="269"/>
      <c r="R890" s="107" t="s">
        <v>195</v>
      </c>
      <c r="S890" s="21"/>
      <c r="T890" s="110"/>
      <c r="U890" s="111" t="s">
        <v>43</v>
      </c>
      <c r="X890" s="112">
        <v>0.00025</v>
      </c>
      <c r="Y890" s="112">
        <f>$X$890*$K$890</f>
        <v>0.016522500000000002</v>
      </c>
      <c r="Z890" s="112">
        <v>0</v>
      </c>
      <c r="AA890" s="113">
        <f>$Z$890*$K$890</f>
        <v>0</v>
      </c>
      <c r="AR890" s="74" t="s">
        <v>290</v>
      </c>
      <c r="AT890" s="74" t="s">
        <v>192</v>
      </c>
      <c r="AU890" s="74" t="s">
        <v>80</v>
      </c>
      <c r="AY890" s="6" t="s">
        <v>191</v>
      </c>
      <c r="BE890" s="114">
        <f>IF($U$890="základní",$N$890,0)</f>
        <v>0</v>
      </c>
      <c r="BF890" s="114">
        <f>IF($U$890="snížená",$N$890,0)</f>
        <v>0</v>
      </c>
      <c r="BG890" s="114">
        <f>IF($U$890="zákl. přenesená",$N$890,0)</f>
        <v>0</v>
      </c>
      <c r="BH890" s="114">
        <f>IF($U$890="sníž. přenesená",$N$890,0)</f>
        <v>0</v>
      </c>
      <c r="BI890" s="114">
        <f>IF($U$890="nulová",$N$890,0)</f>
        <v>0</v>
      </c>
      <c r="BJ890" s="74" t="s">
        <v>23</v>
      </c>
      <c r="BK890" s="114">
        <f>ROUND($L$890*$K$890,2)</f>
        <v>0</v>
      </c>
      <c r="BL890" s="74" t="s">
        <v>290</v>
      </c>
      <c r="BM890" s="74" t="s">
        <v>1299</v>
      </c>
    </row>
    <row r="891" spans="2:47" s="6" customFormat="1" ht="16.5" customHeight="1">
      <c r="B891" s="21"/>
      <c r="F891" s="263" t="s">
        <v>1300</v>
      </c>
      <c r="G891" s="242"/>
      <c r="H891" s="242"/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1"/>
      <c r="T891" s="47"/>
      <c r="AA891" s="48"/>
      <c r="AT891" s="6" t="s">
        <v>199</v>
      </c>
      <c r="AU891" s="6" t="s">
        <v>80</v>
      </c>
    </row>
    <row r="892" spans="2:51" s="6" customFormat="1" ht="15.75" customHeight="1">
      <c r="B892" s="120"/>
      <c r="E892" s="121"/>
      <c r="F892" s="273" t="s">
        <v>517</v>
      </c>
      <c r="G892" s="274"/>
      <c r="H892" s="274"/>
      <c r="I892" s="274"/>
      <c r="K892" s="123">
        <v>2.31</v>
      </c>
      <c r="S892" s="120"/>
      <c r="T892" s="124"/>
      <c r="AA892" s="125"/>
      <c r="AT892" s="121" t="s">
        <v>201</v>
      </c>
      <c r="AU892" s="121" t="s">
        <v>80</v>
      </c>
      <c r="AV892" s="121" t="s">
        <v>80</v>
      </c>
      <c r="AW892" s="121" t="s">
        <v>147</v>
      </c>
      <c r="AX892" s="121" t="s">
        <v>73</v>
      </c>
      <c r="AY892" s="121" t="s">
        <v>191</v>
      </c>
    </row>
    <row r="893" spans="2:51" s="6" customFormat="1" ht="15.75" customHeight="1">
      <c r="B893" s="120"/>
      <c r="E893" s="121"/>
      <c r="F893" s="273" t="s">
        <v>518</v>
      </c>
      <c r="G893" s="274"/>
      <c r="H893" s="274"/>
      <c r="I893" s="274"/>
      <c r="K893" s="123">
        <v>10.23</v>
      </c>
      <c r="S893" s="120"/>
      <c r="T893" s="124"/>
      <c r="AA893" s="125"/>
      <c r="AT893" s="121" t="s">
        <v>201</v>
      </c>
      <c r="AU893" s="121" t="s">
        <v>80</v>
      </c>
      <c r="AV893" s="121" t="s">
        <v>80</v>
      </c>
      <c r="AW893" s="121" t="s">
        <v>147</v>
      </c>
      <c r="AX893" s="121" t="s">
        <v>73</v>
      </c>
      <c r="AY893" s="121" t="s">
        <v>191</v>
      </c>
    </row>
    <row r="894" spans="2:51" s="6" customFormat="1" ht="15.75" customHeight="1">
      <c r="B894" s="120"/>
      <c r="E894" s="121"/>
      <c r="F894" s="273" t="s">
        <v>519</v>
      </c>
      <c r="G894" s="274"/>
      <c r="H894" s="274"/>
      <c r="I894" s="274"/>
      <c r="K894" s="123">
        <v>0.54</v>
      </c>
      <c r="S894" s="120"/>
      <c r="T894" s="124"/>
      <c r="AA894" s="125"/>
      <c r="AT894" s="121" t="s">
        <v>201</v>
      </c>
      <c r="AU894" s="121" t="s">
        <v>80</v>
      </c>
      <c r="AV894" s="121" t="s">
        <v>80</v>
      </c>
      <c r="AW894" s="121" t="s">
        <v>147</v>
      </c>
      <c r="AX894" s="121" t="s">
        <v>73</v>
      </c>
      <c r="AY894" s="121" t="s">
        <v>191</v>
      </c>
    </row>
    <row r="895" spans="2:51" s="6" customFormat="1" ht="15.75" customHeight="1">
      <c r="B895" s="120"/>
      <c r="E895" s="121"/>
      <c r="F895" s="273" t="s">
        <v>520</v>
      </c>
      <c r="G895" s="274"/>
      <c r="H895" s="274"/>
      <c r="I895" s="274"/>
      <c r="K895" s="123">
        <v>11.88</v>
      </c>
      <c r="S895" s="120"/>
      <c r="T895" s="124"/>
      <c r="AA895" s="125"/>
      <c r="AT895" s="121" t="s">
        <v>201</v>
      </c>
      <c r="AU895" s="121" t="s">
        <v>80</v>
      </c>
      <c r="AV895" s="121" t="s">
        <v>80</v>
      </c>
      <c r="AW895" s="121" t="s">
        <v>147</v>
      </c>
      <c r="AX895" s="121" t="s">
        <v>73</v>
      </c>
      <c r="AY895" s="121" t="s">
        <v>191</v>
      </c>
    </row>
    <row r="896" spans="2:51" s="6" customFormat="1" ht="15.75" customHeight="1">
      <c r="B896" s="120"/>
      <c r="E896" s="121"/>
      <c r="F896" s="273" t="s">
        <v>521</v>
      </c>
      <c r="G896" s="274"/>
      <c r="H896" s="274"/>
      <c r="I896" s="274"/>
      <c r="K896" s="123">
        <v>0.72</v>
      </c>
      <c r="S896" s="120"/>
      <c r="T896" s="124"/>
      <c r="AA896" s="125"/>
      <c r="AT896" s="121" t="s">
        <v>201</v>
      </c>
      <c r="AU896" s="121" t="s">
        <v>80</v>
      </c>
      <c r="AV896" s="121" t="s">
        <v>80</v>
      </c>
      <c r="AW896" s="121" t="s">
        <v>147</v>
      </c>
      <c r="AX896" s="121" t="s">
        <v>73</v>
      </c>
      <c r="AY896" s="121" t="s">
        <v>191</v>
      </c>
    </row>
    <row r="897" spans="2:51" s="6" customFormat="1" ht="15.75" customHeight="1">
      <c r="B897" s="120"/>
      <c r="E897" s="121"/>
      <c r="F897" s="273" t="s">
        <v>522</v>
      </c>
      <c r="G897" s="274"/>
      <c r="H897" s="274"/>
      <c r="I897" s="274"/>
      <c r="K897" s="123">
        <v>1.8</v>
      </c>
      <c r="S897" s="120"/>
      <c r="T897" s="124"/>
      <c r="AA897" s="125"/>
      <c r="AT897" s="121" t="s">
        <v>201</v>
      </c>
      <c r="AU897" s="121" t="s">
        <v>80</v>
      </c>
      <c r="AV897" s="121" t="s">
        <v>80</v>
      </c>
      <c r="AW897" s="121" t="s">
        <v>147</v>
      </c>
      <c r="AX897" s="121" t="s">
        <v>73</v>
      </c>
      <c r="AY897" s="121" t="s">
        <v>191</v>
      </c>
    </row>
    <row r="898" spans="2:51" s="6" customFormat="1" ht="15.75" customHeight="1">
      <c r="B898" s="120"/>
      <c r="E898" s="121"/>
      <c r="F898" s="273" t="s">
        <v>523</v>
      </c>
      <c r="G898" s="274"/>
      <c r="H898" s="274"/>
      <c r="I898" s="274"/>
      <c r="K898" s="123">
        <v>6.93</v>
      </c>
      <c r="S898" s="120"/>
      <c r="T898" s="124"/>
      <c r="AA898" s="125"/>
      <c r="AT898" s="121" t="s">
        <v>201</v>
      </c>
      <c r="AU898" s="121" t="s">
        <v>80</v>
      </c>
      <c r="AV898" s="121" t="s">
        <v>80</v>
      </c>
      <c r="AW898" s="121" t="s">
        <v>147</v>
      </c>
      <c r="AX898" s="121" t="s">
        <v>73</v>
      </c>
      <c r="AY898" s="121" t="s">
        <v>191</v>
      </c>
    </row>
    <row r="899" spans="2:51" s="6" customFormat="1" ht="15.75" customHeight="1">
      <c r="B899" s="120"/>
      <c r="E899" s="121"/>
      <c r="F899" s="273" t="s">
        <v>524</v>
      </c>
      <c r="G899" s="274"/>
      <c r="H899" s="274"/>
      <c r="I899" s="274"/>
      <c r="K899" s="123">
        <v>3.6</v>
      </c>
      <c r="S899" s="120"/>
      <c r="T899" s="124"/>
      <c r="AA899" s="125"/>
      <c r="AT899" s="121" t="s">
        <v>201</v>
      </c>
      <c r="AU899" s="121" t="s">
        <v>80</v>
      </c>
      <c r="AV899" s="121" t="s">
        <v>80</v>
      </c>
      <c r="AW899" s="121" t="s">
        <v>147</v>
      </c>
      <c r="AX899" s="121" t="s">
        <v>73</v>
      </c>
      <c r="AY899" s="121" t="s">
        <v>191</v>
      </c>
    </row>
    <row r="900" spans="2:51" s="6" customFormat="1" ht="15.75" customHeight="1">
      <c r="B900" s="120"/>
      <c r="E900" s="121"/>
      <c r="F900" s="273" t="s">
        <v>525</v>
      </c>
      <c r="G900" s="274"/>
      <c r="H900" s="274"/>
      <c r="I900" s="274"/>
      <c r="K900" s="123">
        <v>28.08</v>
      </c>
      <c r="S900" s="120"/>
      <c r="T900" s="124"/>
      <c r="AA900" s="125"/>
      <c r="AT900" s="121" t="s">
        <v>201</v>
      </c>
      <c r="AU900" s="121" t="s">
        <v>80</v>
      </c>
      <c r="AV900" s="121" t="s">
        <v>80</v>
      </c>
      <c r="AW900" s="121" t="s">
        <v>147</v>
      </c>
      <c r="AX900" s="121" t="s">
        <v>73</v>
      </c>
      <c r="AY900" s="121" t="s">
        <v>191</v>
      </c>
    </row>
    <row r="901" spans="2:51" s="6" customFormat="1" ht="15.75" customHeight="1">
      <c r="B901" s="126"/>
      <c r="E901" s="127"/>
      <c r="F901" s="275" t="s">
        <v>261</v>
      </c>
      <c r="G901" s="276"/>
      <c r="H901" s="276"/>
      <c r="I901" s="276"/>
      <c r="K901" s="128">
        <v>66.09</v>
      </c>
      <c r="S901" s="126"/>
      <c r="T901" s="129"/>
      <c r="AA901" s="130"/>
      <c r="AT901" s="127" t="s">
        <v>201</v>
      </c>
      <c r="AU901" s="127" t="s">
        <v>80</v>
      </c>
      <c r="AV901" s="127" t="s">
        <v>196</v>
      </c>
      <c r="AW901" s="127" t="s">
        <v>147</v>
      </c>
      <c r="AX901" s="127" t="s">
        <v>23</v>
      </c>
      <c r="AY901" s="127" t="s">
        <v>191</v>
      </c>
    </row>
    <row r="902" spans="2:65" s="6" customFormat="1" ht="27" customHeight="1">
      <c r="B902" s="21"/>
      <c r="C902" s="131" t="s">
        <v>1301</v>
      </c>
      <c r="D902" s="131" t="s">
        <v>313</v>
      </c>
      <c r="E902" s="132" t="s">
        <v>1302</v>
      </c>
      <c r="F902" s="265" t="s">
        <v>1303</v>
      </c>
      <c r="G902" s="266"/>
      <c r="H902" s="266"/>
      <c r="I902" s="266"/>
      <c r="J902" s="133" t="s">
        <v>652</v>
      </c>
      <c r="K902" s="134">
        <v>1</v>
      </c>
      <c r="L902" s="267"/>
      <c r="M902" s="266"/>
      <c r="N902" s="268">
        <f>ROUND($L$902*$K$902,2)</f>
        <v>0</v>
      </c>
      <c r="O902" s="269"/>
      <c r="P902" s="269"/>
      <c r="Q902" s="269"/>
      <c r="R902" s="107"/>
      <c r="S902" s="21"/>
      <c r="T902" s="110"/>
      <c r="U902" s="111" t="s">
        <v>43</v>
      </c>
      <c r="X902" s="112">
        <v>0</v>
      </c>
      <c r="Y902" s="112">
        <f>$X$902*$K$902</f>
        <v>0</v>
      </c>
      <c r="Z902" s="112">
        <v>0</v>
      </c>
      <c r="AA902" s="113">
        <f>$Z$902*$K$902</f>
        <v>0</v>
      </c>
      <c r="AR902" s="74" t="s">
        <v>404</v>
      </c>
      <c r="AT902" s="74" t="s">
        <v>313</v>
      </c>
      <c r="AU902" s="74" t="s">
        <v>80</v>
      </c>
      <c r="AY902" s="6" t="s">
        <v>191</v>
      </c>
      <c r="BE902" s="114">
        <f>IF($U$902="základní",$N$902,0)</f>
        <v>0</v>
      </c>
      <c r="BF902" s="114">
        <f>IF($U$902="snížená",$N$902,0)</f>
        <v>0</v>
      </c>
      <c r="BG902" s="114">
        <f>IF($U$902="zákl. přenesená",$N$902,0)</f>
        <v>0</v>
      </c>
      <c r="BH902" s="114">
        <f>IF($U$902="sníž. přenesená",$N$902,0)</f>
        <v>0</v>
      </c>
      <c r="BI902" s="114">
        <f>IF($U$902="nulová",$N$902,0)</f>
        <v>0</v>
      </c>
      <c r="BJ902" s="74" t="s">
        <v>23</v>
      </c>
      <c r="BK902" s="114">
        <f>ROUND($L$902*$K$902,2)</f>
        <v>0</v>
      </c>
      <c r="BL902" s="74" t="s">
        <v>290</v>
      </c>
      <c r="BM902" s="74" t="s">
        <v>1304</v>
      </c>
    </row>
    <row r="903" spans="2:47" s="6" customFormat="1" ht="16.5" customHeight="1">
      <c r="B903" s="21"/>
      <c r="F903" s="263" t="s">
        <v>1303</v>
      </c>
      <c r="G903" s="242"/>
      <c r="H903" s="242"/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1"/>
      <c r="T903" s="47"/>
      <c r="AA903" s="48"/>
      <c r="AT903" s="6" t="s">
        <v>199</v>
      </c>
      <c r="AU903" s="6" t="s">
        <v>80</v>
      </c>
    </row>
    <row r="904" spans="2:65" s="6" customFormat="1" ht="27" customHeight="1">
      <c r="B904" s="21"/>
      <c r="C904" s="131" t="s">
        <v>1305</v>
      </c>
      <c r="D904" s="131" t="s">
        <v>313</v>
      </c>
      <c r="E904" s="132" t="s">
        <v>1306</v>
      </c>
      <c r="F904" s="265" t="s">
        <v>1307</v>
      </c>
      <c r="G904" s="266"/>
      <c r="H904" s="266"/>
      <c r="I904" s="266"/>
      <c r="J904" s="133" t="s">
        <v>652</v>
      </c>
      <c r="K904" s="134">
        <v>3</v>
      </c>
      <c r="L904" s="267"/>
      <c r="M904" s="266"/>
      <c r="N904" s="268">
        <f>ROUND($L$904*$K$904,2)</f>
        <v>0</v>
      </c>
      <c r="O904" s="269"/>
      <c r="P904" s="269"/>
      <c r="Q904" s="269"/>
      <c r="R904" s="107"/>
      <c r="S904" s="21"/>
      <c r="T904" s="110"/>
      <c r="U904" s="111" t="s">
        <v>43</v>
      </c>
      <c r="X904" s="112">
        <v>0</v>
      </c>
      <c r="Y904" s="112">
        <f>$X$904*$K$904</f>
        <v>0</v>
      </c>
      <c r="Z904" s="112">
        <v>0</v>
      </c>
      <c r="AA904" s="113">
        <f>$Z$904*$K$904</f>
        <v>0</v>
      </c>
      <c r="AR904" s="74" t="s">
        <v>404</v>
      </c>
      <c r="AT904" s="74" t="s">
        <v>313</v>
      </c>
      <c r="AU904" s="74" t="s">
        <v>80</v>
      </c>
      <c r="AY904" s="6" t="s">
        <v>191</v>
      </c>
      <c r="BE904" s="114">
        <f>IF($U$904="základní",$N$904,0)</f>
        <v>0</v>
      </c>
      <c r="BF904" s="114">
        <f>IF($U$904="snížená",$N$904,0)</f>
        <v>0</v>
      </c>
      <c r="BG904" s="114">
        <f>IF($U$904="zákl. přenesená",$N$904,0)</f>
        <v>0</v>
      </c>
      <c r="BH904" s="114">
        <f>IF($U$904="sníž. přenesená",$N$904,0)</f>
        <v>0</v>
      </c>
      <c r="BI904" s="114">
        <f>IF($U$904="nulová",$N$904,0)</f>
        <v>0</v>
      </c>
      <c r="BJ904" s="74" t="s">
        <v>23</v>
      </c>
      <c r="BK904" s="114">
        <f>ROUND($L$904*$K$904,2)</f>
        <v>0</v>
      </c>
      <c r="BL904" s="74" t="s">
        <v>290</v>
      </c>
      <c r="BM904" s="74" t="s">
        <v>1308</v>
      </c>
    </row>
    <row r="905" spans="2:47" s="6" customFormat="1" ht="16.5" customHeight="1">
      <c r="B905" s="21"/>
      <c r="F905" s="263" t="s">
        <v>1307</v>
      </c>
      <c r="G905" s="242"/>
      <c r="H905" s="242"/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1"/>
      <c r="T905" s="47"/>
      <c r="AA905" s="48"/>
      <c r="AT905" s="6" t="s">
        <v>199</v>
      </c>
      <c r="AU905" s="6" t="s">
        <v>80</v>
      </c>
    </row>
    <row r="906" spans="2:65" s="6" customFormat="1" ht="27" customHeight="1">
      <c r="B906" s="21"/>
      <c r="C906" s="131" t="s">
        <v>1309</v>
      </c>
      <c r="D906" s="131" t="s">
        <v>313</v>
      </c>
      <c r="E906" s="132" t="s">
        <v>1310</v>
      </c>
      <c r="F906" s="265" t="s">
        <v>1311</v>
      </c>
      <c r="G906" s="266"/>
      <c r="H906" s="266"/>
      <c r="I906" s="266"/>
      <c r="J906" s="133" t="s">
        <v>652</v>
      </c>
      <c r="K906" s="134">
        <v>1</v>
      </c>
      <c r="L906" s="267"/>
      <c r="M906" s="266"/>
      <c r="N906" s="268">
        <f>ROUND($L$906*$K$906,2)</f>
        <v>0</v>
      </c>
      <c r="O906" s="269"/>
      <c r="P906" s="269"/>
      <c r="Q906" s="269"/>
      <c r="R906" s="107"/>
      <c r="S906" s="21"/>
      <c r="T906" s="110"/>
      <c r="U906" s="111" t="s">
        <v>43</v>
      </c>
      <c r="X906" s="112">
        <v>0</v>
      </c>
      <c r="Y906" s="112">
        <f>$X$906*$K$906</f>
        <v>0</v>
      </c>
      <c r="Z906" s="112">
        <v>0</v>
      </c>
      <c r="AA906" s="113">
        <f>$Z$906*$K$906</f>
        <v>0</v>
      </c>
      <c r="AR906" s="74" t="s">
        <v>404</v>
      </c>
      <c r="AT906" s="74" t="s">
        <v>313</v>
      </c>
      <c r="AU906" s="74" t="s">
        <v>80</v>
      </c>
      <c r="AY906" s="6" t="s">
        <v>191</v>
      </c>
      <c r="BE906" s="114">
        <f>IF($U$906="základní",$N$906,0)</f>
        <v>0</v>
      </c>
      <c r="BF906" s="114">
        <f>IF($U$906="snížená",$N$906,0)</f>
        <v>0</v>
      </c>
      <c r="BG906" s="114">
        <f>IF($U$906="zákl. přenesená",$N$906,0)</f>
        <v>0</v>
      </c>
      <c r="BH906" s="114">
        <f>IF($U$906="sníž. přenesená",$N$906,0)</f>
        <v>0</v>
      </c>
      <c r="BI906" s="114">
        <f>IF($U$906="nulová",$N$906,0)</f>
        <v>0</v>
      </c>
      <c r="BJ906" s="74" t="s">
        <v>23</v>
      </c>
      <c r="BK906" s="114">
        <f>ROUND($L$906*$K$906,2)</f>
        <v>0</v>
      </c>
      <c r="BL906" s="74" t="s">
        <v>290</v>
      </c>
      <c r="BM906" s="74" t="s">
        <v>1312</v>
      </c>
    </row>
    <row r="907" spans="2:47" s="6" customFormat="1" ht="16.5" customHeight="1">
      <c r="B907" s="21"/>
      <c r="F907" s="263" t="s">
        <v>1311</v>
      </c>
      <c r="G907" s="242"/>
      <c r="H907" s="242"/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1"/>
      <c r="T907" s="47"/>
      <c r="AA907" s="48"/>
      <c r="AT907" s="6" t="s">
        <v>199</v>
      </c>
      <c r="AU907" s="6" t="s">
        <v>80</v>
      </c>
    </row>
    <row r="908" spans="2:65" s="6" customFormat="1" ht="27" customHeight="1">
      <c r="B908" s="21"/>
      <c r="C908" s="131" t="s">
        <v>1313</v>
      </c>
      <c r="D908" s="131" t="s">
        <v>313</v>
      </c>
      <c r="E908" s="132" t="s">
        <v>1314</v>
      </c>
      <c r="F908" s="265" t="s">
        <v>1315</v>
      </c>
      <c r="G908" s="266"/>
      <c r="H908" s="266"/>
      <c r="I908" s="266"/>
      <c r="J908" s="133" t="s">
        <v>652</v>
      </c>
      <c r="K908" s="134">
        <v>22</v>
      </c>
      <c r="L908" s="267"/>
      <c r="M908" s="266"/>
      <c r="N908" s="268">
        <f>ROUND($L$908*$K$908,2)</f>
        <v>0</v>
      </c>
      <c r="O908" s="269"/>
      <c r="P908" s="269"/>
      <c r="Q908" s="269"/>
      <c r="R908" s="107"/>
      <c r="S908" s="21"/>
      <c r="T908" s="110"/>
      <c r="U908" s="111" t="s">
        <v>43</v>
      </c>
      <c r="X908" s="112">
        <v>0</v>
      </c>
      <c r="Y908" s="112">
        <f>$X$908*$K$908</f>
        <v>0</v>
      </c>
      <c r="Z908" s="112">
        <v>0</v>
      </c>
      <c r="AA908" s="113">
        <f>$Z$908*$K$908</f>
        <v>0</v>
      </c>
      <c r="AR908" s="74" t="s">
        <v>404</v>
      </c>
      <c r="AT908" s="74" t="s">
        <v>313</v>
      </c>
      <c r="AU908" s="74" t="s">
        <v>80</v>
      </c>
      <c r="AY908" s="6" t="s">
        <v>191</v>
      </c>
      <c r="BE908" s="114">
        <f>IF($U$908="základní",$N$908,0)</f>
        <v>0</v>
      </c>
      <c r="BF908" s="114">
        <f>IF($U$908="snížená",$N$908,0)</f>
        <v>0</v>
      </c>
      <c r="BG908" s="114">
        <f>IF($U$908="zákl. přenesená",$N$908,0)</f>
        <v>0</v>
      </c>
      <c r="BH908" s="114">
        <f>IF($U$908="sníž. přenesená",$N$908,0)</f>
        <v>0</v>
      </c>
      <c r="BI908" s="114">
        <f>IF($U$908="nulová",$N$908,0)</f>
        <v>0</v>
      </c>
      <c r="BJ908" s="74" t="s">
        <v>23</v>
      </c>
      <c r="BK908" s="114">
        <f>ROUND($L$908*$K$908,2)</f>
        <v>0</v>
      </c>
      <c r="BL908" s="74" t="s">
        <v>290</v>
      </c>
      <c r="BM908" s="74" t="s">
        <v>1316</v>
      </c>
    </row>
    <row r="909" spans="2:47" s="6" customFormat="1" ht="16.5" customHeight="1">
      <c r="B909" s="21"/>
      <c r="F909" s="263" t="s">
        <v>1315</v>
      </c>
      <c r="G909" s="242"/>
      <c r="H909" s="242"/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1"/>
      <c r="T909" s="47"/>
      <c r="AA909" s="48"/>
      <c r="AT909" s="6" t="s">
        <v>199</v>
      </c>
      <c r="AU909" s="6" t="s">
        <v>80</v>
      </c>
    </row>
    <row r="910" spans="2:65" s="6" customFormat="1" ht="27" customHeight="1">
      <c r="B910" s="21"/>
      <c r="C910" s="131" t="s">
        <v>1317</v>
      </c>
      <c r="D910" s="131" t="s">
        <v>313</v>
      </c>
      <c r="E910" s="132" t="s">
        <v>1318</v>
      </c>
      <c r="F910" s="265" t="s">
        <v>1319</v>
      </c>
      <c r="G910" s="266"/>
      <c r="H910" s="266"/>
      <c r="I910" s="266"/>
      <c r="J910" s="133" t="s">
        <v>652</v>
      </c>
      <c r="K910" s="134">
        <v>1</v>
      </c>
      <c r="L910" s="267"/>
      <c r="M910" s="266"/>
      <c r="N910" s="268">
        <f>ROUND($L$910*$K$910,2)</f>
        <v>0</v>
      </c>
      <c r="O910" s="269"/>
      <c r="P910" s="269"/>
      <c r="Q910" s="269"/>
      <c r="R910" s="107"/>
      <c r="S910" s="21"/>
      <c r="T910" s="110"/>
      <c r="U910" s="111" t="s">
        <v>43</v>
      </c>
      <c r="X910" s="112">
        <v>0</v>
      </c>
      <c r="Y910" s="112">
        <f>$X$910*$K$910</f>
        <v>0</v>
      </c>
      <c r="Z910" s="112">
        <v>0</v>
      </c>
      <c r="AA910" s="113">
        <f>$Z$910*$K$910</f>
        <v>0</v>
      </c>
      <c r="AR910" s="74" t="s">
        <v>404</v>
      </c>
      <c r="AT910" s="74" t="s">
        <v>313</v>
      </c>
      <c r="AU910" s="74" t="s">
        <v>80</v>
      </c>
      <c r="AY910" s="6" t="s">
        <v>191</v>
      </c>
      <c r="BE910" s="114">
        <f>IF($U$910="základní",$N$910,0)</f>
        <v>0</v>
      </c>
      <c r="BF910" s="114">
        <f>IF($U$910="snížená",$N$910,0)</f>
        <v>0</v>
      </c>
      <c r="BG910" s="114">
        <f>IF($U$910="zákl. přenesená",$N$910,0)</f>
        <v>0</v>
      </c>
      <c r="BH910" s="114">
        <f>IF($U$910="sníž. přenesená",$N$910,0)</f>
        <v>0</v>
      </c>
      <c r="BI910" s="114">
        <f>IF($U$910="nulová",$N$910,0)</f>
        <v>0</v>
      </c>
      <c r="BJ910" s="74" t="s">
        <v>23</v>
      </c>
      <c r="BK910" s="114">
        <f>ROUND($L$910*$K$910,2)</f>
        <v>0</v>
      </c>
      <c r="BL910" s="74" t="s">
        <v>290</v>
      </c>
      <c r="BM910" s="74" t="s">
        <v>1320</v>
      </c>
    </row>
    <row r="911" spans="2:47" s="6" customFormat="1" ht="16.5" customHeight="1">
      <c r="B911" s="21"/>
      <c r="F911" s="263" t="s">
        <v>1319</v>
      </c>
      <c r="G911" s="242"/>
      <c r="H911" s="242"/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1"/>
      <c r="T911" s="47"/>
      <c r="AA911" s="48"/>
      <c r="AT911" s="6" t="s">
        <v>199</v>
      </c>
      <c r="AU911" s="6" t="s">
        <v>80</v>
      </c>
    </row>
    <row r="912" spans="2:65" s="6" customFormat="1" ht="27" customHeight="1">
      <c r="B912" s="21"/>
      <c r="C912" s="131" t="s">
        <v>1321</v>
      </c>
      <c r="D912" s="131" t="s">
        <v>313</v>
      </c>
      <c r="E912" s="132" t="s">
        <v>1322</v>
      </c>
      <c r="F912" s="265" t="s">
        <v>1323</v>
      </c>
      <c r="G912" s="266"/>
      <c r="H912" s="266"/>
      <c r="I912" s="266"/>
      <c r="J912" s="133" t="s">
        <v>652</v>
      </c>
      <c r="K912" s="134">
        <v>5</v>
      </c>
      <c r="L912" s="267"/>
      <c r="M912" s="266"/>
      <c r="N912" s="268">
        <f>ROUND($L$912*$K$912,2)</f>
        <v>0</v>
      </c>
      <c r="O912" s="269"/>
      <c r="P912" s="269"/>
      <c r="Q912" s="269"/>
      <c r="R912" s="107"/>
      <c r="S912" s="21"/>
      <c r="T912" s="110"/>
      <c r="U912" s="111" t="s">
        <v>43</v>
      </c>
      <c r="X912" s="112">
        <v>0</v>
      </c>
      <c r="Y912" s="112">
        <f>$X$912*$K$912</f>
        <v>0</v>
      </c>
      <c r="Z912" s="112">
        <v>0</v>
      </c>
      <c r="AA912" s="113">
        <f>$Z$912*$K$912</f>
        <v>0</v>
      </c>
      <c r="AR912" s="74" t="s">
        <v>404</v>
      </c>
      <c r="AT912" s="74" t="s">
        <v>313</v>
      </c>
      <c r="AU912" s="74" t="s">
        <v>80</v>
      </c>
      <c r="AY912" s="6" t="s">
        <v>191</v>
      </c>
      <c r="BE912" s="114">
        <f>IF($U$912="základní",$N$912,0)</f>
        <v>0</v>
      </c>
      <c r="BF912" s="114">
        <f>IF($U$912="snížená",$N$912,0)</f>
        <v>0</v>
      </c>
      <c r="BG912" s="114">
        <f>IF($U$912="zákl. přenesená",$N$912,0)</f>
        <v>0</v>
      </c>
      <c r="BH912" s="114">
        <f>IF($U$912="sníž. přenesená",$N$912,0)</f>
        <v>0</v>
      </c>
      <c r="BI912" s="114">
        <f>IF($U$912="nulová",$N$912,0)</f>
        <v>0</v>
      </c>
      <c r="BJ912" s="74" t="s">
        <v>23</v>
      </c>
      <c r="BK912" s="114">
        <f>ROUND($L$912*$K$912,2)</f>
        <v>0</v>
      </c>
      <c r="BL912" s="74" t="s">
        <v>290</v>
      </c>
      <c r="BM912" s="74" t="s">
        <v>1324</v>
      </c>
    </row>
    <row r="913" spans="2:47" s="6" customFormat="1" ht="16.5" customHeight="1">
      <c r="B913" s="21"/>
      <c r="F913" s="263" t="s">
        <v>1323</v>
      </c>
      <c r="G913" s="242"/>
      <c r="H913" s="242"/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1"/>
      <c r="T913" s="47"/>
      <c r="AA913" s="48"/>
      <c r="AT913" s="6" t="s">
        <v>199</v>
      </c>
      <c r="AU913" s="6" t="s">
        <v>80</v>
      </c>
    </row>
    <row r="914" spans="2:65" s="6" customFormat="1" ht="27" customHeight="1">
      <c r="B914" s="21"/>
      <c r="C914" s="131" t="s">
        <v>1325</v>
      </c>
      <c r="D914" s="131" t="s">
        <v>313</v>
      </c>
      <c r="E914" s="132" t="s">
        <v>1326</v>
      </c>
      <c r="F914" s="265" t="s">
        <v>1327</v>
      </c>
      <c r="G914" s="266"/>
      <c r="H914" s="266"/>
      <c r="I914" s="266"/>
      <c r="J914" s="133" t="s">
        <v>652</v>
      </c>
      <c r="K914" s="134">
        <v>3</v>
      </c>
      <c r="L914" s="267"/>
      <c r="M914" s="266"/>
      <c r="N914" s="268">
        <f>ROUND($L$914*$K$914,2)</f>
        <v>0</v>
      </c>
      <c r="O914" s="269"/>
      <c r="P914" s="269"/>
      <c r="Q914" s="269"/>
      <c r="R914" s="107"/>
      <c r="S914" s="21"/>
      <c r="T914" s="110"/>
      <c r="U914" s="111" t="s">
        <v>43</v>
      </c>
      <c r="X914" s="112">
        <v>0</v>
      </c>
      <c r="Y914" s="112">
        <f>$X$914*$K$914</f>
        <v>0</v>
      </c>
      <c r="Z914" s="112">
        <v>0</v>
      </c>
      <c r="AA914" s="113">
        <f>$Z$914*$K$914</f>
        <v>0</v>
      </c>
      <c r="AR914" s="74" t="s">
        <v>404</v>
      </c>
      <c r="AT914" s="74" t="s">
        <v>313</v>
      </c>
      <c r="AU914" s="74" t="s">
        <v>80</v>
      </c>
      <c r="AY914" s="6" t="s">
        <v>191</v>
      </c>
      <c r="BE914" s="114">
        <f>IF($U$914="základní",$N$914,0)</f>
        <v>0</v>
      </c>
      <c r="BF914" s="114">
        <f>IF($U$914="snížená",$N$914,0)</f>
        <v>0</v>
      </c>
      <c r="BG914" s="114">
        <f>IF($U$914="zákl. přenesená",$N$914,0)</f>
        <v>0</v>
      </c>
      <c r="BH914" s="114">
        <f>IF($U$914="sníž. přenesená",$N$914,0)</f>
        <v>0</v>
      </c>
      <c r="BI914" s="114">
        <f>IF($U$914="nulová",$N$914,0)</f>
        <v>0</v>
      </c>
      <c r="BJ914" s="74" t="s">
        <v>23</v>
      </c>
      <c r="BK914" s="114">
        <f>ROUND($L$914*$K$914,2)</f>
        <v>0</v>
      </c>
      <c r="BL914" s="74" t="s">
        <v>290</v>
      </c>
      <c r="BM914" s="74" t="s">
        <v>1328</v>
      </c>
    </row>
    <row r="915" spans="2:47" s="6" customFormat="1" ht="16.5" customHeight="1">
      <c r="B915" s="21"/>
      <c r="F915" s="263" t="s">
        <v>1327</v>
      </c>
      <c r="G915" s="242"/>
      <c r="H915" s="242"/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1"/>
      <c r="T915" s="47"/>
      <c r="AA915" s="48"/>
      <c r="AT915" s="6" t="s">
        <v>199</v>
      </c>
      <c r="AU915" s="6" t="s">
        <v>80</v>
      </c>
    </row>
    <row r="916" spans="2:65" s="6" customFormat="1" ht="27" customHeight="1">
      <c r="B916" s="21"/>
      <c r="C916" s="131" t="s">
        <v>1329</v>
      </c>
      <c r="D916" s="131" t="s">
        <v>313</v>
      </c>
      <c r="E916" s="132" t="s">
        <v>1330</v>
      </c>
      <c r="F916" s="265" t="s">
        <v>1331</v>
      </c>
      <c r="G916" s="266"/>
      <c r="H916" s="266"/>
      <c r="I916" s="266"/>
      <c r="J916" s="133" t="s">
        <v>652</v>
      </c>
      <c r="K916" s="134">
        <v>2</v>
      </c>
      <c r="L916" s="267"/>
      <c r="M916" s="266"/>
      <c r="N916" s="268">
        <f>ROUND($L$916*$K$916,2)</f>
        <v>0</v>
      </c>
      <c r="O916" s="269"/>
      <c r="P916" s="269"/>
      <c r="Q916" s="269"/>
      <c r="R916" s="107"/>
      <c r="S916" s="21"/>
      <c r="T916" s="110"/>
      <c r="U916" s="111" t="s">
        <v>43</v>
      </c>
      <c r="X916" s="112">
        <v>0</v>
      </c>
      <c r="Y916" s="112">
        <f>$X$916*$K$916</f>
        <v>0</v>
      </c>
      <c r="Z916" s="112">
        <v>0</v>
      </c>
      <c r="AA916" s="113">
        <f>$Z$916*$K$916</f>
        <v>0</v>
      </c>
      <c r="AR916" s="74" t="s">
        <v>404</v>
      </c>
      <c r="AT916" s="74" t="s">
        <v>313</v>
      </c>
      <c r="AU916" s="74" t="s">
        <v>80</v>
      </c>
      <c r="AY916" s="6" t="s">
        <v>191</v>
      </c>
      <c r="BE916" s="114">
        <f>IF($U$916="základní",$N$916,0)</f>
        <v>0</v>
      </c>
      <c r="BF916" s="114">
        <f>IF($U$916="snížená",$N$916,0)</f>
        <v>0</v>
      </c>
      <c r="BG916" s="114">
        <f>IF($U$916="zákl. přenesená",$N$916,0)</f>
        <v>0</v>
      </c>
      <c r="BH916" s="114">
        <f>IF($U$916="sníž. přenesená",$N$916,0)</f>
        <v>0</v>
      </c>
      <c r="BI916" s="114">
        <f>IF($U$916="nulová",$N$916,0)</f>
        <v>0</v>
      </c>
      <c r="BJ916" s="74" t="s">
        <v>23</v>
      </c>
      <c r="BK916" s="114">
        <f>ROUND($L$916*$K$916,2)</f>
        <v>0</v>
      </c>
      <c r="BL916" s="74" t="s">
        <v>290</v>
      </c>
      <c r="BM916" s="74" t="s">
        <v>1332</v>
      </c>
    </row>
    <row r="917" spans="2:47" s="6" customFormat="1" ht="16.5" customHeight="1">
      <c r="B917" s="21"/>
      <c r="F917" s="263" t="s">
        <v>1331</v>
      </c>
      <c r="G917" s="242"/>
      <c r="H917" s="242"/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1"/>
      <c r="T917" s="47"/>
      <c r="AA917" s="48"/>
      <c r="AT917" s="6" t="s">
        <v>199</v>
      </c>
      <c r="AU917" s="6" t="s">
        <v>80</v>
      </c>
    </row>
    <row r="918" spans="2:65" s="6" customFormat="1" ht="27" customHeight="1">
      <c r="B918" s="21"/>
      <c r="C918" s="131" t="s">
        <v>1333</v>
      </c>
      <c r="D918" s="131" t="s">
        <v>313</v>
      </c>
      <c r="E918" s="132" t="s">
        <v>1334</v>
      </c>
      <c r="F918" s="265" t="s">
        <v>1335</v>
      </c>
      <c r="G918" s="266"/>
      <c r="H918" s="266"/>
      <c r="I918" s="266"/>
      <c r="J918" s="133" t="s">
        <v>652</v>
      </c>
      <c r="K918" s="134">
        <v>26</v>
      </c>
      <c r="L918" s="267"/>
      <c r="M918" s="266"/>
      <c r="N918" s="268">
        <f>ROUND($L$918*$K$918,2)</f>
        <v>0</v>
      </c>
      <c r="O918" s="269"/>
      <c r="P918" s="269"/>
      <c r="Q918" s="269"/>
      <c r="R918" s="107"/>
      <c r="S918" s="21"/>
      <c r="T918" s="110"/>
      <c r="U918" s="111" t="s">
        <v>43</v>
      </c>
      <c r="X918" s="112">
        <v>0</v>
      </c>
      <c r="Y918" s="112">
        <f>$X$918*$K$918</f>
        <v>0</v>
      </c>
      <c r="Z918" s="112">
        <v>0</v>
      </c>
      <c r="AA918" s="113">
        <f>$Z$918*$K$918</f>
        <v>0</v>
      </c>
      <c r="AR918" s="74" t="s">
        <v>404</v>
      </c>
      <c r="AT918" s="74" t="s">
        <v>313</v>
      </c>
      <c r="AU918" s="74" t="s">
        <v>80</v>
      </c>
      <c r="AY918" s="6" t="s">
        <v>191</v>
      </c>
      <c r="BE918" s="114">
        <f>IF($U$918="základní",$N$918,0)</f>
        <v>0</v>
      </c>
      <c r="BF918" s="114">
        <f>IF($U$918="snížená",$N$918,0)</f>
        <v>0</v>
      </c>
      <c r="BG918" s="114">
        <f>IF($U$918="zákl. přenesená",$N$918,0)</f>
        <v>0</v>
      </c>
      <c r="BH918" s="114">
        <f>IF($U$918="sníž. přenesená",$N$918,0)</f>
        <v>0</v>
      </c>
      <c r="BI918" s="114">
        <f>IF($U$918="nulová",$N$918,0)</f>
        <v>0</v>
      </c>
      <c r="BJ918" s="74" t="s">
        <v>23</v>
      </c>
      <c r="BK918" s="114">
        <f>ROUND($L$918*$K$918,2)</f>
        <v>0</v>
      </c>
      <c r="BL918" s="74" t="s">
        <v>290</v>
      </c>
      <c r="BM918" s="74" t="s">
        <v>1336</v>
      </c>
    </row>
    <row r="919" spans="2:47" s="6" customFormat="1" ht="16.5" customHeight="1">
      <c r="B919" s="21"/>
      <c r="F919" s="263" t="s">
        <v>1335</v>
      </c>
      <c r="G919" s="242"/>
      <c r="H919" s="242"/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1"/>
      <c r="T919" s="47"/>
      <c r="AA919" s="48"/>
      <c r="AT919" s="6" t="s">
        <v>199</v>
      </c>
      <c r="AU919" s="6" t="s">
        <v>80</v>
      </c>
    </row>
    <row r="920" spans="2:65" s="6" customFormat="1" ht="27" customHeight="1">
      <c r="B920" s="21"/>
      <c r="C920" s="105" t="s">
        <v>1337</v>
      </c>
      <c r="D920" s="105" t="s">
        <v>192</v>
      </c>
      <c r="E920" s="106" t="s">
        <v>1338</v>
      </c>
      <c r="F920" s="270" t="s">
        <v>1339</v>
      </c>
      <c r="G920" s="269"/>
      <c r="H920" s="269"/>
      <c r="I920" s="269"/>
      <c r="J920" s="108" t="s">
        <v>92</v>
      </c>
      <c r="K920" s="109">
        <v>84.302</v>
      </c>
      <c r="L920" s="271"/>
      <c r="M920" s="269"/>
      <c r="N920" s="272">
        <f>ROUND($L$920*$K$920,2)</f>
        <v>0</v>
      </c>
      <c r="O920" s="269"/>
      <c r="P920" s="269"/>
      <c r="Q920" s="269"/>
      <c r="R920" s="107" t="s">
        <v>195</v>
      </c>
      <c r="S920" s="21"/>
      <c r="T920" s="110"/>
      <c r="U920" s="111" t="s">
        <v>43</v>
      </c>
      <c r="X920" s="112">
        <v>0.00025</v>
      </c>
      <c r="Y920" s="112">
        <f>$X$920*$K$920</f>
        <v>0.0210755</v>
      </c>
      <c r="Z920" s="112">
        <v>0</v>
      </c>
      <c r="AA920" s="113">
        <f>$Z$920*$K$920</f>
        <v>0</v>
      </c>
      <c r="AR920" s="74" t="s">
        <v>290</v>
      </c>
      <c r="AT920" s="74" t="s">
        <v>192</v>
      </c>
      <c r="AU920" s="74" t="s">
        <v>80</v>
      </c>
      <c r="AY920" s="6" t="s">
        <v>191</v>
      </c>
      <c r="BE920" s="114">
        <f>IF($U$920="základní",$N$920,0)</f>
        <v>0</v>
      </c>
      <c r="BF920" s="114">
        <f>IF($U$920="snížená",$N$920,0)</f>
        <v>0</v>
      </c>
      <c r="BG920" s="114">
        <f>IF($U$920="zákl. přenesená",$N$920,0)</f>
        <v>0</v>
      </c>
      <c r="BH920" s="114">
        <f>IF($U$920="sníž. přenesená",$N$920,0)</f>
        <v>0</v>
      </c>
      <c r="BI920" s="114">
        <f>IF($U$920="nulová",$N$920,0)</f>
        <v>0</v>
      </c>
      <c r="BJ920" s="74" t="s">
        <v>23</v>
      </c>
      <c r="BK920" s="114">
        <f>ROUND($L$920*$K$920,2)</f>
        <v>0</v>
      </c>
      <c r="BL920" s="74" t="s">
        <v>290</v>
      </c>
      <c r="BM920" s="74" t="s">
        <v>1340</v>
      </c>
    </row>
    <row r="921" spans="2:47" s="6" customFormat="1" ht="16.5" customHeight="1">
      <c r="B921" s="21"/>
      <c r="F921" s="263" t="s">
        <v>1341</v>
      </c>
      <c r="G921" s="242"/>
      <c r="H921" s="242"/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1"/>
      <c r="T921" s="47"/>
      <c r="AA921" s="48"/>
      <c r="AT921" s="6" t="s">
        <v>199</v>
      </c>
      <c r="AU921" s="6" t="s">
        <v>80</v>
      </c>
    </row>
    <row r="922" spans="2:51" s="6" customFormat="1" ht="15.75" customHeight="1">
      <c r="B922" s="120"/>
      <c r="E922" s="121"/>
      <c r="F922" s="273" t="s">
        <v>515</v>
      </c>
      <c r="G922" s="274"/>
      <c r="H922" s="274"/>
      <c r="I922" s="274"/>
      <c r="K922" s="123">
        <v>43.982</v>
      </c>
      <c r="S922" s="120"/>
      <c r="T922" s="124"/>
      <c r="AA922" s="125"/>
      <c r="AT922" s="121" t="s">
        <v>201</v>
      </c>
      <c r="AU922" s="121" t="s">
        <v>80</v>
      </c>
      <c r="AV922" s="121" t="s">
        <v>80</v>
      </c>
      <c r="AW922" s="121" t="s">
        <v>147</v>
      </c>
      <c r="AX922" s="121" t="s">
        <v>73</v>
      </c>
      <c r="AY922" s="121" t="s">
        <v>191</v>
      </c>
    </row>
    <row r="923" spans="2:51" s="6" customFormat="1" ht="15.75" customHeight="1">
      <c r="B923" s="120"/>
      <c r="E923" s="121"/>
      <c r="F923" s="273" t="s">
        <v>516</v>
      </c>
      <c r="G923" s="274"/>
      <c r="H923" s="274"/>
      <c r="I923" s="274"/>
      <c r="K923" s="123">
        <v>8.64</v>
      </c>
      <c r="S923" s="120"/>
      <c r="T923" s="124"/>
      <c r="AA923" s="125"/>
      <c r="AT923" s="121" t="s">
        <v>201</v>
      </c>
      <c r="AU923" s="121" t="s">
        <v>80</v>
      </c>
      <c r="AV923" s="121" t="s">
        <v>80</v>
      </c>
      <c r="AW923" s="121" t="s">
        <v>147</v>
      </c>
      <c r="AX923" s="121" t="s">
        <v>73</v>
      </c>
      <c r="AY923" s="121" t="s">
        <v>191</v>
      </c>
    </row>
    <row r="924" spans="2:51" s="6" customFormat="1" ht="15.75" customHeight="1">
      <c r="B924" s="120"/>
      <c r="E924" s="121"/>
      <c r="F924" s="273" t="s">
        <v>526</v>
      </c>
      <c r="G924" s="274"/>
      <c r="H924" s="274"/>
      <c r="I924" s="274"/>
      <c r="K924" s="123">
        <v>11.52</v>
      </c>
      <c r="S924" s="120"/>
      <c r="T924" s="124"/>
      <c r="AA924" s="125"/>
      <c r="AT924" s="121" t="s">
        <v>201</v>
      </c>
      <c r="AU924" s="121" t="s">
        <v>80</v>
      </c>
      <c r="AV924" s="121" t="s">
        <v>80</v>
      </c>
      <c r="AW924" s="121" t="s">
        <v>147</v>
      </c>
      <c r="AX924" s="121" t="s">
        <v>73</v>
      </c>
      <c r="AY924" s="121" t="s">
        <v>191</v>
      </c>
    </row>
    <row r="925" spans="2:51" s="6" customFormat="1" ht="15.75" customHeight="1">
      <c r="B925" s="120"/>
      <c r="E925" s="121"/>
      <c r="F925" s="273" t="s">
        <v>526</v>
      </c>
      <c r="G925" s="274"/>
      <c r="H925" s="274"/>
      <c r="I925" s="274"/>
      <c r="K925" s="123">
        <v>11.52</v>
      </c>
      <c r="S925" s="120"/>
      <c r="T925" s="124"/>
      <c r="AA925" s="125"/>
      <c r="AT925" s="121" t="s">
        <v>201</v>
      </c>
      <c r="AU925" s="121" t="s">
        <v>80</v>
      </c>
      <c r="AV925" s="121" t="s">
        <v>80</v>
      </c>
      <c r="AW925" s="121" t="s">
        <v>147</v>
      </c>
      <c r="AX925" s="121" t="s">
        <v>73</v>
      </c>
      <c r="AY925" s="121" t="s">
        <v>191</v>
      </c>
    </row>
    <row r="926" spans="2:51" s="6" customFormat="1" ht="15.75" customHeight="1">
      <c r="B926" s="120"/>
      <c r="E926" s="121"/>
      <c r="F926" s="273" t="s">
        <v>527</v>
      </c>
      <c r="G926" s="274"/>
      <c r="H926" s="274"/>
      <c r="I926" s="274"/>
      <c r="K926" s="123">
        <v>5.76</v>
      </c>
      <c r="S926" s="120"/>
      <c r="T926" s="124"/>
      <c r="AA926" s="125"/>
      <c r="AT926" s="121" t="s">
        <v>201</v>
      </c>
      <c r="AU926" s="121" t="s">
        <v>80</v>
      </c>
      <c r="AV926" s="121" t="s">
        <v>80</v>
      </c>
      <c r="AW926" s="121" t="s">
        <v>147</v>
      </c>
      <c r="AX926" s="121" t="s">
        <v>73</v>
      </c>
      <c r="AY926" s="121" t="s">
        <v>191</v>
      </c>
    </row>
    <row r="927" spans="2:51" s="6" customFormat="1" ht="15.75" customHeight="1">
      <c r="B927" s="120"/>
      <c r="E927" s="121"/>
      <c r="F927" s="273" t="s">
        <v>528</v>
      </c>
      <c r="G927" s="274"/>
      <c r="H927" s="274"/>
      <c r="I927" s="274"/>
      <c r="K927" s="123">
        <v>2.88</v>
      </c>
      <c r="S927" s="120"/>
      <c r="T927" s="124"/>
      <c r="AA927" s="125"/>
      <c r="AT927" s="121" t="s">
        <v>201</v>
      </c>
      <c r="AU927" s="121" t="s">
        <v>80</v>
      </c>
      <c r="AV927" s="121" t="s">
        <v>80</v>
      </c>
      <c r="AW927" s="121" t="s">
        <v>147</v>
      </c>
      <c r="AX927" s="121" t="s">
        <v>73</v>
      </c>
      <c r="AY927" s="121" t="s">
        <v>191</v>
      </c>
    </row>
    <row r="928" spans="2:51" s="6" customFormat="1" ht="15.75" customHeight="1">
      <c r="B928" s="126"/>
      <c r="E928" s="127"/>
      <c r="F928" s="275" t="s">
        <v>261</v>
      </c>
      <c r="G928" s="276"/>
      <c r="H928" s="276"/>
      <c r="I928" s="276"/>
      <c r="K928" s="128">
        <v>84.302</v>
      </c>
      <c r="S928" s="126"/>
      <c r="T928" s="129"/>
      <c r="AA928" s="130"/>
      <c r="AT928" s="127" t="s">
        <v>201</v>
      </c>
      <c r="AU928" s="127" t="s">
        <v>80</v>
      </c>
      <c r="AV928" s="127" t="s">
        <v>196</v>
      </c>
      <c r="AW928" s="127" t="s">
        <v>147</v>
      </c>
      <c r="AX928" s="127" t="s">
        <v>23</v>
      </c>
      <c r="AY928" s="127" t="s">
        <v>191</v>
      </c>
    </row>
    <row r="929" spans="2:65" s="6" customFormat="1" ht="27" customHeight="1">
      <c r="B929" s="21"/>
      <c r="C929" s="131" t="s">
        <v>1342</v>
      </c>
      <c r="D929" s="131" t="s">
        <v>313</v>
      </c>
      <c r="E929" s="132" t="s">
        <v>1343</v>
      </c>
      <c r="F929" s="265" t="s">
        <v>1344</v>
      </c>
      <c r="G929" s="266"/>
      <c r="H929" s="266"/>
      <c r="I929" s="266"/>
      <c r="J929" s="133" t="s">
        <v>652</v>
      </c>
      <c r="K929" s="134">
        <v>2</v>
      </c>
      <c r="L929" s="267"/>
      <c r="M929" s="266"/>
      <c r="N929" s="268">
        <f>ROUND($L$929*$K$929,2)</f>
        <v>0</v>
      </c>
      <c r="O929" s="269"/>
      <c r="P929" s="269"/>
      <c r="Q929" s="269"/>
      <c r="R929" s="107"/>
      <c r="S929" s="21"/>
      <c r="T929" s="110"/>
      <c r="U929" s="111" t="s">
        <v>43</v>
      </c>
      <c r="X929" s="112">
        <v>0</v>
      </c>
      <c r="Y929" s="112">
        <f>$X$929*$K$929</f>
        <v>0</v>
      </c>
      <c r="Z929" s="112">
        <v>0</v>
      </c>
      <c r="AA929" s="113">
        <f>$Z$929*$K$929</f>
        <v>0</v>
      </c>
      <c r="AR929" s="74" t="s">
        <v>404</v>
      </c>
      <c r="AT929" s="74" t="s">
        <v>313</v>
      </c>
      <c r="AU929" s="74" t="s">
        <v>80</v>
      </c>
      <c r="AY929" s="6" t="s">
        <v>191</v>
      </c>
      <c r="BE929" s="114">
        <f>IF($U$929="základní",$N$929,0)</f>
        <v>0</v>
      </c>
      <c r="BF929" s="114">
        <f>IF($U$929="snížená",$N$929,0)</f>
        <v>0</v>
      </c>
      <c r="BG929" s="114">
        <f>IF($U$929="zákl. přenesená",$N$929,0)</f>
        <v>0</v>
      </c>
      <c r="BH929" s="114">
        <f>IF($U$929="sníž. přenesená",$N$929,0)</f>
        <v>0</v>
      </c>
      <c r="BI929" s="114">
        <f>IF($U$929="nulová",$N$929,0)</f>
        <v>0</v>
      </c>
      <c r="BJ929" s="74" t="s">
        <v>23</v>
      </c>
      <c r="BK929" s="114">
        <f>ROUND($L$929*$K$929,2)</f>
        <v>0</v>
      </c>
      <c r="BL929" s="74" t="s">
        <v>290</v>
      </c>
      <c r="BM929" s="74" t="s">
        <v>1345</v>
      </c>
    </row>
    <row r="930" spans="2:47" s="6" customFormat="1" ht="16.5" customHeight="1">
      <c r="B930" s="21"/>
      <c r="F930" s="263" t="s">
        <v>1344</v>
      </c>
      <c r="G930" s="242"/>
      <c r="H930" s="242"/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1"/>
      <c r="T930" s="47"/>
      <c r="AA930" s="48"/>
      <c r="AT930" s="6" t="s">
        <v>199</v>
      </c>
      <c r="AU930" s="6" t="s">
        <v>80</v>
      </c>
    </row>
    <row r="931" spans="2:65" s="6" customFormat="1" ht="27" customHeight="1">
      <c r="B931" s="21"/>
      <c r="C931" s="131" t="s">
        <v>1346</v>
      </c>
      <c r="D931" s="131" t="s">
        <v>313</v>
      </c>
      <c r="E931" s="132" t="s">
        <v>1347</v>
      </c>
      <c r="F931" s="265" t="s">
        <v>1348</v>
      </c>
      <c r="G931" s="266"/>
      <c r="H931" s="266"/>
      <c r="I931" s="266"/>
      <c r="J931" s="133" t="s">
        <v>652</v>
      </c>
      <c r="K931" s="134">
        <v>1</v>
      </c>
      <c r="L931" s="267"/>
      <c r="M931" s="266"/>
      <c r="N931" s="268">
        <f>ROUND($L$931*$K$931,2)</f>
        <v>0</v>
      </c>
      <c r="O931" s="269"/>
      <c r="P931" s="269"/>
      <c r="Q931" s="269"/>
      <c r="R931" s="107"/>
      <c r="S931" s="21"/>
      <c r="T931" s="110"/>
      <c r="U931" s="111" t="s">
        <v>43</v>
      </c>
      <c r="X931" s="112">
        <v>0</v>
      </c>
      <c r="Y931" s="112">
        <f>$X$931*$K$931</f>
        <v>0</v>
      </c>
      <c r="Z931" s="112">
        <v>0</v>
      </c>
      <c r="AA931" s="113">
        <f>$Z$931*$K$931</f>
        <v>0</v>
      </c>
      <c r="AR931" s="74" t="s">
        <v>404</v>
      </c>
      <c r="AT931" s="74" t="s">
        <v>313</v>
      </c>
      <c r="AU931" s="74" t="s">
        <v>80</v>
      </c>
      <c r="AY931" s="6" t="s">
        <v>191</v>
      </c>
      <c r="BE931" s="114">
        <f>IF($U$931="základní",$N$931,0)</f>
        <v>0</v>
      </c>
      <c r="BF931" s="114">
        <f>IF($U$931="snížená",$N$931,0)</f>
        <v>0</v>
      </c>
      <c r="BG931" s="114">
        <f>IF($U$931="zákl. přenesená",$N$931,0)</f>
        <v>0</v>
      </c>
      <c r="BH931" s="114">
        <f>IF($U$931="sníž. přenesená",$N$931,0)</f>
        <v>0</v>
      </c>
      <c r="BI931" s="114">
        <f>IF($U$931="nulová",$N$931,0)</f>
        <v>0</v>
      </c>
      <c r="BJ931" s="74" t="s">
        <v>23</v>
      </c>
      <c r="BK931" s="114">
        <f>ROUND($L$931*$K$931,2)</f>
        <v>0</v>
      </c>
      <c r="BL931" s="74" t="s">
        <v>290</v>
      </c>
      <c r="BM931" s="74" t="s">
        <v>1349</v>
      </c>
    </row>
    <row r="932" spans="2:47" s="6" customFormat="1" ht="16.5" customHeight="1">
      <c r="B932" s="21"/>
      <c r="F932" s="263" t="s">
        <v>1348</v>
      </c>
      <c r="G932" s="242"/>
      <c r="H932" s="242"/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1"/>
      <c r="T932" s="47"/>
      <c r="AA932" s="48"/>
      <c r="AT932" s="6" t="s">
        <v>199</v>
      </c>
      <c r="AU932" s="6" t="s">
        <v>80</v>
      </c>
    </row>
    <row r="933" spans="2:65" s="6" customFormat="1" ht="27" customHeight="1">
      <c r="B933" s="21"/>
      <c r="C933" s="131" t="s">
        <v>1350</v>
      </c>
      <c r="D933" s="131" t="s">
        <v>313</v>
      </c>
      <c r="E933" s="132" t="s">
        <v>1351</v>
      </c>
      <c r="F933" s="265" t="s">
        <v>1352</v>
      </c>
      <c r="G933" s="266"/>
      <c r="H933" s="266"/>
      <c r="I933" s="266"/>
      <c r="J933" s="133" t="s">
        <v>652</v>
      </c>
      <c r="K933" s="134">
        <v>2</v>
      </c>
      <c r="L933" s="267"/>
      <c r="M933" s="266"/>
      <c r="N933" s="268">
        <f>ROUND($L$933*$K$933,2)</f>
        <v>0</v>
      </c>
      <c r="O933" s="269"/>
      <c r="P933" s="269"/>
      <c r="Q933" s="269"/>
      <c r="R933" s="107"/>
      <c r="S933" s="21"/>
      <c r="T933" s="110"/>
      <c r="U933" s="111" t="s">
        <v>43</v>
      </c>
      <c r="X933" s="112">
        <v>0</v>
      </c>
      <c r="Y933" s="112">
        <f>$X$933*$K$933</f>
        <v>0</v>
      </c>
      <c r="Z933" s="112">
        <v>0</v>
      </c>
      <c r="AA933" s="113">
        <f>$Z$933*$K$933</f>
        <v>0</v>
      </c>
      <c r="AR933" s="74" t="s">
        <v>404</v>
      </c>
      <c r="AT933" s="74" t="s">
        <v>313</v>
      </c>
      <c r="AU933" s="74" t="s">
        <v>80</v>
      </c>
      <c r="AY933" s="6" t="s">
        <v>191</v>
      </c>
      <c r="BE933" s="114">
        <f>IF($U$933="základní",$N$933,0)</f>
        <v>0</v>
      </c>
      <c r="BF933" s="114">
        <f>IF($U$933="snížená",$N$933,0)</f>
        <v>0</v>
      </c>
      <c r="BG933" s="114">
        <f>IF($U$933="zákl. přenesená",$N$933,0)</f>
        <v>0</v>
      </c>
      <c r="BH933" s="114">
        <f>IF($U$933="sníž. přenesená",$N$933,0)</f>
        <v>0</v>
      </c>
      <c r="BI933" s="114">
        <f>IF($U$933="nulová",$N$933,0)</f>
        <v>0</v>
      </c>
      <c r="BJ933" s="74" t="s">
        <v>23</v>
      </c>
      <c r="BK933" s="114">
        <f>ROUND($L$933*$K$933,2)</f>
        <v>0</v>
      </c>
      <c r="BL933" s="74" t="s">
        <v>290</v>
      </c>
      <c r="BM933" s="74" t="s">
        <v>1353</v>
      </c>
    </row>
    <row r="934" spans="2:47" s="6" customFormat="1" ht="16.5" customHeight="1">
      <c r="B934" s="21"/>
      <c r="F934" s="263" t="s">
        <v>1352</v>
      </c>
      <c r="G934" s="242"/>
      <c r="H934" s="242"/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1"/>
      <c r="T934" s="47"/>
      <c r="AA934" s="48"/>
      <c r="AT934" s="6" t="s">
        <v>199</v>
      </c>
      <c r="AU934" s="6" t="s">
        <v>80</v>
      </c>
    </row>
    <row r="935" spans="2:65" s="6" customFormat="1" ht="27" customHeight="1">
      <c r="B935" s="21"/>
      <c r="C935" s="131" t="s">
        <v>1354</v>
      </c>
      <c r="D935" s="131" t="s">
        <v>313</v>
      </c>
      <c r="E935" s="132" t="s">
        <v>1355</v>
      </c>
      <c r="F935" s="265" t="s">
        <v>1356</v>
      </c>
      <c r="G935" s="266"/>
      <c r="H935" s="266"/>
      <c r="I935" s="266"/>
      <c r="J935" s="133" t="s">
        <v>652</v>
      </c>
      <c r="K935" s="134">
        <v>2</v>
      </c>
      <c r="L935" s="267"/>
      <c r="M935" s="266"/>
      <c r="N935" s="268">
        <f>ROUND($L$935*$K$935,2)</f>
        <v>0</v>
      </c>
      <c r="O935" s="269"/>
      <c r="P935" s="269"/>
      <c r="Q935" s="269"/>
      <c r="R935" s="107"/>
      <c r="S935" s="21"/>
      <c r="T935" s="110"/>
      <c r="U935" s="111" t="s">
        <v>43</v>
      </c>
      <c r="X935" s="112">
        <v>0</v>
      </c>
      <c r="Y935" s="112">
        <f>$X$935*$K$935</f>
        <v>0</v>
      </c>
      <c r="Z935" s="112">
        <v>0</v>
      </c>
      <c r="AA935" s="113">
        <f>$Z$935*$K$935</f>
        <v>0</v>
      </c>
      <c r="AR935" s="74" t="s">
        <v>404</v>
      </c>
      <c r="AT935" s="74" t="s">
        <v>313</v>
      </c>
      <c r="AU935" s="74" t="s">
        <v>80</v>
      </c>
      <c r="AY935" s="6" t="s">
        <v>191</v>
      </c>
      <c r="BE935" s="114">
        <f>IF($U$935="základní",$N$935,0)</f>
        <v>0</v>
      </c>
      <c r="BF935" s="114">
        <f>IF($U$935="snížená",$N$935,0)</f>
        <v>0</v>
      </c>
      <c r="BG935" s="114">
        <f>IF($U$935="zákl. přenesená",$N$935,0)</f>
        <v>0</v>
      </c>
      <c r="BH935" s="114">
        <f>IF($U$935="sníž. přenesená",$N$935,0)</f>
        <v>0</v>
      </c>
      <c r="BI935" s="114">
        <f>IF($U$935="nulová",$N$935,0)</f>
        <v>0</v>
      </c>
      <c r="BJ935" s="74" t="s">
        <v>23</v>
      </c>
      <c r="BK935" s="114">
        <f>ROUND($L$935*$K$935,2)</f>
        <v>0</v>
      </c>
      <c r="BL935" s="74" t="s">
        <v>290</v>
      </c>
      <c r="BM935" s="74" t="s">
        <v>1357</v>
      </c>
    </row>
    <row r="936" spans="2:47" s="6" customFormat="1" ht="16.5" customHeight="1">
      <c r="B936" s="21"/>
      <c r="F936" s="263" t="s">
        <v>1356</v>
      </c>
      <c r="G936" s="242"/>
      <c r="H936" s="242"/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1"/>
      <c r="T936" s="47"/>
      <c r="AA936" s="48"/>
      <c r="AT936" s="6" t="s">
        <v>199</v>
      </c>
      <c r="AU936" s="6" t="s">
        <v>80</v>
      </c>
    </row>
    <row r="937" spans="2:65" s="6" customFormat="1" ht="27" customHeight="1">
      <c r="B937" s="21"/>
      <c r="C937" s="131" t="s">
        <v>1358</v>
      </c>
      <c r="D937" s="131" t="s">
        <v>313</v>
      </c>
      <c r="E937" s="132" t="s">
        <v>1359</v>
      </c>
      <c r="F937" s="265" t="s">
        <v>1360</v>
      </c>
      <c r="G937" s="266"/>
      <c r="H937" s="266"/>
      <c r="I937" s="266"/>
      <c r="J937" s="133" t="s">
        <v>652</v>
      </c>
      <c r="K937" s="134">
        <v>2</v>
      </c>
      <c r="L937" s="267"/>
      <c r="M937" s="266"/>
      <c r="N937" s="268">
        <f>ROUND($L$937*$K$937,2)</f>
        <v>0</v>
      </c>
      <c r="O937" s="269"/>
      <c r="P937" s="269"/>
      <c r="Q937" s="269"/>
      <c r="R937" s="107"/>
      <c r="S937" s="21"/>
      <c r="T937" s="110"/>
      <c r="U937" s="111" t="s">
        <v>43</v>
      </c>
      <c r="X937" s="112">
        <v>0</v>
      </c>
      <c r="Y937" s="112">
        <f>$X$937*$K$937</f>
        <v>0</v>
      </c>
      <c r="Z937" s="112">
        <v>0</v>
      </c>
      <c r="AA937" s="113">
        <f>$Z$937*$K$937</f>
        <v>0</v>
      </c>
      <c r="AR937" s="74" t="s">
        <v>404</v>
      </c>
      <c r="AT937" s="74" t="s">
        <v>313</v>
      </c>
      <c r="AU937" s="74" t="s">
        <v>80</v>
      </c>
      <c r="AY937" s="6" t="s">
        <v>191</v>
      </c>
      <c r="BE937" s="114">
        <f>IF($U$937="základní",$N$937,0)</f>
        <v>0</v>
      </c>
      <c r="BF937" s="114">
        <f>IF($U$937="snížená",$N$937,0)</f>
        <v>0</v>
      </c>
      <c r="BG937" s="114">
        <f>IF($U$937="zákl. přenesená",$N$937,0)</f>
        <v>0</v>
      </c>
      <c r="BH937" s="114">
        <f>IF($U$937="sníž. přenesená",$N$937,0)</f>
        <v>0</v>
      </c>
      <c r="BI937" s="114">
        <f>IF($U$937="nulová",$N$937,0)</f>
        <v>0</v>
      </c>
      <c r="BJ937" s="74" t="s">
        <v>23</v>
      </c>
      <c r="BK937" s="114">
        <f>ROUND($L$937*$K$937,2)</f>
        <v>0</v>
      </c>
      <c r="BL937" s="74" t="s">
        <v>290</v>
      </c>
      <c r="BM937" s="74" t="s">
        <v>1361</v>
      </c>
    </row>
    <row r="938" spans="2:47" s="6" customFormat="1" ht="16.5" customHeight="1">
      <c r="B938" s="21"/>
      <c r="F938" s="263" t="s">
        <v>1360</v>
      </c>
      <c r="G938" s="242"/>
      <c r="H938" s="242"/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1"/>
      <c r="T938" s="47"/>
      <c r="AA938" s="48"/>
      <c r="AT938" s="6" t="s">
        <v>199</v>
      </c>
      <c r="AU938" s="6" t="s">
        <v>80</v>
      </c>
    </row>
    <row r="939" spans="2:65" s="6" customFormat="1" ht="27" customHeight="1">
      <c r="B939" s="21"/>
      <c r="C939" s="131" t="s">
        <v>1362</v>
      </c>
      <c r="D939" s="131" t="s">
        <v>313</v>
      </c>
      <c r="E939" s="132" t="s">
        <v>1363</v>
      </c>
      <c r="F939" s="265" t="s">
        <v>1364</v>
      </c>
      <c r="G939" s="266"/>
      <c r="H939" s="266"/>
      <c r="I939" s="266"/>
      <c r="J939" s="133" t="s">
        <v>652</v>
      </c>
      <c r="K939" s="134">
        <v>1</v>
      </c>
      <c r="L939" s="267"/>
      <c r="M939" s="266"/>
      <c r="N939" s="268">
        <f>ROUND($L$939*$K$939,2)</f>
        <v>0</v>
      </c>
      <c r="O939" s="269"/>
      <c r="P939" s="269"/>
      <c r="Q939" s="269"/>
      <c r="R939" s="107"/>
      <c r="S939" s="21"/>
      <c r="T939" s="110"/>
      <c r="U939" s="111" t="s">
        <v>43</v>
      </c>
      <c r="X939" s="112">
        <v>0</v>
      </c>
      <c r="Y939" s="112">
        <f>$X$939*$K$939</f>
        <v>0</v>
      </c>
      <c r="Z939" s="112">
        <v>0</v>
      </c>
      <c r="AA939" s="113">
        <f>$Z$939*$K$939</f>
        <v>0</v>
      </c>
      <c r="AR939" s="74" t="s">
        <v>404</v>
      </c>
      <c r="AT939" s="74" t="s">
        <v>313</v>
      </c>
      <c r="AU939" s="74" t="s">
        <v>80</v>
      </c>
      <c r="AY939" s="6" t="s">
        <v>191</v>
      </c>
      <c r="BE939" s="114">
        <f>IF($U$939="základní",$N$939,0)</f>
        <v>0</v>
      </c>
      <c r="BF939" s="114">
        <f>IF($U$939="snížená",$N$939,0)</f>
        <v>0</v>
      </c>
      <c r="BG939" s="114">
        <f>IF($U$939="zákl. přenesená",$N$939,0)</f>
        <v>0</v>
      </c>
      <c r="BH939" s="114">
        <f>IF($U$939="sníž. přenesená",$N$939,0)</f>
        <v>0</v>
      </c>
      <c r="BI939" s="114">
        <f>IF($U$939="nulová",$N$939,0)</f>
        <v>0</v>
      </c>
      <c r="BJ939" s="74" t="s">
        <v>23</v>
      </c>
      <c r="BK939" s="114">
        <f>ROUND($L$939*$K$939,2)</f>
        <v>0</v>
      </c>
      <c r="BL939" s="74" t="s">
        <v>290</v>
      </c>
      <c r="BM939" s="74" t="s">
        <v>1365</v>
      </c>
    </row>
    <row r="940" spans="2:47" s="6" customFormat="1" ht="16.5" customHeight="1">
      <c r="B940" s="21"/>
      <c r="F940" s="263" t="s">
        <v>1364</v>
      </c>
      <c r="G940" s="242"/>
      <c r="H940" s="242"/>
      <c r="I940" s="242"/>
      <c r="J940" s="242"/>
      <c r="K940" s="242"/>
      <c r="L940" s="242"/>
      <c r="M940" s="242"/>
      <c r="N940" s="242"/>
      <c r="O940" s="242"/>
      <c r="P940" s="242"/>
      <c r="Q940" s="242"/>
      <c r="R940" s="242"/>
      <c r="S940" s="21"/>
      <c r="T940" s="47"/>
      <c r="AA940" s="48"/>
      <c r="AT940" s="6" t="s">
        <v>199</v>
      </c>
      <c r="AU940" s="6" t="s">
        <v>80</v>
      </c>
    </row>
    <row r="941" spans="2:65" s="6" customFormat="1" ht="27" customHeight="1">
      <c r="B941" s="21"/>
      <c r="C941" s="105" t="s">
        <v>1366</v>
      </c>
      <c r="D941" s="105" t="s">
        <v>192</v>
      </c>
      <c r="E941" s="106" t="s">
        <v>1367</v>
      </c>
      <c r="F941" s="270" t="s">
        <v>1368</v>
      </c>
      <c r="G941" s="269"/>
      <c r="H941" s="269"/>
      <c r="I941" s="269"/>
      <c r="J941" s="108" t="s">
        <v>92</v>
      </c>
      <c r="K941" s="109">
        <v>50.537</v>
      </c>
      <c r="L941" s="271"/>
      <c r="M941" s="269"/>
      <c r="N941" s="272">
        <f>ROUND($L$941*$K$941,2)</f>
        <v>0</v>
      </c>
      <c r="O941" s="269"/>
      <c r="P941" s="269"/>
      <c r="Q941" s="269"/>
      <c r="R941" s="107" t="s">
        <v>195</v>
      </c>
      <c r="S941" s="21"/>
      <c r="T941" s="110"/>
      <c r="U941" s="111" t="s">
        <v>43</v>
      </c>
      <c r="X941" s="112">
        <v>0.00025</v>
      </c>
      <c r="Y941" s="112">
        <f>$X$941*$K$941</f>
        <v>0.01263425</v>
      </c>
      <c r="Z941" s="112">
        <v>0</v>
      </c>
      <c r="AA941" s="113">
        <f>$Z$941*$K$941</f>
        <v>0</v>
      </c>
      <c r="AR941" s="74" t="s">
        <v>290</v>
      </c>
      <c r="AT941" s="74" t="s">
        <v>192</v>
      </c>
      <c r="AU941" s="74" t="s">
        <v>80</v>
      </c>
      <c r="AY941" s="6" t="s">
        <v>191</v>
      </c>
      <c r="BE941" s="114">
        <f>IF($U$941="základní",$N$941,0)</f>
        <v>0</v>
      </c>
      <c r="BF941" s="114">
        <f>IF($U$941="snížená",$N$941,0)</f>
        <v>0</v>
      </c>
      <c r="BG941" s="114">
        <f>IF($U$941="zákl. přenesená",$N$941,0)</f>
        <v>0</v>
      </c>
      <c r="BH941" s="114">
        <f>IF($U$941="sníž. přenesená",$N$941,0)</f>
        <v>0</v>
      </c>
      <c r="BI941" s="114">
        <f>IF($U$941="nulová",$N$941,0)</f>
        <v>0</v>
      </c>
      <c r="BJ941" s="74" t="s">
        <v>23</v>
      </c>
      <c r="BK941" s="114">
        <f>ROUND($L$941*$K$941,2)</f>
        <v>0</v>
      </c>
      <c r="BL941" s="74" t="s">
        <v>290</v>
      </c>
      <c r="BM941" s="74" t="s">
        <v>1369</v>
      </c>
    </row>
    <row r="942" spans="2:47" s="6" customFormat="1" ht="16.5" customHeight="1">
      <c r="B942" s="21"/>
      <c r="F942" s="263" t="s">
        <v>1370</v>
      </c>
      <c r="G942" s="242"/>
      <c r="H942" s="242"/>
      <c r="I942" s="242"/>
      <c r="J942" s="242"/>
      <c r="K942" s="242"/>
      <c r="L942" s="242"/>
      <c r="M942" s="242"/>
      <c r="N942" s="242"/>
      <c r="O942" s="242"/>
      <c r="P942" s="242"/>
      <c r="Q942" s="242"/>
      <c r="R942" s="242"/>
      <c r="S942" s="21"/>
      <c r="T942" s="47"/>
      <c r="AA942" s="48"/>
      <c r="AT942" s="6" t="s">
        <v>199</v>
      </c>
      <c r="AU942" s="6" t="s">
        <v>80</v>
      </c>
    </row>
    <row r="943" spans="2:51" s="6" customFormat="1" ht="15.75" customHeight="1">
      <c r="B943" s="120"/>
      <c r="E943" s="121"/>
      <c r="F943" s="273" t="s">
        <v>511</v>
      </c>
      <c r="G943" s="274"/>
      <c r="H943" s="274"/>
      <c r="I943" s="274"/>
      <c r="K943" s="123">
        <v>5.044</v>
      </c>
      <c r="S943" s="120"/>
      <c r="T943" s="124"/>
      <c r="AA943" s="125"/>
      <c r="AT943" s="121" t="s">
        <v>201</v>
      </c>
      <c r="AU943" s="121" t="s">
        <v>80</v>
      </c>
      <c r="AV943" s="121" t="s">
        <v>80</v>
      </c>
      <c r="AW943" s="121" t="s">
        <v>147</v>
      </c>
      <c r="AX943" s="121" t="s">
        <v>73</v>
      </c>
      <c r="AY943" s="121" t="s">
        <v>191</v>
      </c>
    </row>
    <row r="944" spans="2:51" s="6" customFormat="1" ht="15.75" customHeight="1">
      <c r="B944" s="120"/>
      <c r="E944" s="121"/>
      <c r="F944" s="273" t="s">
        <v>512</v>
      </c>
      <c r="G944" s="274"/>
      <c r="H944" s="274"/>
      <c r="I944" s="274"/>
      <c r="K944" s="123">
        <v>7.59</v>
      </c>
      <c r="S944" s="120"/>
      <c r="T944" s="124"/>
      <c r="AA944" s="125"/>
      <c r="AT944" s="121" t="s">
        <v>201</v>
      </c>
      <c r="AU944" s="121" t="s">
        <v>80</v>
      </c>
      <c r="AV944" s="121" t="s">
        <v>80</v>
      </c>
      <c r="AW944" s="121" t="s">
        <v>147</v>
      </c>
      <c r="AX944" s="121" t="s">
        <v>73</v>
      </c>
      <c r="AY944" s="121" t="s">
        <v>191</v>
      </c>
    </row>
    <row r="945" spans="2:51" s="6" customFormat="1" ht="15.75" customHeight="1">
      <c r="B945" s="120"/>
      <c r="E945" s="121"/>
      <c r="F945" s="273" t="s">
        <v>514</v>
      </c>
      <c r="G945" s="274"/>
      <c r="H945" s="274"/>
      <c r="I945" s="274"/>
      <c r="K945" s="123">
        <v>22.77</v>
      </c>
      <c r="S945" s="120"/>
      <c r="T945" s="124"/>
      <c r="AA945" s="125"/>
      <c r="AT945" s="121" t="s">
        <v>201</v>
      </c>
      <c r="AU945" s="121" t="s">
        <v>80</v>
      </c>
      <c r="AV945" s="121" t="s">
        <v>80</v>
      </c>
      <c r="AW945" s="121" t="s">
        <v>147</v>
      </c>
      <c r="AX945" s="121" t="s">
        <v>73</v>
      </c>
      <c r="AY945" s="121" t="s">
        <v>191</v>
      </c>
    </row>
    <row r="946" spans="2:51" s="6" customFormat="1" ht="15.75" customHeight="1">
      <c r="B946" s="120"/>
      <c r="E946" s="121"/>
      <c r="F946" s="273" t="s">
        <v>513</v>
      </c>
      <c r="G946" s="274"/>
      <c r="H946" s="274"/>
      <c r="I946" s="274"/>
      <c r="K946" s="123">
        <v>15.133</v>
      </c>
      <c r="S946" s="120"/>
      <c r="T946" s="124"/>
      <c r="AA946" s="125"/>
      <c r="AT946" s="121" t="s">
        <v>201</v>
      </c>
      <c r="AU946" s="121" t="s">
        <v>80</v>
      </c>
      <c r="AV946" s="121" t="s">
        <v>80</v>
      </c>
      <c r="AW946" s="121" t="s">
        <v>147</v>
      </c>
      <c r="AX946" s="121" t="s">
        <v>73</v>
      </c>
      <c r="AY946" s="121" t="s">
        <v>191</v>
      </c>
    </row>
    <row r="947" spans="2:51" s="6" customFormat="1" ht="15.75" customHeight="1">
      <c r="B947" s="126"/>
      <c r="E947" s="127"/>
      <c r="F947" s="275" t="s">
        <v>261</v>
      </c>
      <c r="G947" s="276"/>
      <c r="H947" s="276"/>
      <c r="I947" s="276"/>
      <c r="K947" s="128">
        <v>50.537</v>
      </c>
      <c r="S947" s="126"/>
      <c r="T947" s="129"/>
      <c r="AA947" s="130"/>
      <c r="AT947" s="127" t="s">
        <v>201</v>
      </c>
      <c r="AU947" s="127" t="s">
        <v>80</v>
      </c>
      <c r="AV947" s="127" t="s">
        <v>196</v>
      </c>
      <c r="AW947" s="127" t="s">
        <v>147</v>
      </c>
      <c r="AX947" s="127" t="s">
        <v>23</v>
      </c>
      <c r="AY947" s="127" t="s">
        <v>191</v>
      </c>
    </row>
    <row r="948" spans="2:65" s="6" customFormat="1" ht="27" customHeight="1">
      <c r="B948" s="21"/>
      <c r="C948" s="131" t="s">
        <v>1371</v>
      </c>
      <c r="D948" s="131" t="s">
        <v>313</v>
      </c>
      <c r="E948" s="132" t="s">
        <v>1372</v>
      </c>
      <c r="F948" s="265" t="s">
        <v>1373</v>
      </c>
      <c r="G948" s="266"/>
      <c r="H948" s="266"/>
      <c r="I948" s="266"/>
      <c r="J948" s="133" t="s">
        <v>652</v>
      </c>
      <c r="K948" s="134">
        <v>2</v>
      </c>
      <c r="L948" s="267"/>
      <c r="M948" s="266"/>
      <c r="N948" s="268">
        <f>ROUND($L$948*$K$948,2)</f>
        <v>0</v>
      </c>
      <c r="O948" s="269"/>
      <c r="P948" s="269"/>
      <c r="Q948" s="269"/>
      <c r="R948" s="107"/>
      <c r="S948" s="21"/>
      <c r="T948" s="110"/>
      <c r="U948" s="111" t="s">
        <v>43</v>
      </c>
      <c r="X948" s="112">
        <v>0</v>
      </c>
      <c r="Y948" s="112">
        <f>$X$948*$K$948</f>
        <v>0</v>
      </c>
      <c r="Z948" s="112">
        <v>0</v>
      </c>
      <c r="AA948" s="113">
        <f>$Z$948*$K$948</f>
        <v>0</v>
      </c>
      <c r="AR948" s="74" t="s">
        <v>404</v>
      </c>
      <c r="AT948" s="74" t="s">
        <v>313</v>
      </c>
      <c r="AU948" s="74" t="s">
        <v>80</v>
      </c>
      <c r="AY948" s="6" t="s">
        <v>191</v>
      </c>
      <c r="BE948" s="114">
        <f>IF($U$948="základní",$N$948,0)</f>
        <v>0</v>
      </c>
      <c r="BF948" s="114">
        <f>IF($U$948="snížená",$N$948,0)</f>
        <v>0</v>
      </c>
      <c r="BG948" s="114">
        <f>IF($U$948="zákl. přenesená",$N$948,0)</f>
        <v>0</v>
      </c>
      <c r="BH948" s="114">
        <f>IF($U$948="sníž. přenesená",$N$948,0)</f>
        <v>0</v>
      </c>
      <c r="BI948" s="114">
        <f>IF($U$948="nulová",$N$948,0)</f>
        <v>0</v>
      </c>
      <c r="BJ948" s="74" t="s">
        <v>23</v>
      </c>
      <c r="BK948" s="114">
        <f>ROUND($L$948*$K$948,2)</f>
        <v>0</v>
      </c>
      <c r="BL948" s="74" t="s">
        <v>290</v>
      </c>
      <c r="BM948" s="74" t="s">
        <v>1374</v>
      </c>
    </row>
    <row r="949" spans="2:47" s="6" customFormat="1" ht="16.5" customHeight="1">
      <c r="B949" s="21"/>
      <c r="F949" s="263" t="s">
        <v>1373</v>
      </c>
      <c r="G949" s="242"/>
      <c r="H949" s="242"/>
      <c r="I949" s="242"/>
      <c r="J949" s="242"/>
      <c r="K949" s="242"/>
      <c r="L949" s="242"/>
      <c r="M949" s="242"/>
      <c r="N949" s="242"/>
      <c r="O949" s="242"/>
      <c r="P949" s="242"/>
      <c r="Q949" s="242"/>
      <c r="R949" s="242"/>
      <c r="S949" s="21"/>
      <c r="T949" s="47"/>
      <c r="AA949" s="48"/>
      <c r="AT949" s="6" t="s">
        <v>199</v>
      </c>
      <c r="AU949" s="6" t="s">
        <v>80</v>
      </c>
    </row>
    <row r="950" spans="2:65" s="6" customFormat="1" ht="27" customHeight="1">
      <c r="B950" s="21"/>
      <c r="C950" s="131" t="s">
        <v>1375</v>
      </c>
      <c r="D950" s="131" t="s">
        <v>313</v>
      </c>
      <c r="E950" s="132" t="s">
        <v>1376</v>
      </c>
      <c r="F950" s="265" t="s">
        <v>1377</v>
      </c>
      <c r="G950" s="266"/>
      <c r="H950" s="266"/>
      <c r="I950" s="266"/>
      <c r="J950" s="133" t="s">
        <v>652</v>
      </c>
      <c r="K950" s="134">
        <v>2</v>
      </c>
      <c r="L950" s="267"/>
      <c r="M950" s="266"/>
      <c r="N950" s="268">
        <f>ROUND($L$950*$K$950,2)</f>
        <v>0</v>
      </c>
      <c r="O950" s="269"/>
      <c r="P950" s="269"/>
      <c r="Q950" s="269"/>
      <c r="R950" s="107"/>
      <c r="S950" s="21"/>
      <c r="T950" s="110"/>
      <c r="U950" s="111" t="s">
        <v>43</v>
      </c>
      <c r="X950" s="112">
        <v>0</v>
      </c>
      <c r="Y950" s="112">
        <f>$X$950*$K$950</f>
        <v>0</v>
      </c>
      <c r="Z950" s="112">
        <v>0</v>
      </c>
      <c r="AA950" s="113">
        <f>$Z$950*$K$950</f>
        <v>0</v>
      </c>
      <c r="AR950" s="74" t="s">
        <v>404</v>
      </c>
      <c r="AT950" s="74" t="s">
        <v>313</v>
      </c>
      <c r="AU950" s="74" t="s">
        <v>80</v>
      </c>
      <c r="AY950" s="6" t="s">
        <v>191</v>
      </c>
      <c r="BE950" s="114">
        <f>IF($U$950="základní",$N$950,0)</f>
        <v>0</v>
      </c>
      <c r="BF950" s="114">
        <f>IF($U$950="snížená",$N$950,0)</f>
        <v>0</v>
      </c>
      <c r="BG950" s="114">
        <f>IF($U$950="zákl. přenesená",$N$950,0)</f>
        <v>0</v>
      </c>
      <c r="BH950" s="114">
        <f>IF($U$950="sníž. přenesená",$N$950,0)</f>
        <v>0</v>
      </c>
      <c r="BI950" s="114">
        <f>IF($U$950="nulová",$N$950,0)</f>
        <v>0</v>
      </c>
      <c r="BJ950" s="74" t="s">
        <v>23</v>
      </c>
      <c r="BK950" s="114">
        <f>ROUND($L$950*$K$950,2)</f>
        <v>0</v>
      </c>
      <c r="BL950" s="74" t="s">
        <v>290</v>
      </c>
      <c r="BM950" s="74" t="s">
        <v>1378</v>
      </c>
    </row>
    <row r="951" spans="2:47" s="6" customFormat="1" ht="16.5" customHeight="1">
      <c r="B951" s="21"/>
      <c r="F951" s="263" t="s">
        <v>1377</v>
      </c>
      <c r="G951" s="242"/>
      <c r="H951" s="242"/>
      <c r="I951" s="242"/>
      <c r="J951" s="242"/>
      <c r="K951" s="242"/>
      <c r="L951" s="242"/>
      <c r="M951" s="242"/>
      <c r="N951" s="242"/>
      <c r="O951" s="242"/>
      <c r="P951" s="242"/>
      <c r="Q951" s="242"/>
      <c r="R951" s="242"/>
      <c r="S951" s="21"/>
      <c r="T951" s="47"/>
      <c r="AA951" s="48"/>
      <c r="AT951" s="6" t="s">
        <v>199</v>
      </c>
      <c r="AU951" s="6" t="s">
        <v>80</v>
      </c>
    </row>
    <row r="952" spans="2:65" s="6" customFormat="1" ht="27" customHeight="1">
      <c r="B952" s="21"/>
      <c r="C952" s="131" t="s">
        <v>1379</v>
      </c>
      <c r="D952" s="131" t="s">
        <v>313</v>
      </c>
      <c r="E952" s="132" t="s">
        <v>1380</v>
      </c>
      <c r="F952" s="265" t="s">
        <v>1381</v>
      </c>
      <c r="G952" s="266"/>
      <c r="H952" s="266"/>
      <c r="I952" s="266"/>
      <c r="J952" s="133" t="s">
        <v>652</v>
      </c>
      <c r="K952" s="134">
        <v>6</v>
      </c>
      <c r="L952" s="267"/>
      <c r="M952" s="266"/>
      <c r="N952" s="268">
        <f>ROUND($L$952*$K$952,2)</f>
        <v>0</v>
      </c>
      <c r="O952" s="269"/>
      <c r="P952" s="269"/>
      <c r="Q952" s="269"/>
      <c r="R952" s="107"/>
      <c r="S952" s="21"/>
      <c r="T952" s="110"/>
      <c r="U952" s="111" t="s">
        <v>43</v>
      </c>
      <c r="X952" s="112">
        <v>0</v>
      </c>
      <c r="Y952" s="112">
        <f>$X$952*$K$952</f>
        <v>0</v>
      </c>
      <c r="Z952" s="112">
        <v>0</v>
      </c>
      <c r="AA952" s="113">
        <f>$Z$952*$K$952</f>
        <v>0</v>
      </c>
      <c r="AR952" s="74" t="s">
        <v>404</v>
      </c>
      <c r="AT952" s="74" t="s">
        <v>313</v>
      </c>
      <c r="AU952" s="74" t="s">
        <v>80</v>
      </c>
      <c r="AY952" s="6" t="s">
        <v>191</v>
      </c>
      <c r="BE952" s="114">
        <f>IF($U$952="základní",$N$952,0)</f>
        <v>0</v>
      </c>
      <c r="BF952" s="114">
        <f>IF($U$952="snížená",$N$952,0)</f>
        <v>0</v>
      </c>
      <c r="BG952" s="114">
        <f>IF($U$952="zákl. přenesená",$N$952,0)</f>
        <v>0</v>
      </c>
      <c r="BH952" s="114">
        <f>IF($U$952="sníž. přenesená",$N$952,0)</f>
        <v>0</v>
      </c>
      <c r="BI952" s="114">
        <f>IF($U$952="nulová",$N$952,0)</f>
        <v>0</v>
      </c>
      <c r="BJ952" s="74" t="s">
        <v>23</v>
      </c>
      <c r="BK952" s="114">
        <f>ROUND($L$952*$K$952,2)</f>
        <v>0</v>
      </c>
      <c r="BL952" s="74" t="s">
        <v>290</v>
      </c>
      <c r="BM952" s="74" t="s">
        <v>1382</v>
      </c>
    </row>
    <row r="953" spans="2:47" s="6" customFormat="1" ht="16.5" customHeight="1">
      <c r="B953" s="21"/>
      <c r="F953" s="263" t="s">
        <v>1381</v>
      </c>
      <c r="G953" s="242"/>
      <c r="H953" s="242"/>
      <c r="I953" s="242"/>
      <c r="J953" s="242"/>
      <c r="K953" s="242"/>
      <c r="L953" s="242"/>
      <c r="M953" s="242"/>
      <c r="N953" s="242"/>
      <c r="O953" s="242"/>
      <c r="P953" s="242"/>
      <c r="Q953" s="242"/>
      <c r="R953" s="242"/>
      <c r="S953" s="21"/>
      <c r="T953" s="47"/>
      <c r="AA953" s="48"/>
      <c r="AT953" s="6" t="s">
        <v>199</v>
      </c>
      <c r="AU953" s="6" t="s">
        <v>80</v>
      </c>
    </row>
    <row r="954" spans="2:65" s="6" customFormat="1" ht="27" customHeight="1">
      <c r="B954" s="21"/>
      <c r="C954" s="131" t="s">
        <v>1383</v>
      </c>
      <c r="D954" s="131" t="s">
        <v>313</v>
      </c>
      <c r="E954" s="132" t="s">
        <v>1384</v>
      </c>
      <c r="F954" s="265" t="s">
        <v>1385</v>
      </c>
      <c r="G954" s="266"/>
      <c r="H954" s="266"/>
      <c r="I954" s="266"/>
      <c r="J954" s="133" t="s">
        <v>652</v>
      </c>
      <c r="K954" s="134">
        <v>6</v>
      </c>
      <c r="L954" s="267"/>
      <c r="M954" s="266"/>
      <c r="N954" s="268">
        <f>ROUND($L$954*$K$954,2)</f>
        <v>0</v>
      </c>
      <c r="O954" s="269"/>
      <c r="P954" s="269"/>
      <c r="Q954" s="269"/>
      <c r="R954" s="107"/>
      <c r="S954" s="21"/>
      <c r="T954" s="110"/>
      <c r="U954" s="111" t="s">
        <v>43</v>
      </c>
      <c r="X954" s="112">
        <v>0</v>
      </c>
      <c r="Y954" s="112">
        <f>$X$954*$K$954</f>
        <v>0</v>
      </c>
      <c r="Z954" s="112">
        <v>0</v>
      </c>
      <c r="AA954" s="113">
        <f>$Z$954*$K$954</f>
        <v>0</v>
      </c>
      <c r="AR954" s="74" t="s">
        <v>404</v>
      </c>
      <c r="AT954" s="74" t="s">
        <v>313</v>
      </c>
      <c r="AU954" s="74" t="s">
        <v>80</v>
      </c>
      <c r="AY954" s="6" t="s">
        <v>191</v>
      </c>
      <c r="BE954" s="114">
        <f>IF($U$954="základní",$N$954,0)</f>
        <v>0</v>
      </c>
      <c r="BF954" s="114">
        <f>IF($U$954="snížená",$N$954,0)</f>
        <v>0</v>
      </c>
      <c r="BG954" s="114">
        <f>IF($U$954="zákl. přenesená",$N$954,0)</f>
        <v>0</v>
      </c>
      <c r="BH954" s="114">
        <f>IF($U$954="sníž. přenesená",$N$954,0)</f>
        <v>0</v>
      </c>
      <c r="BI954" s="114">
        <f>IF($U$954="nulová",$N$954,0)</f>
        <v>0</v>
      </c>
      <c r="BJ954" s="74" t="s">
        <v>23</v>
      </c>
      <c r="BK954" s="114">
        <f>ROUND($L$954*$K$954,2)</f>
        <v>0</v>
      </c>
      <c r="BL954" s="74" t="s">
        <v>290</v>
      </c>
      <c r="BM954" s="74" t="s">
        <v>1386</v>
      </c>
    </row>
    <row r="955" spans="2:47" s="6" customFormat="1" ht="16.5" customHeight="1">
      <c r="B955" s="21"/>
      <c r="F955" s="263" t="s">
        <v>1385</v>
      </c>
      <c r="G955" s="242"/>
      <c r="H955" s="242"/>
      <c r="I955" s="242"/>
      <c r="J955" s="242"/>
      <c r="K955" s="242"/>
      <c r="L955" s="242"/>
      <c r="M955" s="242"/>
      <c r="N955" s="242"/>
      <c r="O955" s="242"/>
      <c r="P955" s="242"/>
      <c r="Q955" s="242"/>
      <c r="R955" s="242"/>
      <c r="S955" s="21"/>
      <c r="T955" s="47"/>
      <c r="AA955" s="48"/>
      <c r="AT955" s="6" t="s">
        <v>199</v>
      </c>
      <c r="AU955" s="6" t="s">
        <v>80</v>
      </c>
    </row>
    <row r="956" spans="2:65" s="6" customFormat="1" ht="27" customHeight="1">
      <c r="B956" s="21"/>
      <c r="C956" s="105" t="s">
        <v>1387</v>
      </c>
      <c r="D956" s="105" t="s">
        <v>192</v>
      </c>
      <c r="E956" s="106" t="s">
        <v>1388</v>
      </c>
      <c r="F956" s="270" t="s">
        <v>1389</v>
      </c>
      <c r="G956" s="269"/>
      <c r="H956" s="269"/>
      <c r="I956" s="269"/>
      <c r="J956" s="108" t="s">
        <v>652</v>
      </c>
      <c r="K956" s="109">
        <v>2</v>
      </c>
      <c r="L956" s="271"/>
      <c r="M956" s="269"/>
      <c r="N956" s="272">
        <f>ROUND($L$956*$K$956,2)</f>
        <v>0</v>
      </c>
      <c r="O956" s="269"/>
      <c r="P956" s="269"/>
      <c r="Q956" s="269"/>
      <c r="R956" s="107" t="s">
        <v>195</v>
      </c>
      <c r="S956" s="21"/>
      <c r="T956" s="110"/>
      <c r="U956" s="111" t="s">
        <v>43</v>
      </c>
      <c r="X956" s="112">
        <v>0.00081</v>
      </c>
      <c r="Y956" s="112">
        <f>$X$956*$K$956</f>
        <v>0.00162</v>
      </c>
      <c r="Z956" s="112">
        <v>0</v>
      </c>
      <c r="AA956" s="113">
        <f>$Z$956*$K$956</f>
        <v>0</v>
      </c>
      <c r="AR956" s="74" t="s">
        <v>290</v>
      </c>
      <c r="AT956" s="74" t="s">
        <v>192</v>
      </c>
      <c r="AU956" s="74" t="s">
        <v>80</v>
      </c>
      <c r="AY956" s="6" t="s">
        <v>191</v>
      </c>
      <c r="BE956" s="114">
        <f>IF($U$956="základní",$N$956,0)</f>
        <v>0</v>
      </c>
      <c r="BF956" s="114">
        <f>IF($U$956="snížená",$N$956,0)</f>
        <v>0</v>
      </c>
      <c r="BG956" s="114">
        <f>IF($U$956="zákl. přenesená",$N$956,0)</f>
        <v>0</v>
      </c>
      <c r="BH956" s="114">
        <f>IF($U$956="sníž. přenesená",$N$956,0)</f>
        <v>0</v>
      </c>
      <c r="BI956" s="114">
        <f>IF($U$956="nulová",$N$956,0)</f>
        <v>0</v>
      </c>
      <c r="BJ956" s="74" t="s">
        <v>23</v>
      </c>
      <c r="BK956" s="114">
        <f>ROUND($L$956*$K$956,2)</f>
        <v>0</v>
      </c>
      <c r="BL956" s="74" t="s">
        <v>290</v>
      </c>
      <c r="BM956" s="74" t="s">
        <v>1390</v>
      </c>
    </row>
    <row r="957" spans="2:47" s="6" customFormat="1" ht="16.5" customHeight="1">
      <c r="B957" s="21"/>
      <c r="F957" s="263" t="s">
        <v>1391</v>
      </c>
      <c r="G957" s="242"/>
      <c r="H957" s="242"/>
      <c r="I957" s="242"/>
      <c r="J957" s="242"/>
      <c r="K957" s="242"/>
      <c r="L957" s="242"/>
      <c r="M957" s="242"/>
      <c r="N957" s="242"/>
      <c r="O957" s="242"/>
      <c r="P957" s="242"/>
      <c r="Q957" s="242"/>
      <c r="R957" s="242"/>
      <c r="S957" s="21"/>
      <c r="T957" s="47"/>
      <c r="AA957" s="48"/>
      <c r="AT957" s="6" t="s">
        <v>199</v>
      </c>
      <c r="AU957" s="6" t="s">
        <v>80</v>
      </c>
    </row>
    <row r="958" spans="2:65" s="6" customFormat="1" ht="39" customHeight="1">
      <c r="B958" s="21"/>
      <c r="C958" s="131" t="s">
        <v>1392</v>
      </c>
      <c r="D958" s="131" t="s">
        <v>313</v>
      </c>
      <c r="E958" s="132" t="s">
        <v>1393</v>
      </c>
      <c r="F958" s="265" t="s">
        <v>1394</v>
      </c>
      <c r="G958" s="266"/>
      <c r="H958" s="266"/>
      <c r="I958" s="266"/>
      <c r="J958" s="133" t="s">
        <v>652</v>
      </c>
      <c r="K958" s="134">
        <v>3</v>
      </c>
      <c r="L958" s="267"/>
      <c r="M958" s="266"/>
      <c r="N958" s="268">
        <f>ROUND($L$958*$K$958,2)</f>
        <v>0</v>
      </c>
      <c r="O958" s="269"/>
      <c r="P958" s="269"/>
      <c r="Q958" s="269"/>
      <c r="R958" s="107"/>
      <c r="S958" s="21"/>
      <c r="T958" s="110"/>
      <c r="U958" s="111" t="s">
        <v>43</v>
      </c>
      <c r="X958" s="112">
        <v>0</v>
      </c>
      <c r="Y958" s="112">
        <f>$X$958*$K$958</f>
        <v>0</v>
      </c>
      <c r="Z958" s="112">
        <v>0</v>
      </c>
      <c r="AA958" s="113">
        <f>$Z$958*$K$958</f>
        <v>0</v>
      </c>
      <c r="AR958" s="74" t="s">
        <v>404</v>
      </c>
      <c r="AT958" s="74" t="s">
        <v>313</v>
      </c>
      <c r="AU958" s="74" t="s">
        <v>80</v>
      </c>
      <c r="AY958" s="6" t="s">
        <v>191</v>
      </c>
      <c r="BE958" s="114">
        <f>IF($U$958="základní",$N$958,0)</f>
        <v>0</v>
      </c>
      <c r="BF958" s="114">
        <f>IF($U$958="snížená",$N$958,0)</f>
        <v>0</v>
      </c>
      <c r="BG958" s="114">
        <f>IF($U$958="zákl. přenesená",$N$958,0)</f>
        <v>0</v>
      </c>
      <c r="BH958" s="114">
        <f>IF($U$958="sníž. přenesená",$N$958,0)</f>
        <v>0</v>
      </c>
      <c r="BI958" s="114">
        <f>IF($U$958="nulová",$N$958,0)</f>
        <v>0</v>
      </c>
      <c r="BJ958" s="74" t="s">
        <v>23</v>
      </c>
      <c r="BK958" s="114">
        <f>ROUND($L$958*$K$958,2)</f>
        <v>0</v>
      </c>
      <c r="BL958" s="74" t="s">
        <v>290</v>
      </c>
      <c r="BM958" s="74" t="s">
        <v>1395</v>
      </c>
    </row>
    <row r="959" spans="2:47" s="6" customFormat="1" ht="16.5" customHeight="1">
      <c r="B959" s="21"/>
      <c r="F959" s="263" t="s">
        <v>1394</v>
      </c>
      <c r="G959" s="242"/>
      <c r="H959" s="242"/>
      <c r="I959" s="242"/>
      <c r="J959" s="242"/>
      <c r="K959" s="242"/>
      <c r="L959" s="242"/>
      <c r="M959" s="242"/>
      <c r="N959" s="242"/>
      <c r="O959" s="242"/>
      <c r="P959" s="242"/>
      <c r="Q959" s="242"/>
      <c r="R959" s="242"/>
      <c r="S959" s="21"/>
      <c r="T959" s="47"/>
      <c r="AA959" s="48"/>
      <c r="AT959" s="6" t="s">
        <v>199</v>
      </c>
      <c r="AU959" s="6" t="s">
        <v>80</v>
      </c>
    </row>
    <row r="960" spans="2:65" s="6" customFormat="1" ht="39" customHeight="1">
      <c r="B960" s="21"/>
      <c r="C960" s="131" t="s">
        <v>1396</v>
      </c>
      <c r="D960" s="131" t="s">
        <v>313</v>
      </c>
      <c r="E960" s="132" t="s">
        <v>1397</v>
      </c>
      <c r="F960" s="265" t="s">
        <v>1398</v>
      </c>
      <c r="G960" s="266"/>
      <c r="H960" s="266"/>
      <c r="I960" s="266"/>
      <c r="J960" s="133" t="s">
        <v>652</v>
      </c>
      <c r="K960" s="134">
        <v>1</v>
      </c>
      <c r="L960" s="267"/>
      <c r="M960" s="266"/>
      <c r="N960" s="268">
        <f>ROUND($L$960*$K$960,2)</f>
        <v>0</v>
      </c>
      <c r="O960" s="269"/>
      <c r="P960" s="269"/>
      <c r="Q960" s="269"/>
      <c r="R960" s="107"/>
      <c r="S960" s="21"/>
      <c r="T960" s="110"/>
      <c r="U960" s="111" t="s">
        <v>43</v>
      </c>
      <c r="X960" s="112">
        <v>0</v>
      </c>
      <c r="Y960" s="112">
        <f>$X$960*$K$960</f>
        <v>0</v>
      </c>
      <c r="Z960" s="112">
        <v>0</v>
      </c>
      <c r="AA960" s="113">
        <f>$Z$960*$K$960</f>
        <v>0</v>
      </c>
      <c r="AR960" s="74" t="s">
        <v>404</v>
      </c>
      <c r="AT960" s="74" t="s">
        <v>313</v>
      </c>
      <c r="AU960" s="74" t="s">
        <v>80</v>
      </c>
      <c r="AY960" s="6" t="s">
        <v>191</v>
      </c>
      <c r="BE960" s="114">
        <f>IF($U$960="základní",$N$960,0)</f>
        <v>0</v>
      </c>
      <c r="BF960" s="114">
        <f>IF($U$960="snížená",$N$960,0)</f>
        <v>0</v>
      </c>
      <c r="BG960" s="114">
        <f>IF($U$960="zákl. přenesená",$N$960,0)</f>
        <v>0</v>
      </c>
      <c r="BH960" s="114">
        <f>IF($U$960="sníž. přenesená",$N$960,0)</f>
        <v>0</v>
      </c>
      <c r="BI960" s="114">
        <f>IF($U$960="nulová",$N$960,0)</f>
        <v>0</v>
      </c>
      <c r="BJ960" s="74" t="s">
        <v>23</v>
      </c>
      <c r="BK960" s="114">
        <f>ROUND($L$960*$K$960,2)</f>
        <v>0</v>
      </c>
      <c r="BL960" s="74" t="s">
        <v>290</v>
      </c>
      <c r="BM960" s="74" t="s">
        <v>1399</v>
      </c>
    </row>
    <row r="961" spans="2:47" s="6" customFormat="1" ht="16.5" customHeight="1">
      <c r="B961" s="21"/>
      <c r="F961" s="263" t="s">
        <v>1398</v>
      </c>
      <c r="G961" s="242"/>
      <c r="H961" s="242"/>
      <c r="I961" s="242"/>
      <c r="J961" s="242"/>
      <c r="K961" s="242"/>
      <c r="L961" s="242"/>
      <c r="M961" s="242"/>
      <c r="N961" s="242"/>
      <c r="O961" s="242"/>
      <c r="P961" s="242"/>
      <c r="Q961" s="242"/>
      <c r="R961" s="242"/>
      <c r="S961" s="21"/>
      <c r="T961" s="47"/>
      <c r="AA961" s="48"/>
      <c r="AT961" s="6" t="s">
        <v>199</v>
      </c>
      <c r="AU961" s="6" t="s">
        <v>80</v>
      </c>
    </row>
    <row r="962" spans="2:65" s="6" customFormat="1" ht="27" customHeight="1">
      <c r="B962" s="21"/>
      <c r="C962" s="105" t="s">
        <v>1400</v>
      </c>
      <c r="D962" s="105" t="s">
        <v>192</v>
      </c>
      <c r="E962" s="106" t="s">
        <v>1401</v>
      </c>
      <c r="F962" s="270" t="s">
        <v>1402</v>
      </c>
      <c r="G962" s="269"/>
      <c r="H962" s="269"/>
      <c r="I962" s="269"/>
      <c r="J962" s="108" t="s">
        <v>652</v>
      </c>
      <c r="K962" s="109">
        <v>44</v>
      </c>
      <c r="L962" s="271"/>
      <c r="M962" s="269"/>
      <c r="N962" s="272">
        <f>ROUND($L$962*$K$962,2)</f>
        <v>0</v>
      </c>
      <c r="O962" s="269"/>
      <c r="P962" s="269"/>
      <c r="Q962" s="269"/>
      <c r="R962" s="107" t="s">
        <v>195</v>
      </c>
      <c r="S962" s="21"/>
      <c r="T962" s="110"/>
      <c r="U962" s="111" t="s">
        <v>43</v>
      </c>
      <c r="X962" s="112">
        <v>0</v>
      </c>
      <c r="Y962" s="112">
        <f>$X$962*$K$962</f>
        <v>0</v>
      </c>
      <c r="Z962" s="112">
        <v>0</v>
      </c>
      <c r="AA962" s="113">
        <f>$Z$962*$K$962</f>
        <v>0</v>
      </c>
      <c r="AR962" s="74" t="s">
        <v>290</v>
      </c>
      <c r="AT962" s="74" t="s">
        <v>192</v>
      </c>
      <c r="AU962" s="74" t="s">
        <v>80</v>
      </c>
      <c r="AY962" s="6" t="s">
        <v>191</v>
      </c>
      <c r="BE962" s="114">
        <f>IF($U$962="základní",$N$962,0)</f>
        <v>0</v>
      </c>
      <c r="BF962" s="114">
        <f>IF($U$962="snížená",$N$962,0)</f>
        <v>0</v>
      </c>
      <c r="BG962" s="114">
        <f>IF($U$962="zákl. přenesená",$N$962,0)</f>
        <v>0</v>
      </c>
      <c r="BH962" s="114">
        <f>IF($U$962="sníž. přenesená",$N$962,0)</f>
        <v>0</v>
      </c>
      <c r="BI962" s="114">
        <f>IF($U$962="nulová",$N$962,0)</f>
        <v>0</v>
      </c>
      <c r="BJ962" s="74" t="s">
        <v>23</v>
      </c>
      <c r="BK962" s="114">
        <f>ROUND($L$962*$K$962,2)</f>
        <v>0</v>
      </c>
      <c r="BL962" s="74" t="s">
        <v>290</v>
      </c>
      <c r="BM962" s="74" t="s">
        <v>1403</v>
      </c>
    </row>
    <row r="963" spans="2:47" s="6" customFormat="1" ht="16.5" customHeight="1">
      <c r="B963" s="21"/>
      <c r="F963" s="263" t="s">
        <v>1404</v>
      </c>
      <c r="G963" s="242"/>
      <c r="H963" s="242"/>
      <c r="I963" s="242"/>
      <c r="J963" s="242"/>
      <c r="K963" s="242"/>
      <c r="L963" s="242"/>
      <c r="M963" s="242"/>
      <c r="N963" s="242"/>
      <c r="O963" s="242"/>
      <c r="P963" s="242"/>
      <c r="Q963" s="242"/>
      <c r="R963" s="242"/>
      <c r="S963" s="21"/>
      <c r="T963" s="47"/>
      <c r="AA963" s="48"/>
      <c r="AT963" s="6" t="s">
        <v>199</v>
      </c>
      <c r="AU963" s="6" t="s">
        <v>80</v>
      </c>
    </row>
    <row r="964" spans="2:51" s="6" customFormat="1" ht="15.75" customHeight="1">
      <c r="B964" s="115"/>
      <c r="E964" s="116"/>
      <c r="F964" s="277" t="s">
        <v>1405</v>
      </c>
      <c r="G964" s="278"/>
      <c r="H964" s="278"/>
      <c r="I964" s="278"/>
      <c r="K964" s="116"/>
      <c r="S964" s="115"/>
      <c r="T964" s="118"/>
      <c r="AA964" s="119"/>
      <c r="AT964" s="116" t="s">
        <v>201</v>
      </c>
      <c r="AU964" s="116" t="s">
        <v>80</v>
      </c>
      <c r="AV964" s="116" t="s">
        <v>23</v>
      </c>
      <c r="AW964" s="116" t="s">
        <v>147</v>
      </c>
      <c r="AX964" s="116" t="s">
        <v>73</v>
      </c>
      <c r="AY964" s="116" t="s">
        <v>191</v>
      </c>
    </row>
    <row r="965" spans="2:51" s="6" customFormat="1" ht="15.75" customHeight="1">
      <c r="B965" s="120"/>
      <c r="E965" s="121"/>
      <c r="F965" s="273" t="s">
        <v>1406</v>
      </c>
      <c r="G965" s="274"/>
      <c r="H965" s="274"/>
      <c r="I965" s="274"/>
      <c r="K965" s="123">
        <v>44</v>
      </c>
      <c r="S965" s="120"/>
      <c r="T965" s="124"/>
      <c r="AA965" s="125"/>
      <c r="AT965" s="121" t="s">
        <v>201</v>
      </c>
      <c r="AU965" s="121" t="s">
        <v>80</v>
      </c>
      <c r="AV965" s="121" t="s">
        <v>80</v>
      </c>
      <c r="AW965" s="121" t="s">
        <v>147</v>
      </c>
      <c r="AX965" s="121" t="s">
        <v>23</v>
      </c>
      <c r="AY965" s="121" t="s">
        <v>191</v>
      </c>
    </row>
    <row r="966" spans="2:65" s="6" customFormat="1" ht="27" customHeight="1">
      <c r="B966" s="21"/>
      <c r="C966" s="105" t="s">
        <v>1407</v>
      </c>
      <c r="D966" s="105" t="s">
        <v>192</v>
      </c>
      <c r="E966" s="106" t="s">
        <v>1408</v>
      </c>
      <c r="F966" s="270" t="s">
        <v>1409</v>
      </c>
      <c r="G966" s="269"/>
      <c r="H966" s="269"/>
      <c r="I966" s="269"/>
      <c r="J966" s="108" t="s">
        <v>652</v>
      </c>
      <c r="K966" s="109">
        <v>32</v>
      </c>
      <c r="L966" s="271"/>
      <c r="M966" s="269"/>
      <c r="N966" s="272">
        <f>ROUND($L$966*$K$966,2)</f>
        <v>0</v>
      </c>
      <c r="O966" s="269"/>
      <c r="P966" s="269"/>
      <c r="Q966" s="269"/>
      <c r="R966" s="107" t="s">
        <v>195</v>
      </c>
      <c r="S966" s="21"/>
      <c r="T966" s="110"/>
      <c r="U966" s="111" t="s">
        <v>43</v>
      </c>
      <c r="X966" s="112">
        <v>0</v>
      </c>
      <c r="Y966" s="112">
        <f>$X$966*$K$966</f>
        <v>0</v>
      </c>
      <c r="Z966" s="112">
        <v>0</v>
      </c>
      <c r="AA966" s="113">
        <f>$Z$966*$K$966</f>
        <v>0</v>
      </c>
      <c r="AR966" s="74" t="s">
        <v>290</v>
      </c>
      <c r="AT966" s="74" t="s">
        <v>192</v>
      </c>
      <c r="AU966" s="74" t="s">
        <v>80</v>
      </c>
      <c r="AY966" s="6" t="s">
        <v>191</v>
      </c>
      <c r="BE966" s="114">
        <f>IF($U$966="základní",$N$966,0)</f>
        <v>0</v>
      </c>
      <c r="BF966" s="114">
        <f>IF($U$966="snížená",$N$966,0)</f>
        <v>0</v>
      </c>
      <c r="BG966" s="114">
        <f>IF($U$966="zákl. přenesená",$N$966,0)</f>
        <v>0</v>
      </c>
      <c r="BH966" s="114">
        <f>IF($U$966="sníž. přenesená",$N$966,0)</f>
        <v>0</v>
      </c>
      <c r="BI966" s="114">
        <f>IF($U$966="nulová",$N$966,0)</f>
        <v>0</v>
      </c>
      <c r="BJ966" s="74" t="s">
        <v>23</v>
      </c>
      <c r="BK966" s="114">
        <f>ROUND($L$966*$K$966,2)</f>
        <v>0</v>
      </c>
      <c r="BL966" s="74" t="s">
        <v>290</v>
      </c>
      <c r="BM966" s="74" t="s">
        <v>1410</v>
      </c>
    </row>
    <row r="967" spans="2:47" s="6" customFormat="1" ht="16.5" customHeight="1">
      <c r="B967" s="21"/>
      <c r="F967" s="263" t="s">
        <v>1411</v>
      </c>
      <c r="G967" s="242"/>
      <c r="H967" s="242"/>
      <c r="I967" s="242"/>
      <c r="J967" s="242"/>
      <c r="K967" s="242"/>
      <c r="L967" s="242"/>
      <c r="M967" s="242"/>
      <c r="N967" s="242"/>
      <c r="O967" s="242"/>
      <c r="P967" s="242"/>
      <c r="Q967" s="242"/>
      <c r="R967" s="242"/>
      <c r="S967" s="21"/>
      <c r="T967" s="47"/>
      <c r="AA967" s="48"/>
      <c r="AT967" s="6" t="s">
        <v>199</v>
      </c>
      <c r="AU967" s="6" t="s">
        <v>80</v>
      </c>
    </row>
    <row r="968" spans="2:51" s="6" customFormat="1" ht="15.75" customHeight="1">
      <c r="B968" s="120"/>
      <c r="E968" s="121"/>
      <c r="F968" s="273" t="s">
        <v>1412</v>
      </c>
      <c r="G968" s="274"/>
      <c r="H968" s="274"/>
      <c r="I968" s="274"/>
      <c r="K968" s="123">
        <v>32</v>
      </c>
      <c r="S968" s="120"/>
      <c r="T968" s="124"/>
      <c r="AA968" s="125"/>
      <c r="AT968" s="121" t="s">
        <v>201</v>
      </c>
      <c r="AU968" s="121" t="s">
        <v>80</v>
      </c>
      <c r="AV968" s="121" t="s">
        <v>80</v>
      </c>
      <c r="AW968" s="121" t="s">
        <v>147</v>
      </c>
      <c r="AX968" s="121" t="s">
        <v>23</v>
      </c>
      <c r="AY968" s="121" t="s">
        <v>191</v>
      </c>
    </row>
    <row r="969" spans="2:65" s="6" customFormat="1" ht="27" customHeight="1">
      <c r="B969" s="21"/>
      <c r="C969" s="105" t="s">
        <v>1413</v>
      </c>
      <c r="D969" s="105" t="s">
        <v>192</v>
      </c>
      <c r="E969" s="106" t="s">
        <v>1414</v>
      </c>
      <c r="F969" s="270" t="s">
        <v>1415</v>
      </c>
      <c r="G969" s="269"/>
      <c r="H969" s="269"/>
      <c r="I969" s="269"/>
      <c r="J969" s="108" t="s">
        <v>652</v>
      </c>
      <c r="K969" s="109">
        <v>8</v>
      </c>
      <c r="L969" s="271"/>
      <c r="M969" s="269"/>
      <c r="N969" s="272">
        <f>ROUND($L$969*$K$969,2)</f>
        <v>0</v>
      </c>
      <c r="O969" s="269"/>
      <c r="P969" s="269"/>
      <c r="Q969" s="269"/>
      <c r="R969" s="107" t="s">
        <v>195</v>
      </c>
      <c r="S969" s="21"/>
      <c r="T969" s="110"/>
      <c r="U969" s="111" t="s">
        <v>43</v>
      </c>
      <c r="X969" s="112">
        <v>0</v>
      </c>
      <c r="Y969" s="112">
        <f>$X$969*$K$969</f>
        <v>0</v>
      </c>
      <c r="Z969" s="112">
        <v>0</v>
      </c>
      <c r="AA969" s="113">
        <f>$Z$969*$K$969</f>
        <v>0</v>
      </c>
      <c r="AR969" s="74" t="s">
        <v>290</v>
      </c>
      <c r="AT969" s="74" t="s">
        <v>192</v>
      </c>
      <c r="AU969" s="74" t="s">
        <v>80</v>
      </c>
      <c r="AY969" s="6" t="s">
        <v>191</v>
      </c>
      <c r="BE969" s="114">
        <f>IF($U$969="základní",$N$969,0)</f>
        <v>0</v>
      </c>
      <c r="BF969" s="114">
        <f>IF($U$969="snížená",$N$969,0)</f>
        <v>0</v>
      </c>
      <c r="BG969" s="114">
        <f>IF($U$969="zákl. přenesená",$N$969,0)</f>
        <v>0</v>
      </c>
      <c r="BH969" s="114">
        <f>IF($U$969="sníž. přenesená",$N$969,0)</f>
        <v>0</v>
      </c>
      <c r="BI969" s="114">
        <f>IF($U$969="nulová",$N$969,0)</f>
        <v>0</v>
      </c>
      <c r="BJ969" s="74" t="s">
        <v>23</v>
      </c>
      <c r="BK969" s="114">
        <f>ROUND($L$969*$K$969,2)</f>
        <v>0</v>
      </c>
      <c r="BL969" s="74" t="s">
        <v>290</v>
      </c>
      <c r="BM969" s="74" t="s">
        <v>1416</v>
      </c>
    </row>
    <row r="970" spans="2:47" s="6" customFormat="1" ht="16.5" customHeight="1">
      <c r="B970" s="21"/>
      <c r="F970" s="263" t="s">
        <v>1417</v>
      </c>
      <c r="G970" s="242"/>
      <c r="H970" s="242"/>
      <c r="I970" s="242"/>
      <c r="J970" s="242"/>
      <c r="K970" s="242"/>
      <c r="L970" s="242"/>
      <c r="M970" s="242"/>
      <c r="N970" s="242"/>
      <c r="O970" s="242"/>
      <c r="P970" s="242"/>
      <c r="Q970" s="242"/>
      <c r="R970" s="242"/>
      <c r="S970" s="21"/>
      <c r="T970" s="47"/>
      <c r="AA970" s="48"/>
      <c r="AT970" s="6" t="s">
        <v>199</v>
      </c>
      <c r="AU970" s="6" t="s">
        <v>80</v>
      </c>
    </row>
    <row r="971" spans="2:51" s="6" customFormat="1" ht="15.75" customHeight="1">
      <c r="B971" s="120"/>
      <c r="E971" s="121"/>
      <c r="F971" s="273" t="s">
        <v>1418</v>
      </c>
      <c r="G971" s="274"/>
      <c r="H971" s="274"/>
      <c r="I971" s="274"/>
      <c r="K971" s="123">
        <v>8</v>
      </c>
      <c r="S971" s="120"/>
      <c r="T971" s="124"/>
      <c r="AA971" s="125"/>
      <c r="AT971" s="121" t="s">
        <v>201</v>
      </c>
      <c r="AU971" s="121" t="s">
        <v>80</v>
      </c>
      <c r="AV971" s="121" t="s">
        <v>80</v>
      </c>
      <c r="AW971" s="121" t="s">
        <v>147</v>
      </c>
      <c r="AX971" s="121" t="s">
        <v>23</v>
      </c>
      <c r="AY971" s="121" t="s">
        <v>191</v>
      </c>
    </row>
    <row r="972" spans="2:65" s="6" customFormat="1" ht="27" customHeight="1">
      <c r="B972" s="21"/>
      <c r="C972" s="105" t="s">
        <v>1419</v>
      </c>
      <c r="D972" s="105" t="s">
        <v>192</v>
      </c>
      <c r="E972" s="106" t="s">
        <v>1420</v>
      </c>
      <c r="F972" s="270" t="s">
        <v>1421</v>
      </c>
      <c r="G972" s="269"/>
      <c r="H972" s="269"/>
      <c r="I972" s="269"/>
      <c r="J972" s="108" t="s">
        <v>652</v>
      </c>
      <c r="K972" s="109">
        <v>6</v>
      </c>
      <c r="L972" s="271"/>
      <c r="M972" s="269"/>
      <c r="N972" s="272">
        <f>ROUND($L$972*$K$972,2)</f>
        <v>0</v>
      </c>
      <c r="O972" s="269"/>
      <c r="P972" s="269"/>
      <c r="Q972" s="269"/>
      <c r="R972" s="107" t="s">
        <v>195</v>
      </c>
      <c r="S972" s="21"/>
      <c r="T972" s="110"/>
      <c r="U972" s="111" t="s">
        <v>43</v>
      </c>
      <c r="X972" s="112">
        <v>0</v>
      </c>
      <c r="Y972" s="112">
        <f>$X$972*$K$972</f>
        <v>0</v>
      </c>
      <c r="Z972" s="112">
        <v>0</v>
      </c>
      <c r="AA972" s="113">
        <f>$Z$972*$K$972</f>
        <v>0</v>
      </c>
      <c r="AR972" s="74" t="s">
        <v>290</v>
      </c>
      <c r="AT972" s="74" t="s">
        <v>192</v>
      </c>
      <c r="AU972" s="74" t="s">
        <v>80</v>
      </c>
      <c r="AY972" s="6" t="s">
        <v>191</v>
      </c>
      <c r="BE972" s="114">
        <f>IF($U$972="základní",$N$972,0)</f>
        <v>0</v>
      </c>
      <c r="BF972" s="114">
        <f>IF($U$972="snížená",$N$972,0)</f>
        <v>0</v>
      </c>
      <c r="BG972" s="114">
        <f>IF($U$972="zákl. přenesená",$N$972,0)</f>
        <v>0</v>
      </c>
      <c r="BH972" s="114">
        <f>IF($U$972="sníž. přenesená",$N$972,0)</f>
        <v>0</v>
      </c>
      <c r="BI972" s="114">
        <f>IF($U$972="nulová",$N$972,0)</f>
        <v>0</v>
      </c>
      <c r="BJ972" s="74" t="s">
        <v>23</v>
      </c>
      <c r="BK972" s="114">
        <f>ROUND($L$972*$K$972,2)</f>
        <v>0</v>
      </c>
      <c r="BL972" s="74" t="s">
        <v>290</v>
      </c>
      <c r="BM972" s="74" t="s">
        <v>1422</v>
      </c>
    </row>
    <row r="973" spans="2:47" s="6" customFormat="1" ht="16.5" customHeight="1">
      <c r="B973" s="21"/>
      <c r="F973" s="263" t="s">
        <v>1423</v>
      </c>
      <c r="G973" s="242"/>
      <c r="H973" s="242"/>
      <c r="I973" s="242"/>
      <c r="J973" s="242"/>
      <c r="K973" s="242"/>
      <c r="L973" s="242"/>
      <c r="M973" s="242"/>
      <c r="N973" s="242"/>
      <c r="O973" s="242"/>
      <c r="P973" s="242"/>
      <c r="Q973" s="242"/>
      <c r="R973" s="242"/>
      <c r="S973" s="21"/>
      <c r="T973" s="47"/>
      <c r="AA973" s="48"/>
      <c r="AT973" s="6" t="s">
        <v>199</v>
      </c>
      <c r="AU973" s="6" t="s">
        <v>80</v>
      </c>
    </row>
    <row r="974" spans="2:51" s="6" customFormat="1" ht="15.75" customHeight="1">
      <c r="B974" s="120"/>
      <c r="E974" s="121"/>
      <c r="F974" s="273" t="s">
        <v>1424</v>
      </c>
      <c r="G974" s="274"/>
      <c r="H974" s="274"/>
      <c r="I974" s="274"/>
      <c r="K974" s="123">
        <v>6</v>
      </c>
      <c r="S974" s="120"/>
      <c r="T974" s="124"/>
      <c r="AA974" s="125"/>
      <c r="AT974" s="121" t="s">
        <v>201</v>
      </c>
      <c r="AU974" s="121" t="s">
        <v>80</v>
      </c>
      <c r="AV974" s="121" t="s">
        <v>80</v>
      </c>
      <c r="AW974" s="121" t="s">
        <v>147</v>
      </c>
      <c r="AX974" s="121" t="s">
        <v>23</v>
      </c>
      <c r="AY974" s="121" t="s">
        <v>191</v>
      </c>
    </row>
    <row r="975" spans="2:65" s="6" customFormat="1" ht="27" customHeight="1">
      <c r="B975" s="21"/>
      <c r="C975" s="131" t="s">
        <v>1425</v>
      </c>
      <c r="D975" s="131" t="s">
        <v>313</v>
      </c>
      <c r="E975" s="132" t="s">
        <v>1426</v>
      </c>
      <c r="F975" s="265" t="s">
        <v>1427</v>
      </c>
      <c r="G975" s="266"/>
      <c r="H975" s="266"/>
      <c r="I975" s="266"/>
      <c r="J975" s="133" t="s">
        <v>89</v>
      </c>
      <c r="K975" s="134">
        <v>116.14</v>
      </c>
      <c r="L975" s="267"/>
      <c r="M975" s="266"/>
      <c r="N975" s="268">
        <f>ROUND($L$975*$K$975,2)</f>
        <v>0</v>
      </c>
      <c r="O975" s="269"/>
      <c r="P975" s="269"/>
      <c r="Q975" s="269"/>
      <c r="R975" s="107"/>
      <c r="S975" s="21"/>
      <c r="T975" s="110"/>
      <c r="U975" s="111" t="s">
        <v>43</v>
      </c>
      <c r="X975" s="112">
        <v>0.004</v>
      </c>
      <c r="Y975" s="112">
        <f>$X$975*$K$975</f>
        <v>0.46456000000000003</v>
      </c>
      <c r="Z975" s="112">
        <v>0</v>
      </c>
      <c r="AA975" s="113">
        <f>$Z$975*$K$975</f>
        <v>0</v>
      </c>
      <c r="AR975" s="74" t="s">
        <v>404</v>
      </c>
      <c r="AT975" s="74" t="s">
        <v>313</v>
      </c>
      <c r="AU975" s="74" t="s">
        <v>80</v>
      </c>
      <c r="AY975" s="6" t="s">
        <v>191</v>
      </c>
      <c r="BE975" s="114">
        <f>IF($U$975="základní",$N$975,0)</f>
        <v>0</v>
      </c>
      <c r="BF975" s="114">
        <f>IF($U$975="snížená",$N$975,0)</f>
        <v>0</v>
      </c>
      <c r="BG975" s="114">
        <f>IF($U$975="zákl. přenesená",$N$975,0)</f>
        <v>0</v>
      </c>
      <c r="BH975" s="114">
        <f>IF($U$975="sníž. přenesená",$N$975,0)</f>
        <v>0</v>
      </c>
      <c r="BI975" s="114">
        <f>IF($U$975="nulová",$N$975,0)</f>
        <v>0</v>
      </c>
      <c r="BJ975" s="74" t="s">
        <v>23</v>
      </c>
      <c r="BK975" s="114">
        <f>ROUND($L$975*$K$975,2)</f>
        <v>0</v>
      </c>
      <c r="BL975" s="74" t="s">
        <v>290</v>
      </c>
      <c r="BM975" s="74" t="s">
        <v>1428</v>
      </c>
    </row>
    <row r="976" spans="2:47" s="6" customFormat="1" ht="16.5" customHeight="1">
      <c r="B976" s="21"/>
      <c r="F976" s="263" t="s">
        <v>1427</v>
      </c>
      <c r="G976" s="242"/>
      <c r="H976" s="242"/>
      <c r="I976" s="242"/>
      <c r="J976" s="242"/>
      <c r="K976" s="242"/>
      <c r="L976" s="242"/>
      <c r="M976" s="242"/>
      <c r="N976" s="242"/>
      <c r="O976" s="242"/>
      <c r="P976" s="242"/>
      <c r="Q976" s="242"/>
      <c r="R976" s="242"/>
      <c r="S976" s="21"/>
      <c r="T976" s="47"/>
      <c r="AA976" s="48"/>
      <c r="AT976" s="6" t="s">
        <v>199</v>
      </c>
      <c r="AU976" s="6" t="s">
        <v>80</v>
      </c>
    </row>
    <row r="977" spans="2:51" s="6" customFormat="1" ht="39" customHeight="1">
      <c r="B977" s="120"/>
      <c r="E977" s="121"/>
      <c r="F977" s="273" t="s">
        <v>1429</v>
      </c>
      <c r="G977" s="274"/>
      <c r="H977" s="274"/>
      <c r="I977" s="274"/>
      <c r="K977" s="123">
        <v>116.14</v>
      </c>
      <c r="S977" s="120"/>
      <c r="T977" s="124"/>
      <c r="AA977" s="125"/>
      <c r="AT977" s="121" t="s">
        <v>201</v>
      </c>
      <c r="AU977" s="121" t="s">
        <v>80</v>
      </c>
      <c r="AV977" s="121" t="s">
        <v>80</v>
      </c>
      <c r="AW977" s="121" t="s">
        <v>147</v>
      </c>
      <c r="AX977" s="121" t="s">
        <v>23</v>
      </c>
      <c r="AY977" s="121" t="s">
        <v>191</v>
      </c>
    </row>
    <row r="978" spans="2:65" s="6" customFormat="1" ht="27" customHeight="1">
      <c r="B978" s="21"/>
      <c r="C978" s="105" t="s">
        <v>138</v>
      </c>
      <c r="D978" s="105" t="s">
        <v>192</v>
      </c>
      <c r="E978" s="106" t="s">
        <v>1430</v>
      </c>
      <c r="F978" s="270" t="s">
        <v>1431</v>
      </c>
      <c r="G978" s="269"/>
      <c r="H978" s="269"/>
      <c r="I978" s="269"/>
      <c r="J978" s="108" t="s">
        <v>1432</v>
      </c>
      <c r="K978" s="140"/>
      <c r="L978" s="271"/>
      <c r="M978" s="269"/>
      <c r="N978" s="272">
        <f>ROUND($L$978*$K$978,2)</f>
        <v>0</v>
      </c>
      <c r="O978" s="269"/>
      <c r="P978" s="269"/>
      <c r="Q978" s="269"/>
      <c r="R978" s="107" t="s">
        <v>195</v>
      </c>
      <c r="S978" s="21"/>
      <c r="T978" s="110"/>
      <c r="U978" s="111" t="s">
        <v>43</v>
      </c>
      <c r="X978" s="112">
        <v>0</v>
      </c>
      <c r="Y978" s="112">
        <f>$X$978*$K$978</f>
        <v>0</v>
      </c>
      <c r="Z978" s="112">
        <v>0</v>
      </c>
      <c r="AA978" s="113">
        <f>$Z$978*$K$978</f>
        <v>0</v>
      </c>
      <c r="AR978" s="74" t="s">
        <v>290</v>
      </c>
      <c r="AT978" s="74" t="s">
        <v>192</v>
      </c>
      <c r="AU978" s="74" t="s">
        <v>80</v>
      </c>
      <c r="AY978" s="6" t="s">
        <v>191</v>
      </c>
      <c r="BE978" s="114">
        <f>IF($U$978="základní",$N$978,0)</f>
        <v>0</v>
      </c>
      <c r="BF978" s="114">
        <f>IF($U$978="snížená",$N$978,0)</f>
        <v>0</v>
      </c>
      <c r="BG978" s="114">
        <f>IF($U$978="zákl. přenesená",$N$978,0)</f>
        <v>0</v>
      </c>
      <c r="BH978" s="114">
        <f>IF($U$978="sníž. přenesená",$N$978,0)</f>
        <v>0</v>
      </c>
      <c r="BI978" s="114">
        <f>IF($U$978="nulová",$N$978,0)</f>
        <v>0</v>
      </c>
      <c r="BJ978" s="74" t="s">
        <v>23</v>
      </c>
      <c r="BK978" s="114">
        <f>ROUND($L$978*$K$978,2)</f>
        <v>0</v>
      </c>
      <c r="BL978" s="74" t="s">
        <v>290</v>
      </c>
      <c r="BM978" s="74" t="s">
        <v>1433</v>
      </c>
    </row>
    <row r="979" spans="2:47" s="6" customFormat="1" ht="16.5" customHeight="1">
      <c r="B979" s="21"/>
      <c r="F979" s="263" t="s">
        <v>1434</v>
      </c>
      <c r="G979" s="242"/>
      <c r="H979" s="242"/>
      <c r="I979" s="242"/>
      <c r="J979" s="242"/>
      <c r="K979" s="242"/>
      <c r="L979" s="242"/>
      <c r="M979" s="242"/>
      <c r="N979" s="242"/>
      <c r="O979" s="242"/>
      <c r="P979" s="242"/>
      <c r="Q979" s="242"/>
      <c r="R979" s="242"/>
      <c r="S979" s="21"/>
      <c r="T979" s="47"/>
      <c r="AA979" s="48"/>
      <c r="AT979" s="6" t="s">
        <v>199</v>
      </c>
      <c r="AU979" s="6" t="s">
        <v>80</v>
      </c>
    </row>
    <row r="980" spans="2:63" s="96" customFormat="1" ht="30.75" customHeight="1">
      <c r="B980" s="97"/>
      <c r="D980" s="104" t="s">
        <v>172</v>
      </c>
      <c r="N980" s="260">
        <f>$BK$980</f>
        <v>0</v>
      </c>
      <c r="O980" s="261"/>
      <c r="P980" s="261"/>
      <c r="Q980" s="261"/>
      <c r="S980" s="97"/>
      <c r="T980" s="100"/>
      <c r="W980" s="101">
        <f>SUM($W$981:$W$1044)</f>
        <v>0</v>
      </c>
      <c r="Y980" s="101">
        <f>SUM($Y$981:$Y$1044)</f>
        <v>1.7172610000000001</v>
      </c>
      <c r="AA980" s="102">
        <f>SUM($AA$981:$AA$1044)</f>
        <v>11.06832</v>
      </c>
      <c r="AR980" s="99" t="s">
        <v>80</v>
      </c>
      <c r="AT980" s="99" t="s">
        <v>72</v>
      </c>
      <c r="AU980" s="99" t="s">
        <v>23</v>
      </c>
      <c r="AY980" s="99" t="s">
        <v>191</v>
      </c>
      <c r="BK980" s="103">
        <f>SUM($BK$981:$BK$1044)</f>
        <v>0</v>
      </c>
    </row>
    <row r="981" spans="2:65" s="6" customFormat="1" ht="15.75" customHeight="1">
      <c r="B981" s="21"/>
      <c r="C981" s="105" t="s">
        <v>1435</v>
      </c>
      <c r="D981" s="105" t="s">
        <v>192</v>
      </c>
      <c r="E981" s="106" t="s">
        <v>1436</v>
      </c>
      <c r="F981" s="270" t="s">
        <v>1437</v>
      </c>
      <c r="G981" s="269"/>
      <c r="H981" s="269"/>
      <c r="I981" s="269"/>
      <c r="J981" s="108" t="s">
        <v>92</v>
      </c>
      <c r="K981" s="109">
        <v>125.68</v>
      </c>
      <c r="L981" s="271"/>
      <c r="M981" s="269"/>
      <c r="N981" s="272">
        <f>ROUND($L$981*$K$981,2)</f>
        <v>0</v>
      </c>
      <c r="O981" s="269"/>
      <c r="P981" s="269"/>
      <c r="Q981" s="269"/>
      <c r="R981" s="107"/>
      <c r="S981" s="21"/>
      <c r="T981" s="110"/>
      <c r="U981" s="111" t="s">
        <v>43</v>
      </c>
      <c r="X981" s="112">
        <v>5E-05</v>
      </c>
      <c r="Y981" s="112">
        <f>$X$981*$K$981</f>
        <v>0.0062840000000000005</v>
      </c>
      <c r="Z981" s="112">
        <v>0</v>
      </c>
      <c r="AA981" s="113">
        <f>$Z$981*$K$981</f>
        <v>0</v>
      </c>
      <c r="AR981" s="74" t="s">
        <v>290</v>
      </c>
      <c r="AT981" s="74" t="s">
        <v>192</v>
      </c>
      <c r="AU981" s="74" t="s">
        <v>80</v>
      </c>
      <c r="AY981" s="6" t="s">
        <v>191</v>
      </c>
      <c r="BE981" s="114">
        <f>IF($U$981="základní",$N$981,0)</f>
        <v>0</v>
      </c>
      <c r="BF981" s="114">
        <f>IF($U$981="snížená",$N$981,0)</f>
        <v>0</v>
      </c>
      <c r="BG981" s="114">
        <f>IF($U$981="zákl. přenesená",$N$981,0)</f>
        <v>0</v>
      </c>
      <c r="BH981" s="114">
        <f>IF($U$981="sníž. přenesená",$N$981,0)</f>
        <v>0</v>
      </c>
      <c r="BI981" s="114">
        <f>IF($U$981="nulová",$N$981,0)</f>
        <v>0</v>
      </c>
      <c r="BJ981" s="74" t="s">
        <v>23</v>
      </c>
      <c r="BK981" s="114">
        <f>ROUND($L$981*$K$981,2)</f>
        <v>0</v>
      </c>
      <c r="BL981" s="74" t="s">
        <v>290</v>
      </c>
      <c r="BM981" s="74" t="s">
        <v>1438</v>
      </c>
    </row>
    <row r="982" spans="2:47" s="6" customFormat="1" ht="16.5" customHeight="1">
      <c r="B982" s="21"/>
      <c r="F982" s="263" t="s">
        <v>1437</v>
      </c>
      <c r="G982" s="242"/>
      <c r="H982" s="242"/>
      <c r="I982" s="242"/>
      <c r="J982" s="242"/>
      <c r="K982" s="242"/>
      <c r="L982" s="242"/>
      <c r="M982" s="242"/>
      <c r="N982" s="242"/>
      <c r="O982" s="242"/>
      <c r="P982" s="242"/>
      <c r="Q982" s="242"/>
      <c r="R982" s="242"/>
      <c r="S982" s="21"/>
      <c r="T982" s="47"/>
      <c r="AA982" s="48"/>
      <c r="AT982" s="6" t="s">
        <v>199</v>
      </c>
      <c r="AU982" s="6" t="s">
        <v>80</v>
      </c>
    </row>
    <row r="983" spans="2:51" s="6" customFormat="1" ht="15.75" customHeight="1">
      <c r="B983" s="115"/>
      <c r="E983" s="116"/>
      <c r="F983" s="277" t="s">
        <v>1439</v>
      </c>
      <c r="G983" s="278"/>
      <c r="H983" s="278"/>
      <c r="I983" s="278"/>
      <c r="K983" s="116"/>
      <c r="S983" s="115"/>
      <c r="T983" s="118"/>
      <c r="AA983" s="119"/>
      <c r="AT983" s="116" t="s">
        <v>201</v>
      </c>
      <c r="AU983" s="116" t="s">
        <v>80</v>
      </c>
      <c r="AV983" s="116" t="s">
        <v>23</v>
      </c>
      <c r="AW983" s="116" t="s">
        <v>147</v>
      </c>
      <c r="AX983" s="116" t="s">
        <v>73</v>
      </c>
      <c r="AY983" s="116" t="s">
        <v>191</v>
      </c>
    </row>
    <row r="984" spans="2:51" s="6" customFormat="1" ht="15.75" customHeight="1">
      <c r="B984" s="120"/>
      <c r="E984" s="121"/>
      <c r="F984" s="273" t="s">
        <v>1440</v>
      </c>
      <c r="G984" s="274"/>
      <c r="H984" s="274"/>
      <c r="I984" s="274"/>
      <c r="K984" s="123">
        <v>80.08</v>
      </c>
      <c r="S984" s="120"/>
      <c r="T984" s="124"/>
      <c r="AA984" s="125"/>
      <c r="AT984" s="121" t="s">
        <v>201</v>
      </c>
      <c r="AU984" s="121" t="s">
        <v>80</v>
      </c>
      <c r="AV984" s="121" t="s">
        <v>80</v>
      </c>
      <c r="AW984" s="121" t="s">
        <v>147</v>
      </c>
      <c r="AX984" s="121" t="s">
        <v>73</v>
      </c>
      <c r="AY984" s="121" t="s">
        <v>191</v>
      </c>
    </row>
    <row r="985" spans="2:51" s="6" customFormat="1" ht="15.75" customHeight="1">
      <c r="B985" s="115"/>
      <c r="E985" s="116"/>
      <c r="F985" s="277" t="s">
        <v>1441</v>
      </c>
      <c r="G985" s="278"/>
      <c r="H985" s="278"/>
      <c r="I985" s="278"/>
      <c r="K985" s="116"/>
      <c r="S985" s="115"/>
      <c r="T985" s="118"/>
      <c r="AA985" s="119"/>
      <c r="AT985" s="116" t="s">
        <v>201</v>
      </c>
      <c r="AU985" s="116" t="s">
        <v>80</v>
      </c>
      <c r="AV985" s="116" t="s">
        <v>23</v>
      </c>
      <c r="AW985" s="116" t="s">
        <v>147</v>
      </c>
      <c r="AX985" s="116" t="s">
        <v>73</v>
      </c>
      <c r="AY985" s="116" t="s">
        <v>191</v>
      </c>
    </row>
    <row r="986" spans="2:51" s="6" customFormat="1" ht="15.75" customHeight="1">
      <c r="B986" s="120"/>
      <c r="E986" s="121"/>
      <c r="F986" s="273" t="s">
        <v>1442</v>
      </c>
      <c r="G986" s="274"/>
      <c r="H986" s="274"/>
      <c r="I986" s="274"/>
      <c r="K986" s="123">
        <v>45.6</v>
      </c>
      <c r="S986" s="120"/>
      <c r="T986" s="124"/>
      <c r="AA986" s="125"/>
      <c r="AT986" s="121" t="s">
        <v>201</v>
      </c>
      <c r="AU986" s="121" t="s">
        <v>80</v>
      </c>
      <c r="AV986" s="121" t="s">
        <v>80</v>
      </c>
      <c r="AW986" s="121" t="s">
        <v>147</v>
      </c>
      <c r="AX986" s="121" t="s">
        <v>73</v>
      </c>
      <c r="AY986" s="121" t="s">
        <v>191</v>
      </c>
    </row>
    <row r="987" spans="2:51" s="6" customFormat="1" ht="15.75" customHeight="1">
      <c r="B987" s="126"/>
      <c r="E987" s="127"/>
      <c r="F987" s="275" t="s">
        <v>261</v>
      </c>
      <c r="G987" s="276"/>
      <c r="H987" s="276"/>
      <c r="I987" s="276"/>
      <c r="K987" s="128">
        <v>125.68</v>
      </c>
      <c r="S987" s="126"/>
      <c r="T987" s="129"/>
      <c r="AA987" s="130"/>
      <c r="AT987" s="127" t="s">
        <v>201</v>
      </c>
      <c r="AU987" s="127" t="s">
        <v>80</v>
      </c>
      <c r="AV987" s="127" t="s">
        <v>196</v>
      </c>
      <c r="AW987" s="127" t="s">
        <v>147</v>
      </c>
      <c r="AX987" s="127" t="s">
        <v>23</v>
      </c>
      <c r="AY987" s="127" t="s">
        <v>191</v>
      </c>
    </row>
    <row r="988" spans="2:65" s="6" customFormat="1" ht="39" customHeight="1">
      <c r="B988" s="21"/>
      <c r="C988" s="131" t="s">
        <v>1443</v>
      </c>
      <c r="D988" s="131" t="s">
        <v>313</v>
      </c>
      <c r="E988" s="132" t="s">
        <v>1444</v>
      </c>
      <c r="F988" s="265" t="s">
        <v>1445</v>
      </c>
      <c r="G988" s="266"/>
      <c r="H988" s="266"/>
      <c r="I988" s="266"/>
      <c r="J988" s="133" t="s">
        <v>92</v>
      </c>
      <c r="K988" s="134">
        <v>125.68</v>
      </c>
      <c r="L988" s="267"/>
      <c r="M988" s="266"/>
      <c r="N988" s="268">
        <f>ROUND($L$988*$K$988,2)</f>
        <v>0</v>
      </c>
      <c r="O988" s="269"/>
      <c r="P988" s="269"/>
      <c r="Q988" s="269"/>
      <c r="R988" s="107"/>
      <c r="S988" s="21"/>
      <c r="T988" s="110"/>
      <c r="U988" s="111" t="s">
        <v>43</v>
      </c>
      <c r="X988" s="112">
        <v>0</v>
      </c>
      <c r="Y988" s="112">
        <f>$X$988*$K$988</f>
        <v>0</v>
      </c>
      <c r="Z988" s="112">
        <v>0</v>
      </c>
      <c r="AA988" s="113">
        <f>$Z$988*$K$988</f>
        <v>0</v>
      </c>
      <c r="AR988" s="74" t="s">
        <v>404</v>
      </c>
      <c r="AT988" s="74" t="s">
        <v>313</v>
      </c>
      <c r="AU988" s="74" t="s">
        <v>80</v>
      </c>
      <c r="AY988" s="6" t="s">
        <v>191</v>
      </c>
      <c r="BE988" s="114">
        <f>IF($U$988="základní",$N$988,0)</f>
        <v>0</v>
      </c>
      <c r="BF988" s="114">
        <f>IF($U$988="snížená",$N$988,0)</f>
        <v>0</v>
      </c>
      <c r="BG988" s="114">
        <f>IF($U$988="zákl. přenesená",$N$988,0)</f>
        <v>0</v>
      </c>
      <c r="BH988" s="114">
        <f>IF($U$988="sníž. přenesená",$N$988,0)</f>
        <v>0</v>
      </c>
      <c r="BI988" s="114">
        <f>IF($U$988="nulová",$N$988,0)</f>
        <v>0</v>
      </c>
      <c r="BJ988" s="74" t="s">
        <v>23</v>
      </c>
      <c r="BK988" s="114">
        <f>ROUND($L$988*$K$988,2)</f>
        <v>0</v>
      </c>
      <c r="BL988" s="74" t="s">
        <v>290</v>
      </c>
      <c r="BM988" s="74" t="s">
        <v>1446</v>
      </c>
    </row>
    <row r="989" spans="2:51" s="6" customFormat="1" ht="15.75" customHeight="1">
      <c r="B989" s="115"/>
      <c r="E989" s="117"/>
      <c r="F989" s="277" t="s">
        <v>1447</v>
      </c>
      <c r="G989" s="278"/>
      <c r="H989" s="278"/>
      <c r="I989" s="278"/>
      <c r="K989" s="116"/>
      <c r="S989" s="115"/>
      <c r="T989" s="118"/>
      <c r="AA989" s="119"/>
      <c r="AT989" s="116" t="s">
        <v>201</v>
      </c>
      <c r="AU989" s="116" t="s">
        <v>80</v>
      </c>
      <c r="AV989" s="116" t="s">
        <v>23</v>
      </c>
      <c r="AW989" s="116" t="s">
        <v>147</v>
      </c>
      <c r="AX989" s="116" t="s">
        <v>73</v>
      </c>
      <c r="AY989" s="116" t="s">
        <v>191</v>
      </c>
    </row>
    <row r="990" spans="2:51" s="6" customFormat="1" ht="15.75" customHeight="1">
      <c r="B990" s="120"/>
      <c r="E990" s="121"/>
      <c r="F990" s="273" t="s">
        <v>1448</v>
      </c>
      <c r="G990" s="274"/>
      <c r="H990" s="274"/>
      <c r="I990" s="274"/>
      <c r="K990" s="123">
        <v>80.08</v>
      </c>
      <c r="S990" s="120"/>
      <c r="T990" s="124"/>
      <c r="AA990" s="125"/>
      <c r="AT990" s="121" t="s">
        <v>201</v>
      </c>
      <c r="AU990" s="121" t="s">
        <v>80</v>
      </c>
      <c r="AV990" s="121" t="s">
        <v>80</v>
      </c>
      <c r="AW990" s="121" t="s">
        <v>147</v>
      </c>
      <c r="AX990" s="121" t="s">
        <v>73</v>
      </c>
      <c r="AY990" s="121" t="s">
        <v>191</v>
      </c>
    </row>
    <row r="991" spans="2:51" s="6" customFormat="1" ht="15.75" customHeight="1">
      <c r="B991" s="115"/>
      <c r="E991" s="116"/>
      <c r="F991" s="277" t="s">
        <v>1449</v>
      </c>
      <c r="G991" s="278"/>
      <c r="H991" s="278"/>
      <c r="I991" s="278"/>
      <c r="K991" s="116"/>
      <c r="S991" s="115"/>
      <c r="T991" s="118"/>
      <c r="AA991" s="119"/>
      <c r="AT991" s="116" t="s">
        <v>201</v>
      </c>
      <c r="AU991" s="116" t="s">
        <v>80</v>
      </c>
      <c r="AV991" s="116" t="s">
        <v>23</v>
      </c>
      <c r="AW991" s="116" t="s">
        <v>147</v>
      </c>
      <c r="AX991" s="116" t="s">
        <v>73</v>
      </c>
      <c r="AY991" s="116" t="s">
        <v>191</v>
      </c>
    </row>
    <row r="992" spans="2:51" s="6" customFormat="1" ht="15.75" customHeight="1">
      <c r="B992" s="120"/>
      <c r="E992" s="121"/>
      <c r="F992" s="273" t="s">
        <v>1450</v>
      </c>
      <c r="G992" s="274"/>
      <c r="H992" s="274"/>
      <c r="I992" s="274"/>
      <c r="K992" s="123">
        <v>45.6</v>
      </c>
      <c r="S992" s="120"/>
      <c r="T992" s="124"/>
      <c r="AA992" s="125"/>
      <c r="AT992" s="121" t="s">
        <v>201</v>
      </c>
      <c r="AU992" s="121" t="s">
        <v>80</v>
      </c>
      <c r="AV992" s="121" t="s">
        <v>80</v>
      </c>
      <c r="AW992" s="121" t="s">
        <v>147</v>
      </c>
      <c r="AX992" s="121" t="s">
        <v>73</v>
      </c>
      <c r="AY992" s="121" t="s">
        <v>191</v>
      </c>
    </row>
    <row r="993" spans="2:51" s="6" customFormat="1" ht="15.75" customHeight="1">
      <c r="B993" s="126"/>
      <c r="E993" s="127"/>
      <c r="F993" s="275" t="s">
        <v>261</v>
      </c>
      <c r="G993" s="276"/>
      <c r="H993" s="276"/>
      <c r="I993" s="276"/>
      <c r="K993" s="128">
        <v>125.68</v>
      </c>
      <c r="S993" s="126"/>
      <c r="T993" s="129"/>
      <c r="AA993" s="130"/>
      <c r="AT993" s="127" t="s">
        <v>201</v>
      </c>
      <c r="AU993" s="127" t="s">
        <v>80</v>
      </c>
      <c r="AV993" s="127" t="s">
        <v>196</v>
      </c>
      <c r="AW993" s="127" t="s">
        <v>147</v>
      </c>
      <c r="AX993" s="127" t="s">
        <v>23</v>
      </c>
      <c r="AY993" s="127" t="s">
        <v>191</v>
      </c>
    </row>
    <row r="994" spans="2:65" s="6" customFormat="1" ht="15.75" customHeight="1">
      <c r="B994" s="21"/>
      <c r="C994" s="105" t="s">
        <v>1451</v>
      </c>
      <c r="D994" s="105" t="s">
        <v>192</v>
      </c>
      <c r="E994" s="106" t="s">
        <v>1452</v>
      </c>
      <c r="F994" s="270" t="s">
        <v>1453</v>
      </c>
      <c r="G994" s="269"/>
      <c r="H994" s="269"/>
      <c r="I994" s="269"/>
      <c r="J994" s="108" t="s">
        <v>92</v>
      </c>
      <c r="K994" s="109">
        <v>198.369</v>
      </c>
      <c r="L994" s="271"/>
      <c r="M994" s="269"/>
      <c r="N994" s="272">
        <f>ROUND($L$994*$K$994,2)</f>
        <v>0</v>
      </c>
      <c r="O994" s="269"/>
      <c r="P994" s="269"/>
      <c r="Q994" s="269"/>
      <c r="R994" s="107"/>
      <c r="S994" s="21"/>
      <c r="T994" s="110"/>
      <c r="U994" s="111" t="s">
        <v>43</v>
      </c>
      <c r="X994" s="112">
        <v>0</v>
      </c>
      <c r="Y994" s="112">
        <f>$X$994*$K$994</f>
        <v>0</v>
      </c>
      <c r="Z994" s="112">
        <v>0.02</v>
      </c>
      <c r="AA994" s="113">
        <f>$Z$994*$K$994</f>
        <v>3.96738</v>
      </c>
      <c r="AR994" s="74" t="s">
        <v>290</v>
      </c>
      <c r="AT994" s="74" t="s">
        <v>192</v>
      </c>
      <c r="AU994" s="74" t="s">
        <v>80</v>
      </c>
      <c r="AY994" s="6" t="s">
        <v>191</v>
      </c>
      <c r="BE994" s="114">
        <f>IF($U$994="základní",$N$994,0)</f>
        <v>0</v>
      </c>
      <c r="BF994" s="114">
        <f>IF($U$994="snížená",$N$994,0)</f>
        <v>0</v>
      </c>
      <c r="BG994" s="114">
        <f>IF($U$994="zákl. přenesená",$N$994,0)</f>
        <v>0</v>
      </c>
      <c r="BH994" s="114">
        <f>IF($U$994="sníž. přenesená",$N$994,0)</f>
        <v>0</v>
      </c>
      <c r="BI994" s="114">
        <f>IF($U$994="nulová",$N$994,0)</f>
        <v>0</v>
      </c>
      <c r="BJ994" s="74" t="s">
        <v>23</v>
      </c>
      <c r="BK994" s="114">
        <f>ROUND($L$994*$K$994,2)</f>
        <v>0</v>
      </c>
      <c r="BL994" s="74" t="s">
        <v>290</v>
      </c>
      <c r="BM994" s="74" t="s">
        <v>1454</v>
      </c>
    </row>
    <row r="995" spans="2:47" s="6" customFormat="1" ht="16.5" customHeight="1">
      <c r="B995" s="21"/>
      <c r="F995" s="263" t="s">
        <v>1453</v>
      </c>
      <c r="G995" s="242"/>
      <c r="H995" s="242"/>
      <c r="I995" s="242"/>
      <c r="J995" s="242"/>
      <c r="K995" s="242"/>
      <c r="L995" s="242"/>
      <c r="M995" s="242"/>
      <c r="N995" s="242"/>
      <c r="O995" s="242"/>
      <c r="P995" s="242"/>
      <c r="Q995" s="242"/>
      <c r="R995" s="242"/>
      <c r="S995" s="21"/>
      <c r="T995" s="47"/>
      <c r="AA995" s="48"/>
      <c r="AT995" s="6" t="s">
        <v>199</v>
      </c>
      <c r="AU995" s="6" t="s">
        <v>80</v>
      </c>
    </row>
    <row r="996" spans="2:51" s="6" customFormat="1" ht="27" customHeight="1">
      <c r="B996" s="115"/>
      <c r="E996" s="116"/>
      <c r="F996" s="277" t="s">
        <v>756</v>
      </c>
      <c r="G996" s="278"/>
      <c r="H996" s="278"/>
      <c r="I996" s="278"/>
      <c r="K996" s="116"/>
      <c r="S996" s="115"/>
      <c r="T996" s="118"/>
      <c r="AA996" s="119"/>
      <c r="AT996" s="116" t="s">
        <v>201</v>
      </c>
      <c r="AU996" s="116" t="s">
        <v>80</v>
      </c>
      <c r="AV996" s="116" t="s">
        <v>23</v>
      </c>
      <c r="AW996" s="116" t="s">
        <v>147</v>
      </c>
      <c r="AX996" s="116" t="s">
        <v>73</v>
      </c>
      <c r="AY996" s="116" t="s">
        <v>191</v>
      </c>
    </row>
    <row r="997" spans="2:51" s="6" customFormat="1" ht="15.75" customHeight="1">
      <c r="B997" s="120"/>
      <c r="E997" s="121"/>
      <c r="F997" s="273" t="s">
        <v>757</v>
      </c>
      <c r="G997" s="274"/>
      <c r="H997" s="274"/>
      <c r="I997" s="274"/>
      <c r="K997" s="123">
        <v>198.369</v>
      </c>
      <c r="S997" s="120"/>
      <c r="T997" s="124"/>
      <c r="AA997" s="125"/>
      <c r="AT997" s="121" t="s">
        <v>201</v>
      </c>
      <c r="AU997" s="121" t="s">
        <v>80</v>
      </c>
      <c r="AV997" s="121" t="s">
        <v>80</v>
      </c>
      <c r="AW997" s="121" t="s">
        <v>147</v>
      </c>
      <c r="AX997" s="121" t="s">
        <v>23</v>
      </c>
      <c r="AY997" s="121" t="s">
        <v>191</v>
      </c>
    </row>
    <row r="998" spans="2:65" s="6" customFormat="1" ht="27" customHeight="1">
      <c r="B998" s="21"/>
      <c r="C998" s="105" t="s">
        <v>1455</v>
      </c>
      <c r="D998" s="105" t="s">
        <v>192</v>
      </c>
      <c r="E998" s="106" t="s">
        <v>1456</v>
      </c>
      <c r="F998" s="270" t="s">
        <v>1457</v>
      </c>
      <c r="G998" s="269"/>
      <c r="H998" s="269"/>
      <c r="I998" s="269"/>
      <c r="J998" s="108" t="s">
        <v>652</v>
      </c>
      <c r="K998" s="109">
        <v>1</v>
      </c>
      <c r="L998" s="271"/>
      <c r="M998" s="269"/>
      <c r="N998" s="272">
        <f>ROUND($L$998*$K$998,2)</f>
        <v>0</v>
      </c>
      <c r="O998" s="269"/>
      <c r="P998" s="269"/>
      <c r="Q998" s="269"/>
      <c r="R998" s="107" t="s">
        <v>195</v>
      </c>
      <c r="S998" s="21"/>
      <c r="T998" s="110"/>
      <c r="U998" s="111" t="s">
        <v>43</v>
      </c>
      <c r="X998" s="112">
        <v>0</v>
      </c>
      <c r="Y998" s="112">
        <f>$X$998*$K$998</f>
        <v>0</v>
      </c>
      <c r="Z998" s="112">
        <v>0</v>
      </c>
      <c r="AA998" s="113">
        <f>$Z$998*$K$998</f>
        <v>0</v>
      </c>
      <c r="AR998" s="74" t="s">
        <v>290</v>
      </c>
      <c r="AT998" s="74" t="s">
        <v>192</v>
      </c>
      <c r="AU998" s="74" t="s">
        <v>80</v>
      </c>
      <c r="AY998" s="6" t="s">
        <v>191</v>
      </c>
      <c r="BE998" s="114">
        <f>IF($U$998="základní",$N$998,0)</f>
        <v>0</v>
      </c>
      <c r="BF998" s="114">
        <f>IF($U$998="snížená",$N$998,0)</f>
        <v>0</v>
      </c>
      <c r="BG998" s="114">
        <f>IF($U$998="zákl. přenesená",$N$998,0)</f>
        <v>0</v>
      </c>
      <c r="BH998" s="114">
        <f>IF($U$998="sníž. přenesená",$N$998,0)</f>
        <v>0</v>
      </c>
      <c r="BI998" s="114">
        <f>IF($U$998="nulová",$N$998,0)</f>
        <v>0</v>
      </c>
      <c r="BJ998" s="74" t="s">
        <v>23</v>
      </c>
      <c r="BK998" s="114">
        <f>ROUND($L$998*$K$998,2)</f>
        <v>0</v>
      </c>
      <c r="BL998" s="74" t="s">
        <v>290</v>
      </c>
      <c r="BM998" s="74" t="s">
        <v>1458</v>
      </c>
    </row>
    <row r="999" spans="2:47" s="6" customFormat="1" ht="16.5" customHeight="1">
      <c r="B999" s="21"/>
      <c r="F999" s="263" t="s">
        <v>1459</v>
      </c>
      <c r="G999" s="242"/>
      <c r="H999" s="242"/>
      <c r="I999" s="242"/>
      <c r="J999" s="242"/>
      <c r="K999" s="242"/>
      <c r="L999" s="242"/>
      <c r="M999" s="242"/>
      <c r="N999" s="242"/>
      <c r="O999" s="242"/>
      <c r="P999" s="242"/>
      <c r="Q999" s="242"/>
      <c r="R999" s="242"/>
      <c r="S999" s="21"/>
      <c r="T999" s="47"/>
      <c r="AA999" s="48"/>
      <c r="AT999" s="6" t="s">
        <v>199</v>
      </c>
      <c r="AU999" s="6" t="s">
        <v>80</v>
      </c>
    </row>
    <row r="1000" spans="2:65" s="6" customFormat="1" ht="39" customHeight="1">
      <c r="B1000" s="21"/>
      <c r="C1000" s="131" t="s">
        <v>1460</v>
      </c>
      <c r="D1000" s="131" t="s">
        <v>313</v>
      </c>
      <c r="E1000" s="132" t="s">
        <v>1461</v>
      </c>
      <c r="F1000" s="265" t="s">
        <v>1462</v>
      </c>
      <c r="G1000" s="266"/>
      <c r="H1000" s="266"/>
      <c r="I1000" s="266"/>
      <c r="J1000" s="133" t="s">
        <v>652</v>
      </c>
      <c r="K1000" s="134">
        <v>1</v>
      </c>
      <c r="L1000" s="267"/>
      <c r="M1000" s="266"/>
      <c r="N1000" s="268">
        <f>ROUND($L$1000*$K$1000,2)</f>
        <v>0</v>
      </c>
      <c r="O1000" s="269"/>
      <c r="P1000" s="269"/>
      <c r="Q1000" s="269"/>
      <c r="R1000" s="107"/>
      <c r="S1000" s="21"/>
      <c r="T1000" s="110"/>
      <c r="U1000" s="111" t="s">
        <v>43</v>
      </c>
      <c r="X1000" s="112">
        <v>0</v>
      </c>
      <c r="Y1000" s="112">
        <f>$X$1000*$K$1000</f>
        <v>0</v>
      </c>
      <c r="Z1000" s="112">
        <v>0</v>
      </c>
      <c r="AA1000" s="113">
        <f>$Z$1000*$K$1000</f>
        <v>0</v>
      </c>
      <c r="AR1000" s="74" t="s">
        <v>404</v>
      </c>
      <c r="AT1000" s="74" t="s">
        <v>313</v>
      </c>
      <c r="AU1000" s="74" t="s">
        <v>80</v>
      </c>
      <c r="AY1000" s="6" t="s">
        <v>191</v>
      </c>
      <c r="BE1000" s="114">
        <f>IF($U$1000="základní",$N$1000,0)</f>
        <v>0</v>
      </c>
      <c r="BF1000" s="114">
        <f>IF($U$1000="snížená",$N$1000,0)</f>
        <v>0</v>
      </c>
      <c r="BG1000" s="114">
        <f>IF($U$1000="zákl. přenesená",$N$1000,0)</f>
        <v>0</v>
      </c>
      <c r="BH1000" s="114">
        <f>IF($U$1000="sníž. přenesená",$N$1000,0)</f>
        <v>0</v>
      </c>
      <c r="BI1000" s="114">
        <f>IF($U$1000="nulová",$N$1000,0)</f>
        <v>0</v>
      </c>
      <c r="BJ1000" s="74" t="s">
        <v>23</v>
      </c>
      <c r="BK1000" s="114">
        <f>ROUND($L$1000*$K$1000,2)</f>
        <v>0</v>
      </c>
      <c r="BL1000" s="74" t="s">
        <v>290</v>
      </c>
      <c r="BM1000" s="74" t="s">
        <v>1463</v>
      </c>
    </row>
    <row r="1001" spans="2:47" s="6" customFormat="1" ht="16.5" customHeight="1">
      <c r="B1001" s="21"/>
      <c r="F1001" s="263" t="s">
        <v>1462</v>
      </c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2"/>
      <c r="Q1001" s="242"/>
      <c r="R1001" s="242"/>
      <c r="S1001" s="21"/>
      <c r="T1001" s="47"/>
      <c r="AA1001" s="48"/>
      <c r="AT1001" s="6" t="s">
        <v>199</v>
      </c>
      <c r="AU1001" s="6" t="s">
        <v>80</v>
      </c>
    </row>
    <row r="1002" spans="2:65" s="6" customFormat="1" ht="27" customHeight="1">
      <c r="B1002" s="21"/>
      <c r="C1002" s="105" t="s">
        <v>1464</v>
      </c>
      <c r="D1002" s="105" t="s">
        <v>192</v>
      </c>
      <c r="E1002" s="106" t="s">
        <v>1465</v>
      </c>
      <c r="F1002" s="270" t="s">
        <v>1466</v>
      </c>
      <c r="G1002" s="269"/>
      <c r="H1002" s="269"/>
      <c r="I1002" s="269"/>
      <c r="J1002" s="108" t="s">
        <v>652</v>
      </c>
      <c r="K1002" s="109">
        <v>4</v>
      </c>
      <c r="L1002" s="271"/>
      <c r="M1002" s="269"/>
      <c r="N1002" s="272">
        <f>ROUND($L$1002*$K$1002,2)</f>
        <v>0</v>
      </c>
      <c r="O1002" s="269"/>
      <c r="P1002" s="269"/>
      <c r="Q1002" s="269"/>
      <c r="R1002" s="107" t="s">
        <v>195</v>
      </c>
      <c r="S1002" s="21"/>
      <c r="T1002" s="110"/>
      <c r="U1002" s="111" t="s">
        <v>43</v>
      </c>
      <c r="X1002" s="112">
        <v>0</v>
      </c>
      <c r="Y1002" s="112">
        <f>$X$1002*$K$1002</f>
        <v>0</v>
      </c>
      <c r="Z1002" s="112">
        <v>0</v>
      </c>
      <c r="AA1002" s="113">
        <f>$Z$1002*$K$1002</f>
        <v>0</v>
      </c>
      <c r="AR1002" s="74" t="s">
        <v>290</v>
      </c>
      <c r="AT1002" s="74" t="s">
        <v>192</v>
      </c>
      <c r="AU1002" s="74" t="s">
        <v>80</v>
      </c>
      <c r="AY1002" s="6" t="s">
        <v>191</v>
      </c>
      <c r="BE1002" s="114">
        <f>IF($U$1002="základní",$N$1002,0)</f>
        <v>0</v>
      </c>
      <c r="BF1002" s="114">
        <f>IF($U$1002="snížená",$N$1002,0)</f>
        <v>0</v>
      </c>
      <c r="BG1002" s="114">
        <f>IF($U$1002="zákl. přenesená",$N$1002,0)</f>
        <v>0</v>
      </c>
      <c r="BH1002" s="114">
        <f>IF($U$1002="sníž. přenesená",$N$1002,0)</f>
        <v>0</v>
      </c>
      <c r="BI1002" s="114">
        <f>IF($U$1002="nulová",$N$1002,0)</f>
        <v>0</v>
      </c>
      <c r="BJ1002" s="74" t="s">
        <v>23</v>
      </c>
      <c r="BK1002" s="114">
        <f>ROUND($L$1002*$K$1002,2)</f>
        <v>0</v>
      </c>
      <c r="BL1002" s="74" t="s">
        <v>290</v>
      </c>
      <c r="BM1002" s="74" t="s">
        <v>1467</v>
      </c>
    </row>
    <row r="1003" spans="2:47" s="6" customFormat="1" ht="16.5" customHeight="1">
      <c r="B1003" s="21"/>
      <c r="F1003" s="263" t="s">
        <v>1468</v>
      </c>
      <c r="G1003" s="242"/>
      <c r="H1003" s="242"/>
      <c r="I1003" s="242"/>
      <c r="J1003" s="242"/>
      <c r="K1003" s="242"/>
      <c r="L1003" s="242"/>
      <c r="M1003" s="242"/>
      <c r="N1003" s="242"/>
      <c r="O1003" s="242"/>
      <c r="P1003" s="242"/>
      <c r="Q1003" s="242"/>
      <c r="R1003" s="242"/>
      <c r="S1003" s="21"/>
      <c r="T1003" s="47"/>
      <c r="AA1003" s="48"/>
      <c r="AT1003" s="6" t="s">
        <v>199</v>
      </c>
      <c r="AU1003" s="6" t="s">
        <v>80</v>
      </c>
    </row>
    <row r="1004" spans="2:65" s="6" customFormat="1" ht="39" customHeight="1">
      <c r="B1004" s="21"/>
      <c r="C1004" s="131" t="s">
        <v>740</v>
      </c>
      <c r="D1004" s="131" t="s">
        <v>313</v>
      </c>
      <c r="E1004" s="132" t="s">
        <v>1469</v>
      </c>
      <c r="F1004" s="265" t="s">
        <v>1470</v>
      </c>
      <c r="G1004" s="266"/>
      <c r="H1004" s="266"/>
      <c r="I1004" s="266"/>
      <c r="J1004" s="133" t="s">
        <v>652</v>
      </c>
      <c r="K1004" s="134">
        <v>1</v>
      </c>
      <c r="L1004" s="267"/>
      <c r="M1004" s="266"/>
      <c r="N1004" s="268">
        <f>ROUND($L$1004*$K$1004,2)</f>
        <v>0</v>
      </c>
      <c r="O1004" s="269"/>
      <c r="P1004" s="269"/>
      <c r="Q1004" s="269"/>
      <c r="R1004" s="107"/>
      <c r="S1004" s="21"/>
      <c r="T1004" s="110"/>
      <c r="U1004" s="111" t="s">
        <v>43</v>
      </c>
      <c r="X1004" s="112">
        <v>0</v>
      </c>
      <c r="Y1004" s="112">
        <f>$X$1004*$K$1004</f>
        <v>0</v>
      </c>
      <c r="Z1004" s="112">
        <v>0</v>
      </c>
      <c r="AA1004" s="113">
        <f>$Z$1004*$K$1004</f>
        <v>0</v>
      </c>
      <c r="AR1004" s="74" t="s">
        <v>404</v>
      </c>
      <c r="AT1004" s="74" t="s">
        <v>313</v>
      </c>
      <c r="AU1004" s="74" t="s">
        <v>80</v>
      </c>
      <c r="AY1004" s="6" t="s">
        <v>191</v>
      </c>
      <c r="BE1004" s="114">
        <f>IF($U$1004="základní",$N$1004,0)</f>
        <v>0</v>
      </c>
      <c r="BF1004" s="114">
        <f>IF($U$1004="snížená",$N$1004,0)</f>
        <v>0</v>
      </c>
      <c r="BG1004" s="114">
        <f>IF($U$1004="zákl. přenesená",$N$1004,0)</f>
        <v>0</v>
      </c>
      <c r="BH1004" s="114">
        <f>IF($U$1004="sníž. přenesená",$N$1004,0)</f>
        <v>0</v>
      </c>
      <c r="BI1004" s="114">
        <f>IF($U$1004="nulová",$N$1004,0)</f>
        <v>0</v>
      </c>
      <c r="BJ1004" s="74" t="s">
        <v>23</v>
      </c>
      <c r="BK1004" s="114">
        <f>ROUND($L$1004*$K$1004,2)</f>
        <v>0</v>
      </c>
      <c r="BL1004" s="74" t="s">
        <v>290</v>
      </c>
      <c r="BM1004" s="74" t="s">
        <v>1471</v>
      </c>
    </row>
    <row r="1005" spans="2:47" s="6" customFormat="1" ht="16.5" customHeight="1">
      <c r="B1005" s="21"/>
      <c r="F1005" s="263" t="s">
        <v>1470</v>
      </c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  <c r="R1005" s="242"/>
      <c r="S1005" s="21"/>
      <c r="T1005" s="47"/>
      <c r="AA1005" s="48"/>
      <c r="AT1005" s="6" t="s">
        <v>199</v>
      </c>
      <c r="AU1005" s="6" t="s">
        <v>80</v>
      </c>
    </row>
    <row r="1006" spans="2:65" s="6" customFormat="1" ht="39" customHeight="1">
      <c r="B1006" s="21"/>
      <c r="C1006" s="131" t="s">
        <v>1472</v>
      </c>
      <c r="D1006" s="131" t="s">
        <v>313</v>
      </c>
      <c r="E1006" s="132" t="s">
        <v>1473</v>
      </c>
      <c r="F1006" s="265" t="s">
        <v>1474</v>
      </c>
      <c r="G1006" s="266"/>
      <c r="H1006" s="266"/>
      <c r="I1006" s="266"/>
      <c r="J1006" s="133" t="s">
        <v>652</v>
      </c>
      <c r="K1006" s="134">
        <v>2</v>
      </c>
      <c r="L1006" s="267"/>
      <c r="M1006" s="266"/>
      <c r="N1006" s="268">
        <f>ROUND($L$1006*$K$1006,2)</f>
        <v>0</v>
      </c>
      <c r="O1006" s="269"/>
      <c r="P1006" s="269"/>
      <c r="Q1006" s="269"/>
      <c r="R1006" s="107"/>
      <c r="S1006" s="21"/>
      <c r="T1006" s="110"/>
      <c r="U1006" s="111" t="s">
        <v>43</v>
      </c>
      <c r="X1006" s="112">
        <v>0</v>
      </c>
      <c r="Y1006" s="112">
        <f>$X$1006*$K$1006</f>
        <v>0</v>
      </c>
      <c r="Z1006" s="112">
        <v>0</v>
      </c>
      <c r="AA1006" s="113">
        <f>$Z$1006*$K$1006</f>
        <v>0</v>
      </c>
      <c r="AR1006" s="74" t="s">
        <v>404</v>
      </c>
      <c r="AT1006" s="74" t="s">
        <v>313</v>
      </c>
      <c r="AU1006" s="74" t="s">
        <v>80</v>
      </c>
      <c r="AY1006" s="6" t="s">
        <v>191</v>
      </c>
      <c r="BE1006" s="114">
        <f>IF($U$1006="základní",$N$1006,0)</f>
        <v>0</v>
      </c>
      <c r="BF1006" s="114">
        <f>IF($U$1006="snížená",$N$1006,0)</f>
        <v>0</v>
      </c>
      <c r="BG1006" s="114">
        <f>IF($U$1006="zákl. přenesená",$N$1006,0)</f>
        <v>0</v>
      </c>
      <c r="BH1006" s="114">
        <f>IF($U$1006="sníž. přenesená",$N$1006,0)</f>
        <v>0</v>
      </c>
      <c r="BI1006" s="114">
        <f>IF($U$1006="nulová",$N$1006,0)</f>
        <v>0</v>
      </c>
      <c r="BJ1006" s="74" t="s">
        <v>23</v>
      </c>
      <c r="BK1006" s="114">
        <f>ROUND($L$1006*$K$1006,2)</f>
        <v>0</v>
      </c>
      <c r="BL1006" s="74" t="s">
        <v>290</v>
      </c>
      <c r="BM1006" s="74" t="s">
        <v>1475</v>
      </c>
    </row>
    <row r="1007" spans="2:47" s="6" customFormat="1" ht="16.5" customHeight="1">
      <c r="B1007" s="21"/>
      <c r="F1007" s="263" t="s">
        <v>1474</v>
      </c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  <c r="R1007" s="242"/>
      <c r="S1007" s="21"/>
      <c r="T1007" s="47"/>
      <c r="AA1007" s="48"/>
      <c r="AT1007" s="6" t="s">
        <v>199</v>
      </c>
      <c r="AU1007" s="6" t="s">
        <v>80</v>
      </c>
    </row>
    <row r="1008" spans="2:65" s="6" customFormat="1" ht="39" customHeight="1">
      <c r="B1008" s="21"/>
      <c r="C1008" s="131" t="s">
        <v>1476</v>
      </c>
      <c r="D1008" s="131" t="s">
        <v>313</v>
      </c>
      <c r="E1008" s="132" t="s">
        <v>1477</v>
      </c>
      <c r="F1008" s="265" t="s">
        <v>1478</v>
      </c>
      <c r="G1008" s="266"/>
      <c r="H1008" s="266"/>
      <c r="I1008" s="266"/>
      <c r="J1008" s="133" t="s">
        <v>652</v>
      </c>
      <c r="K1008" s="134">
        <v>1</v>
      </c>
      <c r="L1008" s="267"/>
      <c r="M1008" s="266"/>
      <c r="N1008" s="268">
        <f>ROUND($L$1008*$K$1008,2)</f>
        <v>0</v>
      </c>
      <c r="O1008" s="269"/>
      <c r="P1008" s="269"/>
      <c r="Q1008" s="269"/>
      <c r="R1008" s="107"/>
      <c r="S1008" s="21"/>
      <c r="T1008" s="110"/>
      <c r="U1008" s="111" t="s">
        <v>43</v>
      </c>
      <c r="X1008" s="112">
        <v>0</v>
      </c>
      <c r="Y1008" s="112">
        <f>$X$1008*$K$1008</f>
        <v>0</v>
      </c>
      <c r="Z1008" s="112">
        <v>0</v>
      </c>
      <c r="AA1008" s="113">
        <f>$Z$1008*$K$1008</f>
        <v>0</v>
      </c>
      <c r="AR1008" s="74" t="s">
        <v>404</v>
      </c>
      <c r="AT1008" s="74" t="s">
        <v>313</v>
      </c>
      <c r="AU1008" s="74" t="s">
        <v>80</v>
      </c>
      <c r="AY1008" s="6" t="s">
        <v>191</v>
      </c>
      <c r="BE1008" s="114">
        <f>IF($U$1008="základní",$N$1008,0)</f>
        <v>0</v>
      </c>
      <c r="BF1008" s="114">
        <f>IF($U$1008="snížená",$N$1008,0)</f>
        <v>0</v>
      </c>
      <c r="BG1008" s="114">
        <f>IF($U$1008="zákl. přenesená",$N$1008,0)</f>
        <v>0</v>
      </c>
      <c r="BH1008" s="114">
        <f>IF($U$1008="sníž. přenesená",$N$1008,0)</f>
        <v>0</v>
      </c>
      <c r="BI1008" s="114">
        <f>IF($U$1008="nulová",$N$1008,0)</f>
        <v>0</v>
      </c>
      <c r="BJ1008" s="74" t="s">
        <v>23</v>
      </c>
      <c r="BK1008" s="114">
        <f>ROUND($L$1008*$K$1008,2)</f>
        <v>0</v>
      </c>
      <c r="BL1008" s="74" t="s">
        <v>290</v>
      </c>
      <c r="BM1008" s="74" t="s">
        <v>1479</v>
      </c>
    </row>
    <row r="1009" spans="2:47" s="6" customFormat="1" ht="16.5" customHeight="1">
      <c r="B1009" s="21"/>
      <c r="F1009" s="263" t="s">
        <v>1478</v>
      </c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  <c r="R1009" s="242"/>
      <c r="S1009" s="21"/>
      <c r="T1009" s="47"/>
      <c r="AA1009" s="48"/>
      <c r="AT1009" s="6" t="s">
        <v>199</v>
      </c>
      <c r="AU1009" s="6" t="s">
        <v>80</v>
      </c>
    </row>
    <row r="1010" spans="2:65" s="6" customFormat="1" ht="27" customHeight="1">
      <c r="B1010" s="21"/>
      <c r="C1010" s="105" t="s">
        <v>1480</v>
      </c>
      <c r="D1010" s="105" t="s">
        <v>192</v>
      </c>
      <c r="E1010" s="106" t="s">
        <v>1481</v>
      </c>
      <c r="F1010" s="270" t="s">
        <v>1482</v>
      </c>
      <c r="G1010" s="269"/>
      <c r="H1010" s="269"/>
      <c r="I1010" s="269"/>
      <c r="J1010" s="108" t="s">
        <v>652</v>
      </c>
      <c r="K1010" s="109">
        <v>1</v>
      </c>
      <c r="L1010" s="271"/>
      <c r="M1010" s="269"/>
      <c r="N1010" s="272">
        <f>ROUND($L$1010*$K$1010,2)</f>
        <v>0</v>
      </c>
      <c r="O1010" s="269"/>
      <c r="P1010" s="269"/>
      <c r="Q1010" s="269"/>
      <c r="R1010" s="107" t="s">
        <v>195</v>
      </c>
      <c r="S1010" s="21"/>
      <c r="T1010" s="110"/>
      <c r="U1010" s="111" t="s">
        <v>43</v>
      </c>
      <c r="X1010" s="112">
        <v>0.00033</v>
      </c>
      <c r="Y1010" s="112">
        <f>$X$1010*$K$1010</f>
        <v>0.00033</v>
      </c>
      <c r="Z1010" s="112">
        <v>0</v>
      </c>
      <c r="AA1010" s="113">
        <f>$Z$1010*$K$1010</f>
        <v>0</v>
      </c>
      <c r="AR1010" s="74" t="s">
        <v>290</v>
      </c>
      <c r="AT1010" s="74" t="s">
        <v>192</v>
      </c>
      <c r="AU1010" s="74" t="s">
        <v>80</v>
      </c>
      <c r="AY1010" s="6" t="s">
        <v>191</v>
      </c>
      <c r="BE1010" s="114">
        <f>IF($U$1010="základní",$N$1010,0)</f>
        <v>0</v>
      </c>
      <c r="BF1010" s="114">
        <f>IF($U$1010="snížená",$N$1010,0)</f>
        <v>0</v>
      </c>
      <c r="BG1010" s="114">
        <f>IF($U$1010="zákl. přenesená",$N$1010,0)</f>
        <v>0</v>
      </c>
      <c r="BH1010" s="114">
        <f>IF($U$1010="sníž. přenesená",$N$1010,0)</f>
        <v>0</v>
      </c>
      <c r="BI1010" s="114">
        <f>IF($U$1010="nulová",$N$1010,0)</f>
        <v>0</v>
      </c>
      <c r="BJ1010" s="74" t="s">
        <v>23</v>
      </c>
      <c r="BK1010" s="114">
        <f>ROUND($L$1010*$K$1010,2)</f>
        <v>0</v>
      </c>
      <c r="BL1010" s="74" t="s">
        <v>290</v>
      </c>
      <c r="BM1010" s="74" t="s">
        <v>1483</v>
      </c>
    </row>
    <row r="1011" spans="2:47" s="6" customFormat="1" ht="16.5" customHeight="1">
      <c r="B1011" s="21"/>
      <c r="F1011" s="263" t="s">
        <v>1484</v>
      </c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R1011" s="242"/>
      <c r="S1011" s="21"/>
      <c r="T1011" s="47"/>
      <c r="AA1011" s="48"/>
      <c r="AT1011" s="6" t="s">
        <v>199</v>
      </c>
      <c r="AU1011" s="6" t="s">
        <v>80</v>
      </c>
    </row>
    <row r="1012" spans="2:65" s="6" customFormat="1" ht="27" customHeight="1">
      <c r="B1012" s="21"/>
      <c r="C1012" s="131" t="s">
        <v>1485</v>
      </c>
      <c r="D1012" s="131" t="s">
        <v>313</v>
      </c>
      <c r="E1012" s="132" t="s">
        <v>1486</v>
      </c>
      <c r="F1012" s="265" t="s">
        <v>1487</v>
      </c>
      <c r="G1012" s="266"/>
      <c r="H1012" s="266"/>
      <c r="I1012" s="266"/>
      <c r="J1012" s="133" t="s">
        <v>652</v>
      </c>
      <c r="K1012" s="134">
        <v>1</v>
      </c>
      <c r="L1012" s="267"/>
      <c r="M1012" s="266"/>
      <c r="N1012" s="268">
        <f>ROUND($L$1012*$K$1012,2)</f>
        <v>0</v>
      </c>
      <c r="O1012" s="269"/>
      <c r="P1012" s="269"/>
      <c r="Q1012" s="269"/>
      <c r="R1012" s="107"/>
      <c r="S1012" s="21"/>
      <c r="T1012" s="110"/>
      <c r="U1012" s="111" t="s">
        <v>43</v>
      </c>
      <c r="X1012" s="112">
        <v>0</v>
      </c>
      <c r="Y1012" s="112">
        <f>$X$1012*$K$1012</f>
        <v>0</v>
      </c>
      <c r="Z1012" s="112">
        <v>0</v>
      </c>
      <c r="AA1012" s="113">
        <f>$Z$1012*$K$1012</f>
        <v>0</v>
      </c>
      <c r="AR1012" s="74" t="s">
        <v>404</v>
      </c>
      <c r="AT1012" s="74" t="s">
        <v>313</v>
      </c>
      <c r="AU1012" s="74" t="s">
        <v>80</v>
      </c>
      <c r="AY1012" s="6" t="s">
        <v>191</v>
      </c>
      <c r="BE1012" s="114">
        <f>IF($U$1012="základní",$N$1012,0)</f>
        <v>0</v>
      </c>
      <c r="BF1012" s="114">
        <f>IF($U$1012="snížená",$N$1012,0)</f>
        <v>0</v>
      </c>
      <c r="BG1012" s="114">
        <f>IF($U$1012="zákl. přenesená",$N$1012,0)</f>
        <v>0</v>
      </c>
      <c r="BH1012" s="114">
        <f>IF($U$1012="sníž. přenesená",$N$1012,0)</f>
        <v>0</v>
      </c>
      <c r="BI1012" s="114">
        <f>IF($U$1012="nulová",$N$1012,0)</f>
        <v>0</v>
      </c>
      <c r="BJ1012" s="74" t="s">
        <v>23</v>
      </c>
      <c r="BK1012" s="114">
        <f>ROUND($L$1012*$K$1012,2)</f>
        <v>0</v>
      </c>
      <c r="BL1012" s="74" t="s">
        <v>290</v>
      </c>
      <c r="BM1012" s="74" t="s">
        <v>1488</v>
      </c>
    </row>
    <row r="1013" spans="2:47" s="6" customFormat="1" ht="16.5" customHeight="1">
      <c r="B1013" s="21"/>
      <c r="F1013" s="263" t="s">
        <v>1487</v>
      </c>
      <c r="G1013" s="242"/>
      <c r="H1013" s="242"/>
      <c r="I1013" s="242"/>
      <c r="J1013" s="242"/>
      <c r="K1013" s="242"/>
      <c r="L1013" s="242"/>
      <c r="M1013" s="242"/>
      <c r="N1013" s="242"/>
      <c r="O1013" s="242"/>
      <c r="P1013" s="242"/>
      <c r="Q1013" s="242"/>
      <c r="R1013" s="242"/>
      <c r="S1013" s="21"/>
      <c r="T1013" s="47"/>
      <c r="AA1013" s="48"/>
      <c r="AT1013" s="6" t="s">
        <v>199</v>
      </c>
      <c r="AU1013" s="6" t="s">
        <v>80</v>
      </c>
    </row>
    <row r="1014" spans="2:65" s="6" customFormat="1" ht="27" customHeight="1">
      <c r="B1014" s="21"/>
      <c r="C1014" s="105" t="s">
        <v>1489</v>
      </c>
      <c r="D1014" s="105" t="s">
        <v>192</v>
      </c>
      <c r="E1014" s="106" t="s">
        <v>1490</v>
      </c>
      <c r="F1014" s="270" t="s">
        <v>1491</v>
      </c>
      <c r="G1014" s="269"/>
      <c r="H1014" s="269"/>
      <c r="I1014" s="269"/>
      <c r="J1014" s="108" t="s">
        <v>1492</v>
      </c>
      <c r="K1014" s="109">
        <v>1072</v>
      </c>
      <c r="L1014" s="271"/>
      <c r="M1014" s="269"/>
      <c r="N1014" s="272">
        <f>ROUND($L$1014*$K$1014,2)</f>
        <v>0</v>
      </c>
      <c r="O1014" s="269"/>
      <c r="P1014" s="269"/>
      <c r="Q1014" s="269"/>
      <c r="R1014" s="107" t="s">
        <v>195</v>
      </c>
      <c r="S1014" s="21"/>
      <c r="T1014" s="110"/>
      <c r="U1014" s="111" t="s">
        <v>43</v>
      </c>
      <c r="X1014" s="112">
        <v>5E-05</v>
      </c>
      <c r="Y1014" s="112">
        <f>$X$1014*$K$1014</f>
        <v>0.0536</v>
      </c>
      <c r="Z1014" s="112">
        <v>0</v>
      </c>
      <c r="AA1014" s="113">
        <f>$Z$1014*$K$1014</f>
        <v>0</v>
      </c>
      <c r="AR1014" s="74" t="s">
        <v>290</v>
      </c>
      <c r="AT1014" s="74" t="s">
        <v>192</v>
      </c>
      <c r="AU1014" s="74" t="s">
        <v>80</v>
      </c>
      <c r="AY1014" s="6" t="s">
        <v>191</v>
      </c>
      <c r="BE1014" s="114">
        <f>IF($U$1014="základní",$N$1014,0)</f>
        <v>0</v>
      </c>
      <c r="BF1014" s="114">
        <f>IF($U$1014="snížená",$N$1014,0)</f>
        <v>0</v>
      </c>
      <c r="BG1014" s="114">
        <f>IF($U$1014="zákl. přenesená",$N$1014,0)</f>
        <v>0</v>
      </c>
      <c r="BH1014" s="114">
        <f>IF($U$1014="sníž. přenesená",$N$1014,0)</f>
        <v>0</v>
      </c>
      <c r="BI1014" s="114">
        <f>IF($U$1014="nulová",$N$1014,0)</f>
        <v>0</v>
      </c>
      <c r="BJ1014" s="74" t="s">
        <v>23</v>
      </c>
      <c r="BK1014" s="114">
        <f>ROUND($L$1014*$K$1014,2)</f>
        <v>0</v>
      </c>
      <c r="BL1014" s="74" t="s">
        <v>290</v>
      </c>
      <c r="BM1014" s="74" t="s">
        <v>1493</v>
      </c>
    </row>
    <row r="1015" spans="2:47" s="6" customFormat="1" ht="16.5" customHeight="1">
      <c r="B1015" s="21"/>
      <c r="F1015" s="263" t="s">
        <v>1494</v>
      </c>
      <c r="G1015" s="242"/>
      <c r="H1015" s="242"/>
      <c r="I1015" s="242"/>
      <c r="J1015" s="242"/>
      <c r="K1015" s="242"/>
      <c r="L1015" s="242"/>
      <c r="M1015" s="242"/>
      <c r="N1015" s="242"/>
      <c r="O1015" s="242"/>
      <c r="P1015" s="242"/>
      <c r="Q1015" s="242"/>
      <c r="R1015" s="242"/>
      <c r="S1015" s="21"/>
      <c r="T1015" s="47"/>
      <c r="AA1015" s="48"/>
      <c r="AT1015" s="6" t="s">
        <v>199</v>
      </c>
      <c r="AU1015" s="6" t="s">
        <v>80</v>
      </c>
    </row>
    <row r="1016" spans="2:51" s="6" customFormat="1" ht="15.75" customHeight="1">
      <c r="B1016" s="115"/>
      <c r="E1016" s="116"/>
      <c r="F1016" s="277" t="s">
        <v>1495</v>
      </c>
      <c r="G1016" s="278"/>
      <c r="H1016" s="278"/>
      <c r="I1016" s="278"/>
      <c r="K1016" s="116"/>
      <c r="S1016" s="115"/>
      <c r="T1016" s="118"/>
      <c r="AA1016" s="119"/>
      <c r="AT1016" s="116" t="s">
        <v>201</v>
      </c>
      <c r="AU1016" s="116" t="s">
        <v>80</v>
      </c>
      <c r="AV1016" s="116" t="s">
        <v>23</v>
      </c>
      <c r="AW1016" s="116" t="s">
        <v>147</v>
      </c>
      <c r="AX1016" s="116" t="s">
        <v>73</v>
      </c>
      <c r="AY1016" s="116" t="s">
        <v>191</v>
      </c>
    </row>
    <row r="1017" spans="2:51" s="6" customFormat="1" ht="15.75" customHeight="1">
      <c r="B1017" s="120"/>
      <c r="E1017" s="121"/>
      <c r="F1017" s="273" t="s">
        <v>1496</v>
      </c>
      <c r="G1017" s="274"/>
      <c r="H1017" s="274"/>
      <c r="I1017" s="274"/>
      <c r="K1017" s="123">
        <v>640</v>
      </c>
      <c r="S1017" s="120"/>
      <c r="T1017" s="124"/>
      <c r="AA1017" s="125"/>
      <c r="AT1017" s="121" t="s">
        <v>201</v>
      </c>
      <c r="AU1017" s="121" t="s">
        <v>80</v>
      </c>
      <c r="AV1017" s="121" t="s">
        <v>80</v>
      </c>
      <c r="AW1017" s="121" t="s">
        <v>147</v>
      </c>
      <c r="AX1017" s="121" t="s">
        <v>73</v>
      </c>
      <c r="AY1017" s="121" t="s">
        <v>191</v>
      </c>
    </row>
    <row r="1018" spans="2:51" s="6" customFormat="1" ht="15.75" customHeight="1">
      <c r="B1018" s="115"/>
      <c r="E1018" s="116"/>
      <c r="F1018" s="277" t="s">
        <v>1497</v>
      </c>
      <c r="G1018" s="278"/>
      <c r="H1018" s="278"/>
      <c r="I1018" s="278"/>
      <c r="K1018" s="116"/>
      <c r="S1018" s="115"/>
      <c r="T1018" s="118"/>
      <c r="AA1018" s="119"/>
      <c r="AT1018" s="116" t="s">
        <v>201</v>
      </c>
      <c r="AU1018" s="116" t="s">
        <v>80</v>
      </c>
      <c r="AV1018" s="116" t="s">
        <v>23</v>
      </c>
      <c r="AW1018" s="116" t="s">
        <v>147</v>
      </c>
      <c r="AX1018" s="116" t="s">
        <v>73</v>
      </c>
      <c r="AY1018" s="116" t="s">
        <v>191</v>
      </c>
    </row>
    <row r="1019" spans="2:51" s="6" customFormat="1" ht="15.75" customHeight="1">
      <c r="B1019" s="120"/>
      <c r="E1019" s="121"/>
      <c r="F1019" s="273" t="s">
        <v>1498</v>
      </c>
      <c r="G1019" s="274"/>
      <c r="H1019" s="274"/>
      <c r="I1019" s="274"/>
      <c r="K1019" s="123">
        <v>432</v>
      </c>
      <c r="S1019" s="120"/>
      <c r="T1019" s="124"/>
      <c r="AA1019" s="125"/>
      <c r="AT1019" s="121" t="s">
        <v>201</v>
      </c>
      <c r="AU1019" s="121" t="s">
        <v>80</v>
      </c>
      <c r="AV1019" s="121" t="s">
        <v>80</v>
      </c>
      <c r="AW1019" s="121" t="s">
        <v>147</v>
      </c>
      <c r="AX1019" s="121" t="s">
        <v>73</v>
      </c>
      <c r="AY1019" s="121" t="s">
        <v>191</v>
      </c>
    </row>
    <row r="1020" spans="2:51" s="6" customFormat="1" ht="15.75" customHeight="1">
      <c r="B1020" s="126"/>
      <c r="E1020" s="127"/>
      <c r="F1020" s="275" t="s">
        <v>261</v>
      </c>
      <c r="G1020" s="276"/>
      <c r="H1020" s="276"/>
      <c r="I1020" s="276"/>
      <c r="K1020" s="128">
        <v>1072</v>
      </c>
      <c r="S1020" s="126"/>
      <c r="T1020" s="129"/>
      <c r="AA1020" s="130"/>
      <c r="AT1020" s="127" t="s">
        <v>201</v>
      </c>
      <c r="AU1020" s="127" t="s">
        <v>80</v>
      </c>
      <c r="AV1020" s="127" t="s">
        <v>196</v>
      </c>
      <c r="AW1020" s="127" t="s">
        <v>147</v>
      </c>
      <c r="AX1020" s="127" t="s">
        <v>23</v>
      </c>
      <c r="AY1020" s="127" t="s">
        <v>191</v>
      </c>
    </row>
    <row r="1021" spans="2:65" s="6" customFormat="1" ht="15.75" customHeight="1">
      <c r="B1021" s="21"/>
      <c r="C1021" s="131" t="s">
        <v>1499</v>
      </c>
      <c r="D1021" s="131" t="s">
        <v>313</v>
      </c>
      <c r="E1021" s="132" t="s">
        <v>1500</v>
      </c>
      <c r="F1021" s="265" t="s">
        <v>1501</v>
      </c>
      <c r="G1021" s="266"/>
      <c r="H1021" s="266"/>
      <c r="I1021" s="266"/>
      <c r="J1021" s="133" t="s">
        <v>228</v>
      </c>
      <c r="K1021" s="134">
        <v>1.072</v>
      </c>
      <c r="L1021" s="267"/>
      <c r="M1021" s="266"/>
      <c r="N1021" s="268">
        <f>ROUND($L$1021*$K$1021,2)</f>
        <v>0</v>
      </c>
      <c r="O1021" s="269"/>
      <c r="P1021" s="269"/>
      <c r="Q1021" s="269"/>
      <c r="R1021" s="107"/>
      <c r="S1021" s="21"/>
      <c r="T1021" s="110"/>
      <c r="U1021" s="111" t="s">
        <v>43</v>
      </c>
      <c r="X1021" s="112">
        <v>1</v>
      </c>
      <c r="Y1021" s="112">
        <f>$X$1021*$K$1021</f>
        <v>1.072</v>
      </c>
      <c r="Z1021" s="112">
        <v>0</v>
      </c>
      <c r="AA1021" s="113">
        <f>$Z$1021*$K$1021</f>
        <v>0</v>
      </c>
      <c r="AR1021" s="74" t="s">
        <v>404</v>
      </c>
      <c r="AT1021" s="74" t="s">
        <v>313</v>
      </c>
      <c r="AU1021" s="74" t="s">
        <v>80</v>
      </c>
      <c r="AY1021" s="6" t="s">
        <v>191</v>
      </c>
      <c r="BE1021" s="114">
        <f>IF($U$1021="základní",$N$1021,0)</f>
        <v>0</v>
      </c>
      <c r="BF1021" s="114">
        <f>IF($U$1021="snížená",$N$1021,0)</f>
        <v>0</v>
      </c>
      <c r="BG1021" s="114">
        <f>IF($U$1021="zákl. přenesená",$N$1021,0)</f>
        <v>0</v>
      </c>
      <c r="BH1021" s="114">
        <f>IF($U$1021="sníž. přenesená",$N$1021,0)</f>
        <v>0</v>
      </c>
      <c r="BI1021" s="114">
        <f>IF($U$1021="nulová",$N$1021,0)</f>
        <v>0</v>
      </c>
      <c r="BJ1021" s="74" t="s">
        <v>23</v>
      </c>
      <c r="BK1021" s="114">
        <f>ROUND($L$1021*$K$1021,2)</f>
        <v>0</v>
      </c>
      <c r="BL1021" s="74" t="s">
        <v>290</v>
      </c>
      <c r="BM1021" s="74" t="s">
        <v>1502</v>
      </c>
    </row>
    <row r="1022" spans="2:47" s="6" customFormat="1" ht="16.5" customHeight="1">
      <c r="B1022" s="21"/>
      <c r="F1022" s="263" t="s">
        <v>1501</v>
      </c>
      <c r="G1022" s="242"/>
      <c r="H1022" s="242"/>
      <c r="I1022" s="242"/>
      <c r="J1022" s="242"/>
      <c r="K1022" s="242"/>
      <c r="L1022" s="242"/>
      <c r="M1022" s="242"/>
      <c r="N1022" s="242"/>
      <c r="O1022" s="242"/>
      <c r="P1022" s="242"/>
      <c r="Q1022" s="242"/>
      <c r="R1022" s="242"/>
      <c r="S1022" s="21"/>
      <c r="T1022" s="47"/>
      <c r="AA1022" s="48"/>
      <c r="AT1022" s="6" t="s">
        <v>199</v>
      </c>
      <c r="AU1022" s="6" t="s">
        <v>80</v>
      </c>
    </row>
    <row r="1023" spans="2:51" s="6" customFormat="1" ht="15.75" customHeight="1">
      <c r="B1023" s="115"/>
      <c r="E1023" s="116"/>
      <c r="F1023" s="277" t="s">
        <v>1495</v>
      </c>
      <c r="G1023" s="278"/>
      <c r="H1023" s="278"/>
      <c r="I1023" s="278"/>
      <c r="K1023" s="116"/>
      <c r="S1023" s="115"/>
      <c r="T1023" s="118"/>
      <c r="AA1023" s="119"/>
      <c r="AT1023" s="116" t="s">
        <v>201</v>
      </c>
      <c r="AU1023" s="116" t="s">
        <v>80</v>
      </c>
      <c r="AV1023" s="116" t="s">
        <v>23</v>
      </c>
      <c r="AW1023" s="116" t="s">
        <v>147</v>
      </c>
      <c r="AX1023" s="116" t="s">
        <v>73</v>
      </c>
      <c r="AY1023" s="116" t="s">
        <v>191</v>
      </c>
    </row>
    <row r="1024" spans="2:51" s="6" customFormat="1" ht="15.75" customHeight="1">
      <c r="B1024" s="120"/>
      <c r="E1024" s="121"/>
      <c r="F1024" s="273" t="s">
        <v>1503</v>
      </c>
      <c r="G1024" s="274"/>
      <c r="H1024" s="274"/>
      <c r="I1024" s="274"/>
      <c r="K1024" s="123">
        <v>0.64</v>
      </c>
      <c r="S1024" s="120"/>
      <c r="T1024" s="124"/>
      <c r="AA1024" s="125"/>
      <c r="AT1024" s="121" t="s">
        <v>201</v>
      </c>
      <c r="AU1024" s="121" t="s">
        <v>80</v>
      </c>
      <c r="AV1024" s="121" t="s">
        <v>80</v>
      </c>
      <c r="AW1024" s="121" t="s">
        <v>147</v>
      </c>
      <c r="AX1024" s="121" t="s">
        <v>73</v>
      </c>
      <c r="AY1024" s="121" t="s">
        <v>191</v>
      </c>
    </row>
    <row r="1025" spans="2:51" s="6" customFormat="1" ht="15.75" customHeight="1">
      <c r="B1025" s="115"/>
      <c r="E1025" s="116"/>
      <c r="F1025" s="277" t="s">
        <v>1497</v>
      </c>
      <c r="G1025" s="278"/>
      <c r="H1025" s="278"/>
      <c r="I1025" s="278"/>
      <c r="K1025" s="116"/>
      <c r="S1025" s="115"/>
      <c r="T1025" s="118"/>
      <c r="AA1025" s="119"/>
      <c r="AT1025" s="116" t="s">
        <v>201</v>
      </c>
      <c r="AU1025" s="116" t="s">
        <v>80</v>
      </c>
      <c r="AV1025" s="116" t="s">
        <v>23</v>
      </c>
      <c r="AW1025" s="116" t="s">
        <v>147</v>
      </c>
      <c r="AX1025" s="116" t="s">
        <v>73</v>
      </c>
      <c r="AY1025" s="116" t="s">
        <v>191</v>
      </c>
    </row>
    <row r="1026" spans="2:51" s="6" customFormat="1" ht="15.75" customHeight="1">
      <c r="B1026" s="120"/>
      <c r="E1026" s="121"/>
      <c r="F1026" s="273" t="s">
        <v>1504</v>
      </c>
      <c r="G1026" s="274"/>
      <c r="H1026" s="274"/>
      <c r="I1026" s="274"/>
      <c r="K1026" s="123">
        <v>0.432</v>
      </c>
      <c r="S1026" s="120"/>
      <c r="T1026" s="124"/>
      <c r="AA1026" s="125"/>
      <c r="AT1026" s="121" t="s">
        <v>201</v>
      </c>
      <c r="AU1026" s="121" t="s">
        <v>80</v>
      </c>
      <c r="AV1026" s="121" t="s">
        <v>80</v>
      </c>
      <c r="AW1026" s="121" t="s">
        <v>147</v>
      </c>
      <c r="AX1026" s="121" t="s">
        <v>73</v>
      </c>
      <c r="AY1026" s="121" t="s">
        <v>191</v>
      </c>
    </row>
    <row r="1027" spans="2:51" s="6" customFormat="1" ht="15.75" customHeight="1">
      <c r="B1027" s="126"/>
      <c r="E1027" s="127"/>
      <c r="F1027" s="275" t="s">
        <v>261</v>
      </c>
      <c r="G1027" s="276"/>
      <c r="H1027" s="276"/>
      <c r="I1027" s="276"/>
      <c r="K1027" s="128">
        <v>1.072</v>
      </c>
      <c r="S1027" s="126"/>
      <c r="T1027" s="129"/>
      <c r="AA1027" s="130"/>
      <c r="AT1027" s="127" t="s">
        <v>201</v>
      </c>
      <c r="AU1027" s="127" t="s">
        <v>80</v>
      </c>
      <c r="AV1027" s="127" t="s">
        <v>196</v>
      </c>
      <c r="AW1027" s="127" t="s">
        <v>147</v>
      </c>
      <c r="AX1027" s="127" t="s">
        <v>23</v>
      </c>
      <c r="AY1027" s="127" t="s">
        <v>191</v>
      </c>
    </row>
    <row r="1028" spans="2:65" s="6" customFormat="1" ht="27" customHeight="1">
      <c r="B1028" s="21"/>
      <c r="C1028" s="105" t="s">
        <v>1505</v>
      </c>
      <c r="D1028" s="105" t="s">
        <v>192</v>
      </c>
      <c r="E1028" s="106" t="s">
        <v>1490</v>
      </c>
      <c r="F1028" s="270" t="s">
        <v>1491</v>
      </c>
      <c r="G1028" s="269"/>
      <c r="H1028" s="269"/>
      <c r="I1028" s="269"/>
      <c r="J1028" s="108" t="s">
        <v>1492</v>
      </c>
      <c r="K1028" s="109">
        <v>200</v>
      </c>
      <c r="L1028" s="271"/>
      <c r="M1028" s="269"/>
      <c r="N1028" s="272">
        <f>ROUND($L$1028*$K$1028,2)</f>
        <v>0</v>
      </c>
      <c r="O1028" s="269"/>
      <c r="P1028" s="269"/>
      <c r="Q1028" s="269"/>
      <c r="R1028" s="107" t="s">
        <v>195</v>
      </c>
      <c r="S1028" s="21"/>
      <c r="T1028" s="110"/>
      <c r="U1028" s="111" t="s">
        <v>43</v>
      </c>
      <c r="X1028" s="112">
        <v>5E-05</v>
      </c>
      <c r="Y1028" s="112">
        <f>$X$1028*$K$1028</f>
        <v>0.01</v>
      </c>
      <c r="Z1028" s="112">
        <v>0</v>
      </c>
      <c r="AA1028" s="113">
        <f>$Z$1028*$K$1028</f>
        <v>0</v>
      </c>
      <c r="AR1028" s="74" t="s">
        <v>290</v>
      </c>
      <c r="AT1028" s="74" t="s">
        <v>192</v>
      </c>
      <c r="AU1028" s="74" t="s">
        <v>80</v>
      </c>
      <c r="AY1028" s="6" t="s">
        <v>191</v>
      </c>
      <c r="BE1028" s="114">
        <f>IF($U$1028="základní",$N$1028,0)</f>
        <v>0</v>
      </c>
      <c r="BF1028" s="114">
        <f>IF($U$1028="snížená",$N$1028,0)</f>
        <v>0</v>
      </c>
      <c r="BG1028" s="114">
        <f>IF($U$1028="zákl. přenesená",$N$1028,0)</f>
        <v>0</v>
      </c>
      <c r="BH1028" s="114">
        <f>IF($U$1028="sníž. přenesená",$N$1028,0)</f>
        <v>0</v>
      </c>
      <c r="BI1028" s="114">
        <f>IF($U$1028="nulová",$N$1028,0)</f>
        <v>0</v>
      </c>
      <c r="BJ1028" s="74" t="s">
        <v>23</v>
      </c>
      <c r="BK1028" s="114">
        <f>ROUND($L$1028*$K$1028,2)</f>
        <v>0</v>
      </c>
      <c r="BL1028" s="74" t="s">
        <v>290</v>
      </c>
      <c r="BM1028" s="74" t="s">
        <v>1506</v>
      </c>
    </row>
    <row r="1029" spans="2:47" s="6" customFormat="1" ht="16.5" customHeight="1">
      <c r="B1029" s="21"/>
      <c r="F1029" s="263" t="s">
        <v>1494</v>
      </c>
      <c r="G1029" s="242"/>
      <c r="H1029" s="242"/>
      <c r="I1029" s="242"/>
      <c r="J1029" s="242"/>
      <c r="K1029" s="242"/>
      <c r="L1029" s="242"/>
      <c r="M1029" s="242"/>
      <c r="N1029" s="242"/>
      <c r="O1029" s="242"/>
      <c r="P1029" s="242"/>
      <c r="Q1029" s="242"/>
      <c r="R1029" s="242"/>
      <c r="S1029" s="21"/>
      <c r="T1029" s="47"/>
      <c r="AA1029" s="48"/>
      <c r="AT1029" s="6" t="s">
        <v>199</v>
      </c>
      <c r="AU1029" s="6" t="s">
        <v>80</v>
      </c>
    </row>
    <row r="1030" spans="2:51" s="6" customFormat="1" ht="27" customHeight="1">
      <c r="B1030" s="115"/>
      <c r="E1030" s="116"/>
      <c r="F1030" s="277" t="s">
        <v>1507</v>
      </c>
      <c r="G1030" s="278"/>
      <c r="H1030" s="278"/>
      <c r="I1030" s="278"/>
      <c r="K1030" s="116"/>
      <c r="S1030" s="115"/>
      <c r="T1030" s="118"/>
      <c r="AA1030" s="119"/>
      <c r="AT1030" s="116" t="s">
        <v>201</v>
      </c>
      <c r="AU1030" s="116" t="s">
        <v>80</v>
      </c>
      <c r="AV1030" s="116" t="s">
        <v>23</v>
      </c>
      <c r="AW1030" s="116" t="s">
        <v>147</v>
      </c>
      <c r="AX1030" s="116" t="s">
        <v>73</v>
      </c>
      <c r="AY1030" s="116" t="s">
        <v>191</v>
      </c>
    </row>
    <row r="1031" spans="2:51" s="6" customFormat="1" ht="15.75" customHeight="1">
      <c r="B1031" s="120"/>
      <c r="E1031" s="121"/>
      <c r="F1031" s="273" t="s">
        <v>740</v>
      </c>
      <c r="G1031" s="274"/>
      <c r="H1031" s="274"/>
      <c r="I1031" s="274"/>
      <c r="K1031" s="123">
        <v>200</v>
      </c>
      <c r="S1031" s="120"/>
      <c r="T1031" s="124"/>
      <c r="AA1031" s="125"/>
      <c r="AT1031" s="121" t="s">
        <v>201</v>
      </c>
      <c r="AU1031" s="121" t="s">
        <v>80</v>
      </c>
      <c r="AV1031" s="121" t="s">
        <v>80</v>
      </c>
      <c r="AW1031" s="121" t="s">
        <v>147</v>
      </c>
      <c r="AX1031" s="121" t="s">
        <v>23</v>
      </c>
      <c r="AY1031" s="121" t="s">
        <v>191</v>
      </c>
    </row>
    <row r="1032" spans="2:65" s="6" customFormat="1" ht="15.75" customHeight="1">
      <c r="B1032" s="21"/>
      <c r="C1032" s="131" t="s">
        <v>1508</v>
      </c>
      <c r="D1032" s="131" t="s">
        <v>313</v>
      </c>
      <c r="E1032" s="132" t="s">
        <v>1509</v>
      </c>
      <c r="F1032" s="265" t="s">
        <v>1510</v>
      </c>
      <c r="G1032" s="266"/>
      <c r="H1032" s="266"/>
      <c r="I1032" s="266"/>
      <c r="J1032" s="133" t="s">
        <v>228</v>
      </c>
      <c r="K1032" s="134">
        <v>0.22</v>
      </c>
      <c r="L1032" s="267"/>
      <c r="M1032" s="266"/>
      <c r="N1032" s="268">
        <f>ROUND($L$1032*$K$1032,2)</f>
        <v>0</v>
      </c>
      <c r="O1032" s="269"/>
      <c r="P1032" s="269"/>
      <c r="Q1032" s="269"/>
      <c r="R1032" s="107"/>
      <c r="S1032" s="21"/>
      <c r="T1032" s="110"/>
      <c r="U1032" s="111" t="s">
        <v>43</v>
      </c>
      <c r="X1032" s="112">
        <v>1</v>
      </c>
      <c r="Y1032" s="112">
        <f>$X$1032*$K$1032</f>
        <v>0.22</v>
      </c>
      <c r="Z1032" s="112">
        <v>0</v>
      </c>
      <c r="AA1032" s="113">
        <f>$Z$1032*$K$1032</f>
        <v>0</v>
      </c>
      <c r="AR1032" s="74" t="s">
        <v>404</v>
      </c>
      <c r="AT1032" s="74" t="s">
        <v>313</v>
      </c>
      <c r="AU1032" s="74" t="s">
        <v>80</v>
      </c>
      <c r="AY1032" s="6" t="s">
        <v>191</v>
      </c>
      <c r="BE1032" s="114">
        <f>IF($U$1032="základní",$N$1032,0)</f>
        <v>0</v>
      </c>
      <c r="BF1032" s="114">
        <f>IF($U$1032="snížená",$N$1032,0)</f>
        <v>0</v>
      </c>
      <c r="BG1032" s="114">
        <f>IF($U$1032="zákl. přenesená",$N$1032,0)</f>
        <v>0</v>
      </c>
      <c r="BH1032" s="114">
        <f>IF($U$1032="sníž. přenesená",$N$1032,0)</f>
        <v>0</v>
      </c>
      <c r="BI1032" s="114">
        <f>IF($U$1032="nulová",$N$1032,0)</f>
        <v>0</v>
      </c>
      <c r="BJ1032" s="74" t="s">
        <v>23</v>
      </c>
      <c r="BK1032" s="114">
        <f>ROUND($L$1032*$K$1032,2)</f>
        <v>0</v>
      </c>
      <c r="BL1032" s="74" t="s">
        <v>290</v>
      </c>
      <c r="BM1032" s="74" t="s">
        <v>1511</v>
      </c>
    </row>
    <row r="1033" spans="2:51" s="6" customFormat="1" ht="39" customHeight="1">
      <c r="B1033" s="115"/>
      <c r="E1033" s="117"/>
      <c r="F1033" s="277" t="s">
        <v>1512</v>
      </c>
      <c r="G1033" s="278"/>
      <c r="H1033" s="278"/>
      <c r="I1033" s="278"/>
      <c r="K1033" s="116"/>
      <c r="S1033" s="115"/>
      <c r="T1033" s="118"/>
      <c r="AA1033" s="119"/>
      <c r="AT1033" s="116" t="s">
        <v>201</v>
      </c>
      <c r="AU1033" s="116" t="s">
        <v>80</v>
      </c>
      <c r="AV1033" s="116" t="s">
        <v>23</v>
      </c>
      <c r="AW1033" s="116" t="s">
        <v>147</v>
      </c>
      <c r="AX1033" s="116" t="s">
        <v>73</v>
      </c>
      <c r="AY1033" s="116" t="s">
        <v>191</v>
      </c>
    </row>
    <row r="1034" spans="2:51" s="6" customFormat="1" ht="15.75" customHeight="1">
      <c r="B1034" s="120"/>
      <c r="E1034" s="121"/>
      <c r="F1034" s="273" t="s">
        <v>1513</v>
      </c>
      <c r="G1034" s="274"/>
      <c r="H1034" s="274"/>
      <c r="I1034" s="274"/>
      <c r="K1034" s="123">
        <v>0.22</v>
      </c>
      <c r="S1034" s="120"/>
      <c r="T1034" s="124"/>
      <c r="AA1034" s="125"/>
      <c r="AT1034" s="121" t="s">
        <v>201</v>
      </c>
      <c r="AU1034" s="121" t="s">
        <v>80</v>
      </c>
      <c r="AV1034" s="121" t="s">
        <v>80</v>
      </c>
      <c r="AW1034" s="121" t="s">
        <v>147</v>
      </c>
      <c r="AX1034" s="121" t="s">
        <v>23</v>
      </c>
      <c r="AY1034" s="121" t="s">
        <v>191</v>
      </c>
    </row>
    <row r="1035" spans="2:65" s="6" customFormat="1" ht="27" customHeight="1">
      <c r="B1035" s="21"/>
      <c r="C1035" s="105" t="s">
        <v>1514</v>
      </c>
      <c r="D1035" s="105" t="s">
        <v>192</v>
      </c>
      <c r="E1035" s="106" t="s">
        <v>1515</v>
      </c>
      <c r="F1035" s="270" t="s">
        <v>1516</v>
      </c>
      <c r="G1035" s="269"/>
      <c r="H1035" s="269"/>
      <c r="I1035" s="269"/>
      <c r="J1035" s="108" t="s">
        <v>1492</v>
      </c>
      <c r="K1035" s="109">
        <v>7100.94</v>
      </c>
      <c r="L1035" s="271"/>
      <c r="M1035" s="269"/>
      <c r="N1035" s="272">
        <f>ROUND($L$1035*$K$1035,2)</f>
        <v>0</v>
      </c>
      <c r="O1035" s="269"/>
      <c r="P1035" s="269"/>
      <c r="Q1035" s="269"/>
      <c r="R1035" s="107" t="s">
        <v>195</v>
      </c>
      <c r="S1035" s="21"/>
      <c r="T1035" s="110"/>
      <c r="U1035" s="111" t="s">
        <v>43</v>
      </c>
      <c r="X1035" s="112">
        <v>5E-05</v>
      </c>
      <c r="Y1035" s="112">
        <f>$X$1035*$K$1035</f>
        <v>0.355047</v>
      </c>
      <c r="Z1035" s="112">
        <v>0</v>
      </c>
      <c r="AA1035" s="113">
        <f>$Z$1035*$K$1035</f>
        <v>0</v>
      </c>
      <c r="AR1035" s="74" t="s">
        <v>290</v>
      </c>
      <c r="AT1035" s="74" t="s">
        <v>192</v>
      </c>
      <c r="AU1035" s="74" t="s">
        <v>80</v>
      </c>
      <c r="AY1035" s="6" t="s">
        <v>191</v>
      </c>
      <c r="BE1035" s="114">
        <f>IF($U$1035="základní",$N$1035,0)</f>
        <v>0</v>
      </c>
      <c r="BF1035" s="114">
        <f>IF($U$1035="snížená",$N$1035,0)</f>
        <v>0</v>
      </c>
      <c r="BG1035" s="114">
        <f>IF($U$1035="zákl. přenesená",$N$1035,0)</f>
        <v>0</v>
      </c>
      <c r="BH1035" s="114">
        <f>IF($U$1035="sníž. přenesená",$N$1035,0)</f>
        <v>0</v>
      </c>
      <c r="BI1035" s="114">
        <f>IF($U$1035="nulová",$N$1035,0)</f>
        <v>0</v>
      </c>
      <c r="BJ1035" s="74" t="s">
        <v>23</v>
      </c>
      <c r="BK1035" s="114">
        <f>ROUND($L$1035*$K$1035,2)</f>
        <v>0</v>
      </c>
      <c r="BL1035" s="74" t="s">
        <v>290</v>
      </c>
      <c r="BM1035" s="74" t="s">
        <v>1517</v>
      </c>
    </row>
    <row r="1036" spans="2:47" s="6" customFormat="1" ht="16.5" customHeight="1">
      <c r="B1036" s="21"/>
      <c r="F1036" s="263" t="s">
        <v>1518</v>
      </c>
      <c r="G1036" s="242"/>
      <c r="H1036" s="242"/>
      <c r="I1036" s="242"/>
      <c r="J1036" s="242"/>
      <c r="K1036" s="242"/>
      <c r="L1036" s="242"/>
      <c r="M1036" s="242"/>
      <c r="N1036" s="242"/>
      <c r="O1036" s="242"/>
      <c r="P1036" s="242"/>
      <c r="Q1036" s="242"/>
      <c r="R1036" s="242"/>
      <c r="S1036" s="21"/>
      <c r="T1036" s="47"/>
      <c r="AA1036" s="48"/>
      <c r="AT1036" s="6" t="s">
        <v>199</v>
      </c>
      <c r="AU1036" s="6" t="s">
        <v>80</v>
      </c>
    </row>
    <row r="1037" spans="2:51" s="6" customFormat="1" ht="39" customHeight="1">
      <c r="B1037" s="115"/>
      <c r="E1037" s="116"/>
      <c r="F1037" s="277" t="s">
        <v>1519</v>
      </c>
      <c r="G1037" s="278"/>
      <c r="H1037" s="278"/>
      <c r="I1037" s="278"/>
      <c r="K1037" s="116"/>
      <c r="S1037" s="115"/>
      <c r="T1037" s="118"/>
      <c r="AA1037" s="119"/>
      <c r="AT1037" s="116" t="s">
        <v>201</v>
      </c>
      <c r="AU1037" s="116" t="s">
        <v>80</v>
      </c>
      <c r="AV1037" s="116" t="s">
        <v>23</v>
      </c>
      <c r="AW1037" s="116" t="s">
        <v>147</v>
      </c>
      <c r="AX1037" s="116" t="s">
        <v>73</v>
      </c>
      <c r="AY1037" s="116" t="s">
        <v>191</v>
      </c>
    </row>
    <row r="1038" spans="2:51" s="6" customFormat="1" ht="15.75" customHeight="1">
      <c r="B1038" s="120"/>
      <c r="E1038" s="121"/>
      <c r="F1038" s="273" t="s">
        <v>1520</v>
      </c>
      <c r="G1038" s="274"/>
      <c r="H1038" s="274"/>
      <c r="I1038" s="274"/>
      <c r="K1038" s="123">
        <v>7100.94</v>
      </c>
      <c r="S1038" s="120"/>
      <c r="T1038" s="124"/>
      <c r="AA1038" s="125"/>
      <c r="AT1038" s="121" t="s">
        <v>201</v>
      </c>
      <c r="AU1038" s="121" t="s">
        <v>80</v>
      </c>
      <c r="AV1038" s="121" t="s">
        <v>80</v>
      </c>
      <c r="AW1038" s="121" t="s">
        <v>147</v>
      </c>
      <c r="AX1038" s="121" t="s">
        <v>23</v>
      </c>
      <c r="AY1038" s="121" t="s">
        <v>191</v>
      </c>
    </row>
    <row r="1039" spans="2:65" s="6" customFormat="1" ht="27" customHeight="1">
      <c r="B1039" s="21"/>
      <c r="C1039" s="105" t="s">
        <v>1521</v>
      </c>
      <c r="D1039" s="105" t="s">
        <v>192</v>
      </c>
      <c r="E1039" s="106" t="s">
        <v>1522</v>
      </c>
      <c r="F1039" s="270" t="s">
        <v>1523</v>
      </c>
      <c r="G1039" s="269"/>
      <c r="H1039" s="269"/>
      <c r="I1039" s="269"/>
      <c r="J1039" s="108" t="s">
        <v>1492</v>
      </c>
      <c r="K1039" s="109">
        <v>7100.94</v>
      </c>
      <c r="L1039" s="271"/>
      <c r="M1039" s="269"/>
      <c r="N1039" s="272">
        <f>ROUND($L$1039*$K$1039,2)</f>
        <v>0</v>
      </c>
      <c r="O1039" s="269"/>
      <c r="P1039" s="269"/>
      <c r="Q1039" s="269"/>
      <c r="R1039" s="107" t="s">
        <v>195</v>
      </c>
      <c r="S1039" s="21"/>
      <c r="T1039" s="110"/>
      <c r="U1039" s="111" t="s">
        <v>43</v>
      </c>
      <c r="X1039" s="112">
        <v>0</v>
      </c>
      <c r="Y1039" s="112">
        <f>$X$1039*$K$1039</f>
        <v>0</v>
      </c>
      <c r="Z1039" s="112">
        <v>0.001</v>
      </c>
      <c r="AA1039" s="113">
        <f>$Z$1039*$K$1039</f>
        <v>7.10094</v>
      </c>
      <c r="AR1039" s="74" t="s">
        <v>290</v>
      </c>
      <c r="AT1039" s="74" t="s">
        <v>192</v>
      </c>
      <c r="AU1039" s="74" t="s">
        <v>80</v>
      </c>
      <c r="AY1039" s="6" t="s">
        <v>191</v>
      </c>
      <c r="BE1039" s="114">
        <f>IF($U$1039="základní",$N$1039,0)</f>
        <v>0</v>
      </c>
      <c r="BF1039" s="114">
        <f>IF($U$1039="snížená",$N$1039,0)</f>
        <v>0</v>
      </c>
      <c r="BG1039" s="114">
        <f>IF($U$1039="zákl. přenesená",$N$1039,0)</f>
        <v>0</v>
      </c>
      <c r="BH1039" s="114">
        <f>IF($U$1039="sníž. přenesená",$N$1039,0)</f>
        <v>0</v>
      </c>
      <c r="BI1039" s="114">
        <f>IF($U$1039="nulová",$N$1039,0)</f>
        <v>0</v>
      </c>
      <c r="BJ1039" s="74" t="s">
        <v>23</v>
      </c>
      <c r="BK1039" s="114">
        <f>ROUND($L$1039*$K$1039,2)</f>
        <v>0</v>
      </c>
      <c r="BL1039" s="74" t="s">
        <v>290</v>
      </c>
      <c r="BM1039" s="74" t="s">
        <v>1524</v>
      </c>
    </row>
    <row r="1040" spans="2:47" s="6" customFormat="1" ht="16.5" customHeight="1">
      <c r="B1040" s="21"/>
      <c r="F1040" s="263" t="s">
        <v>1525</v>
      </c>
      <c r="G1040" s="242"/>
      <c r="H1040" s="242"/>
      <c r="I1040" s="242"/>
      <c r="J1040" s="242"/>
      <c r="K1040" s="242"/>
      <c r="L1040" s="242"/>
      <c r="M1040" s="242"/>
      <c r="N1040" s="242"/>
      <c r="O1040" s="242"/>
      <c r="P1040" s="242"/>
      <c r="Q1040" s="242"/>
      <c r="R1040" s="242"/>
      <c r="S1040" s="21"/>
      <c r="T1040" s="47"/>
      <c r="AA1040" s="48"/>
      <c r="AT1040" s="6" t="s">
        <v>199</v>
      </c>
      <c r="AU1040" s="6" t="s">
        <v>80</v>
      </c>
    </row>
    <row r="1041" spans="2:51" s="6" customFormat="1" ht="39" customHeight="1">
      <c r="B1041" s="115"/>
      <c r="E1041" s="116"/>
      <c r="F1041" s="277" t="s">
        <v>1519</v>
      </c>
      <c r="G1041" s="278"/>
      <c r="H1041" s="278"/>
      <c r="I1041" s="278"/>
      <c r="K1041" s="116"/>
      <c r="S1041" s="115"/>
      <c r="T1041" s="118"/>
      <c r="AA1041" s="119"/>
      <c r="AT1041" s="116" t="s">
        <v>201</v>
      </c>
      <c r="AU1041" s="116" t="s">
        <v>80</v>
      </c>
      <c r="AV1041" s="116" t="s">
        <v>23</v>
      </c>
      <c r="AW1041" s="116" t="s">
        <v>147</v>
      </c>
      <c r="AX1041" s="116" t="s">
        <v>73</v>
      </c>
      <c r="AY1041" s="116" t="s">
        <v>191</v>
      </c>
    </row>
    <row r="1042" spans="2:51" s="6" customFormat="1" ht="15.75" customHeight="1">
      <c r="B1042" s="120"/>
      <c r="E1042" s="121"/>
      <c r="F1042" s="273" t="s">
        <v>1520</v>
      </c>
      <c r="G1042" s="274"/>
      <c r="H1042" s="274"/>
      <c r="I1042" s="274"/>
      <c r="K1042" s="123">
        <v>7100.94</v>
      </c>
      <c r="S1042" s="120"/>
      <c r="T1042" s="124"/>
      <c r="AA1042" s="125"/>
      <c r="AT1042" s="121" t="s">
        <v>201</v>
      </c>
      <c r="AU1042" s="121" t="s">
        <v>80</v>
      </c>
      <c r="AV1042" s="121" t="s">
        <v>80</v>
      </c>
      <c r="AW1042" s="121" t="s">
        <v>147</v>
      </c>
      <c r="AX1042" s="121" t="s">
        <v>23</v>
      </c>
      <c r="AY1042" s="121" t="s">
        <v>191</v>
      </c>
    </row>
    <row r="1043" spans="2:65" s="6" customFormat="1" ht="27" customHeight="1">
      <c r="B1043" s="21"/>
      <c r="C1043" s="105" t="s">
        <v>1526</v>
      </c>
      <c r="D1043" s="105" t="s">
        <v>192</v>
      </c>
      <c r="E1043" s="106" t="s">
        <v>1527</v>
      </c>
      <c r="F1043" s="270" t="s">
        <v>1528</v>
      </c>
      <c r="G1043" s="269"/>
      <c r="H1043" s="269"/>
      <c r="I1043" s="269"/>
      <c r="J1043" s="108" t="s">
        <v>1432</v>
      </c>
      <c r="K1043" s="140"/>
      <c r="L1043" s="271"/>
      <c r="M1043" s="269"/>
      <c r="N1043" s="272">
        <f>ROUND($L$1043*$K$1043,2)</f>
        <v>0</v>
      </c>
      <c r="O1043" s="269"/>
      <c r="P1043" s="269"/>
      <c r="Q1043" s="269"/>
      <c r="R1043" s="107" t="s">
        <v>195</v>
      </c>
      <c r="S1043" s="21"/>
      <c r="T1043" s="110"/>
      <c r="U1043" s="111" t="s">
        <v>43</v>
      </c>
      <c r="X1043" s="112">
        <v>0</v>
      </c>
      <c r="Y1043" s="112">
        <f>$X$1043*$K$1043</f>
        <v>0</v>
      </c>
      <c r="Z1043" s="112">
        <v>0</v>
      </c>
      <c r="AA1043" s="113">
        <f>$Z$1043*$K$1043</f>
        <v>0</v>
      </c>
      <c r="AR1043" s="74" t="s">
        <v>290</v>
      </c>
      <c r="AT1043" s="74" t="s">
        <v>192</v>
      </c>
      <c r="AU1043" s="74" t="s">
        <v>80</v>
      </c>
      <c r="AY1043" s="6" t="s">
        <v>191</v>
      </c>
      <c r="BE1043" s="114">
        <f>IF($U$1043="základní",$N$1043,0)</f>
        <v>0</v>
      </c>
      <c r="BF1043" s="114">
        <f>IF($U$1043="snížená",$N$1043,0)</f>
        <v>0</v>
      </c>
      <c r="BG1043" s="114">
        <f>IF($U$1043="zákl. přenesená",$N$1043,0)</f>
        <v>0</v>
      </c>
      <c r="BH1043" s="114">
        <f>IF($U$1043="sníž. přenesená",$N$1043,0)</f>
        <v>0</v>
      </c>
      <c r="BI1043" s="114">
        <f>IF($U$1043="nulová",$N$1043,0)</f>
        <v>0</v>
      </c>
      <c r="BJ1043" s="74" t="s">
        <v>23</v>
      </c>
      <c r="BK1043" s="114">
        <f>ROUND($L$1043*$K$1043,2)</f>
        <v>0</v>
      </c>
      <c r="BL1043" s="74" t="s">
        <v>290</v>
      </c>
      <c r="BM1043" s="74" t="s">
        <v>1529</v>
      </c>
    </row>
    <row r="1044" spans="2:47" s="6" customFormat="1" ht="16.5" customHeight="1">
      <c r="B1044" s="21"/>
      <c r="F1044" s="263" t="s">
        <v>1530</v>
      </c>
      <c r="G1044" s="242"/>
      <c r="H1044" s="242"/>
      <c r="I1044" s="242"/>
      <c r="J1044" s="242"/>
      <c r="K1044" s="242"/>
      <c r="L1044" s="242"/>
      <c r="M1044" s="242"/>
      <c r="N1044" s="242"/>
      <c r="O1044" s="242"/>
      <c r="P1044" s="242"/>
      <c r="Q1044" s="242"/>
      <c r="R1044" s="242"/>
      <c r="S1044" s="21"/>
      <c r="T1044" s="47"/>
      <c r="AA1044" s="48"/>
      <c r="AT1044" s="6" t="s">
        <v>199</v>
      </c>
      <c r="AU1044" s="6" t="s">
        <v>80</v>
      </c>
    </row>
    <row r="1045" spans="2:63" s="96" customFormat="1" ht="30.75" customHeight="1">
      <c r="B1045" s="97"/>
      <c r="D1045" s="104" t="s">
        <v>173</v>
      </c>
      <c r="N1045" s="260">
        <f>$BK$1045</f>
        <v>0</v>
      </c>
      <c r="O1045" s="261"/>
      <c r="P1045" s="261"/>
      <c r="Q1045" s="261"/>
      <c r="S1045" s="97"/>
      <c r="T1045" s="100"/>
      <c r="W1045" s="101">
        <f>SUM($W$1046:$W$1068)</f>
        <v>0</v>
      </c>
      <c r="Y1045" s="101">
        <f>SUM($Y$1046:$Y$1068)</f>
        <v>0.07774224000000002</v>
      </c>
      <c r="AA1045" s="102">
        <f>SUM($AA$1046:$AA$1068)</f>
        <v>0</v>
      </c>
      <c r="AR1045" s="99" t="s">
        <v>80</v>
      </c>
      <c r="AT1045" s="99" t="s">
        <v>72</v>
      </c>
      <c r="AU1045" s="99" t="s">
        <v>23</v>
      </c>
      <c r="AY1045" s="99" t="s">
        <v>191</v>
      </c>
      <c r="BK1045" s="103">
        <f>SUM($BK$1046:$BK$1068)</f>
        <v>0</v>
      </c>
    </row>
    <row r="1046" spans="2:65" s="6" customFormat="1" ht="27" customHeight="1">
      <c r="B1046" s="21"/>
      <c r="C1046" s="105" t="s">
        <v>1531</v>
      </c>
      <c r="D1046" s="105" t="s">
        <v>192</v>
      </c>
      <c r="E1046" s="106" t="s">
        <v>1532</v>
      </c>
      <c r="F1046" s="270" t="s">
        <v>1533</v>
      </c>
      <c r="G1046" s="269"/>
      <c r="H1046" s="269"/>
      <c r="I1046" s="269"/>
      <c r="J1046" s="108" t="s">
        <v>92</v>
      </c>
      <c r="K1046" s="109">
        <v>255.87</v>
      </c>
      <c r="L1046" s="271"/>
      <c r="M1046" s="269"/>
      <c r="N1046" s="272">
        <f>ROUND($L$1046*$K$1046,2)</f>
        <v>0</v>
      </c>
      <c r="O1046" s="269"/>
      <c r="P1046" s="269"/>
      <c r="Q1046" s="269"/>
      <c r="R1046" s="107" t="s">
        <v>195</v>
      </c>
      <c r="S1046" s="21"/>
      <c r="T1046" s="110"/>
      <c r="U1046" s="111" t="s">
        <v>43</v>
      </c>
      <c r="X1046" s="112">
        <v>0.0002</v>
      </c>
      <c r="Y1046" s="112">
        <f>$X$1046*$K$1046</f>
        <v>0.051174000000000004</v>
      </c>
      <c r="Z1046" s="112">
        <v>0</v>
      </c>
      <c r="AA1046" s="113">
        <f>$Z$1046*$K$1046</f>
        <v>0</v>
      </c>
      <c r="AR1046" s="74" t="s">
        <v>290</v>
      </c>
      <c r="AT1046" s="74" t="s">
        <v>192</v>
      </c>
      <c r="AU1046" s="74" t="s">
        <v>80</v>
      </c>
      <c r="AY1046" s="6" t="s">
        <v>191</v>
      </c>
      <c r="BE1046" s="114">
        <f>IF($U$1046="základní",$N$1046,0)</f>
        <v>0</v>
      </c>
      <c r="BF1046" s="114">
        <f>IF($U$1046="snížená",$N$1046,0)</f>
        <v>0</v>
      </c>
      <c r="BG1046" s="114">
        <f>IF($U$1046="zákl. přenesená",$N$1046,0)</f>
        <v>0</v>
      </c>
      <c r="BH1046" s="114">
        <f>IF($U$1046="sníž. přenesená",$N$1046,0)</f>
        <v>0</v>
      </c>
      <c r="BI1046" s="114">
        <f>IF($U$1046="nulová",$N$1046,0)</f>
        <v>0</v>
      </c>
      <c r="BJ1046" s="74" t="s">
        <v>23</v>
      </c>
      <c r="BK1046" s="114">
        <f>ROUND($L$1046*$K$1046,2)</f>
        <v>0</v>
      </c>
      <c r="BL1046" s="74" t="s">
        <v>290</v>
      </c>
      <c r="BM1046" s="74" t="s">
        <v>1534</v>
      </c>
    </row>
    <row r="1047" spans="2:47" s="6" customFormat="1" ht="16.5" customHeight="1">
      <c r="B1047" s="21"/>
      <c r="F1047" s="263" t="s">
        <v>1535</v>
      </c>
      <c r="G1047" s="242"/>
      <c r="H1047" s="242"/>
      <c r="I1047" s="242"/>
      <c r="J1047" s="242"/>
      <c r="K1047" s="242"/>
      <c r="L1047" s="242"/>
      <c r="M1047" s="242"/>
      <c r="N1047" s="242"/>
      <c r="O1047" s="242"/>
      <c r="P1047" s="242"/>
      <c r="Q1047" s="242"/>
      <c r="R1047" s="242"/>
      <c r="S1047" s="21"/>
      <c r="T1047" s="47"/>
      <c r="AA1047" s="48"/>
      <c r="AT1047" s="6" t="s">
        <v>199</v>
      </c>
      <c r="AU1047" s="6" t="s">
        <v>80</v>
      </c>
    </row>
    <row r="1048" spans="2:51" s="6" customFormat="1" ht="15.75" customHeight="1">
      <c r="B1048" s="115"/>
      <c r="E1048" s="116"/>
      <c r="F1048" s="277" t="s">
        <v>1536</v>
      </c>
      <c r="G1048" s="278"/>
      <c r="H1048" s="278"/>
      <c r="I1048" s="278"/>
      <c r="K1048" s="116"/>
      <c r="S1048" s="115"/>
      <c r="T1048" s="118"/>
      <c r="AA1048" s="119"/>
      <c r="AT1048" s="116" t="s">
        <v>201</v>
      </c>
      <c r="AU1048" s="116" t="s">
        <v>80</v>
      </c>
      <c r="AV1048" s="116" t="s">
        <v>23</v>
      </c>
      <c r="AW1048" s="116" t="s">
        <v>147</v>
      </c>
      <c r="AX1048" s="116" t="s">
        <v>73</v>
      </c>
      <c r="AY1048" s="116" t="s">
        <v>191</v>
      </c>
    </row>
    <row r="1049" spans="2:51" s="6" customFormat="1" ht="15.75" customHeight="1">
      <c r="B1049" s="120"/>
      <c r="E1049" s="121"/>
      <c r="F1049" s="273" t="s">
        <v>1537</v>
      </c>
      <c r="G1049" s="274"/>
      <c r="H1049" s="274"/>
      <c r="I1049" s="274"/>
      <c r="K1049" s="123">
        <v>6.667</v>
      </c>
      <c r="S1049" s="120"/>
      <c r="T1049" s="124"/>
      <c r="AA1049" s="125"/>
      <c r="AT1049" s="121" t="s">
        <v>201</v>
      </c>
      <c r="AU1049" s="121" t="s">
        <v>80</v>
      </c>
      <c r="AV1049" s="121" t="s">
        <v>80</v>
      </c>
      <c r="AW1049" s="121" t="s">
        <v>147</v>
      </c>
      <c r="AX1049" s="121" t="s">
        <v>73</v>
      </c>
      <c r="AY1049" s="121" t="s">
        <v>191</v>
      </c>
    </row>
    <row r="1050" spans="2:51" s="6" customFormat="1" ht="27" customHeight="1">
      <c r="B1050" s="115"/>
      <c r="E1050" s="116"/>
      <c r="F1050" s="277" t="s">
        <v>1538</v>
      </c>
      <c r="G1050" s="278"/>
      <c r="H1050" s="278"/>
      <c r="I1050" s="278"/>
      <c r="K1050" s="116"/>
      <c r="S1050" s="115"/>
      <c r="T1050" s="118"/>
      <c r="AA1050" s="119"/>
      <c r="AT1050" s="116" t="s">
        <v>201</v>
      </c>
      <c r="AU1050" s="116" t="s">
        <v>80</v>
      </c>
      <c r="AV1050" s="116" t="s">
        <v>23</v>
      </c>
      <c r="AW1050" s="116" t="s">
        <v>147</v>
      </c>
      <c r="AX1050" s="116" t="s">
        <v>73</v>
      </c>
      <c r="AY1050" s="116" t="s">
        <v>191</v>
      </c>
    </row>
    <row r="1051" spans="2:51" s="6" customFormat="1" ht="15.75" customHeight="1">
      <c r="B1051" s="120"/>
      <c r="E1051" s="121"/>
      <c r="F1051" s="273" t="s">
        <v>1539</v>
      </c>
      <c r="G1051" s="274"/>
      <c r="H1051" s="274"/>
      <c r="I1051" s="274"/>
      <c r="K1051" s="123">
        <v>249.203</v>
      </c>
      <c r="S1051" s="120"/>
      <c r="T1051" s="124"/>
      <c r="AA1051" s="125"/>
      <c r="AT1051" s="121" t="s">
        <v>201</v>
      </c>
      <c r="AU1051" s="121" t="s">
        <v>80</v>
      </c>
      <c r="AV1051" s="121" t="s">
        <v>80</v>
      </c>
      <c r="AW1051" s="121" t="s">
        <v>147</v>
      </c>
      <c r="AX1051" s="121" t="s">
        <v>73</v>
      </c>
      <c r="AY1051" s="121" t="s">
        <v>191</v>
      </c>
    </row>
    <row r="1052" spans="2:51" s="6" customFormat="1" ht="15.75" customHeight="1">
      <c r="B1052" s="126"/>
      <c r="E1052" s="127"/>
      <c r="F1052" s="275" t="s">
        <v>261</v>
      </c>
      <c r="G1052" s="276"/>
      <c r="H1052" s="276"/>
      <c r="I1052" s="276"/>
      <c r="K1052" s="128">
        <v>255.87</v>
      </c>
      <c r="S1052" s="126"/>
      <c r="T1052" s="129"/>
      <c r="AA1052" s="130"/>
      <c r="AT1052" s="127" t="s">
        <v>201</v>
      </c>
      <c r="AU1052" s="127" t="s">
        <v>80</v>
      </c>
      <c r="AV1052" s="127" t="s">
        <v>196</v>
      </c>
      <c r="AW1052" s="127" t="s">
        <v>147</v>
      </c>
      <c r="AX1052" s="127" t="s">
        <v>23</v>
      </c>
      <c r="AY1052" s="127" t="s">
        <v>191</v>
      </c>
    </row>
    <row r="1053" spans="2:65" s="6" customFormat="1" ht="27" customHeight="1">
      <c r="B1053" s="21"/>
      <c r="C1053" s="105" t="s">
        <v>1540</v>
      </c>
      <c r="D1053" s="105" t="s">
        <v>192</v>
      </c>
      <c r="E1053" s="106" t="s">
        <v>1541</v>
      </c>
      <c r="F1053" s="270" t="s">
        <v>1542</v>
      </c>
      <c r="G1053" s="269"/>
      <c r="H1053" s="269"/>
      <c r="I1053" s="269"/>
      <c r="J1053" s="108" t="s">
        <v>92</v>
      </c>
      <c r="K1053" s="109">
        <v>291.603</v>
      </c>
      <c r="L1053" s="271"/>
      <c r="M1053" s="269"/>
      <c r="N1053" s="272">
        <f>ROUND($L$1053*$K$1053,2)</f>
        <v>0</v>
      </c>
      <c r="O1053" s="269"/>
      <c r="P1053" s="269"/>
      <c r="Q1053" s="269"/>
      <c r="R1053" s="107" t="s">
        <v>195</v>
      </c>
      <c r="S1053" s="21"/>
      <c r="T1053" s="110"/>
      <c r="U1053" s="111" t="s">
        <v>43</v>
      </c>
      <c r="X1053" s="112">
        <v>8E-05</v>
      </c>
      <c r="Y1053" s="112">
        <f>$X$1053*$K$1053</f>
        <v>0.023328240000000004</v>
      </c>
      <c r="Z1053" s="112">
        <v>0</v>
      </c>
      <c r="AA1053" s="113">
        <f>$Z$1053*$K$1053</f>
        <v>0</v>
      </c>
      <c r="AR1053" s="74" t="s">
        <v>290</v>
      </c>
      <c r="AT1053" s="74" t="s">
        <v>192</v>
      </c>
      <c r="AU1053" s="74" t="s">
        <v>80</v>
      </c>
      <c r="AY1053" s="6" t="s">
        <v>191</v>
      </c>
      <c r="BE1053" s="114">
        <f>IF($U$1053="základní",$N$1053,0)</f>
        <v>0</v>
      </c>
      <c r="BF1053" s="114">
        <f>IF($U$1053="snížená",$N$1053,0)</f>
        <v>0</v>
      </c>
      <c r="BG1053" s="114">
        <f>IF($U$1053="zákl. přenesená",$N$1053,0)</f>
        <v>0</v>
      </c>
      <c r="BH1053" s="114">
        <f>IF($U$1053="sníž. přenesená",$N$1053,0)</f>
        <v>0</v>
      </c>
      <c r="BI1053" s="114">
        <f>IF($U$1053="nulová",$N$1053,0)</f>
        <v>0</v>
      </c>
      <c r="BJ1053" s="74" t="s">
        <v>23</v>
      </c>
      <c r="BK1053" s="114">
        <f>ROUND($L$1053*$K$1053,2)</f>
        <v>0</v>
      </c>
      <c r="BL1053" s="74" t="s">
        <v>290</v>
      </c>
      <c r="BM1053" s="74" t="s">
        <v>1543</v>
      </c>
    </row>
    <row r="1054" spans="2:47" s="6" customFormat="1" ht="16.5" customHeight="1">
      <c r="B1054" s="21"/>
      <c r="F1054" s="263" t="s">
        <v>1544</v>
      </c>
      <c r="G1054" s="242"/>
      <c r="H1054" s="242"/>
      <c r="I1054" s="242"/>
      <c r="J1054" s="242"/>
      <c r="K1054" s="242"/>
      <c r="L1054" s="242"/>
      <c r="M1054" s="242"/>
      <c r="N1054" s="242"/>
      <c r="O1054" s="242"/>
      <c r="P1054" s="242"/>
      <c r="Q1054" s="242"/>
      <c r="R1054" s="242"/>
      <c r="S1054" s="21"/>
      <c r="T1054" s="47"/>
      <c r="AA1054" s="48"/>
      <c r="AT1054" s="6" t="s">
        <v>199</v>
      </c>
      <c r="AU1054" s="6" t="s">
        <v>80</v>
      </c>
    </row>
    <row r="1055" spans="2:51" s="6" customFormat="1" ht="15.75" customHeight="1">
      <c r="B1055" s="115"/>
      <c r="E1055" s="116"/>
      <c r="F1055" s="277" t="s">
        <v>1545</v>
      </c>
      <c r="G1055" s="278"/>
      <c r="H1055" s="278"/>
      <c r="I1055" s="278"/>
      <c r="K1055" s="116"/>
      <c r="S1055" s="115"/>
      <c r="T1055" s="118"/>
      <c r="AA1055" s="119"/>
      <c r="AT1055" s="116" t="s">
        <v>201</v>
      </c>
      <c r="AU1055" s="116" t="s">
        <v>80</v>
      </c>
      <c r="AV1055" s="116" t="s">
        <v>23</v>
      </c>
      <c r="AW1055" s="116" t="s">
        <v>147</v>
      </c>
      <c r="AX1055" s="116" t="s">
        <v>73</v>
      </c>
      <c r="AY1055" s="116" t="s">
        <v>191</v>
      </c>
    </row>
    <row r="1056" spans="2:51" s="6" customFormat="1" ht="15.75" customHeight="1">
      <c r="B1056" s="115"/>
      <c r="E1056" s="116"/>
      <c r="F1056" s="277" t="s">
        <v>1495</v>
      </c>
      <c r="G1056" s="278"/>
      <c r="H1056" s="278"/>
      <c r="I1056" s="278"/>
      <c r="K1056" s="116"/>
      <c r="S1056" s="115"/>
      <c r="T1056" s="118"/>
      <c r="AA1056" s="119"/>
      <c r="AT1056" s="116" t="s">
        <v>201</v>
      </c>
      <c r="AU1056" s="116" t="s">
        <v>80</v>
      </c>
      <c r="AV1056" s="116" t="s">
        <v>23</v>
      </c>
      <c r="AW1056" s="116" t="s">
        <v>147</v>
      </c>
      <c r="AX1056" s="116" t="s">
        <v>73</v>
      </c>
      <c r="AY1056" s="116" t="s">
        <v>191</v>
      </c>
    </row>
    <row r="1057" spans="2:51" s="6" customFormat="1" ht="15.75" customHeight="1">
      <c r="B1057" s="120"/>
      <c r="E1057" s="121"/>
      <c r="F1057" s="273" t="s">
        <v>1546</v>
      </c>
      <c r="G1057" s="274"/>
      <c r="H1057" s="274"/>
      <c r="I1057" s="274"/>
      <c r="K1057" s="123">
        <v>21.333</v>
      </c>
      <c r="S1057" s="120"/>
      <c r="T1057" s="124"/>
      <c r="AA1057" s="125"/>
      <c r="AT1057" s="121" t="s">
        <v>201</v>
      </c>
      <c r="AU1057" s="121" t="s">
        <v>80</v>
      </c>
      <c r="AV1057" s="121" t="s">
        <v>80</v>
      </c>
      <c r="AW1057" s="121" t="s">
        <v>147</v>
      </c>
      <c r="AX1057" s="121" t="s">
        <v>73</v>
      </c>
      <c r="AY1057" s="121" t="s">
        <v>191</v>
      </c>
    </row>
    <row r="1058" spans="2:51" s="6" customFormat="1" ht="15.75" customHeight="1">
      <c r="B1058" s="115"/>
      <c r="E1058" s="116"/>
      <c r="F1058" s="277" t="s">
        <v>1497</v>
      </c>
      <c r="G1058" s="278"/>
      <c r="H1058" s="278"/>
      <c r="I1058" s="278"/>
      <c r="K1058" s="116"/>
      <c r="S1058" s="115"/>
      <c r="T1058" s="118"/>
      <c r="AA1058" s="119"/>
      <c r="AT1058" s="116" t="s">
        <v>201</v>
      </c>
      <c r="AU1058" s="116" t="s">
        <v>80</v>
      </c>
      <c r="AV1058" s="116" t="s">
        <v>23</v>
      </c>
      <c r="AW1058" s="116" t="s">
        <v>147</v>
      </c>
      <c r="AX1058" s="116" t="s">
        <v>73</v>
      </c>
      <c r="AY1058" s="116" t="s">
        <v>191</v>
      </c>
    </row>
    <row r="1059" spans="2:51" s="6" customFormat="1" ht="15.75" customHeight="1">
      <c r="B1059" s="120"/>
      <c r="E1059" s="121"/>
      <c r="F1059" s="273" t="s">
        <v>1547</v>
      </c>
      <c r="G1059" s="274"/>
      <c r="H1059" s="274"/>
      <c r="I1059" s="274"/>
      <c r="K1059" s="123">
        <v>14.4</v>
      </c>
      <c r="S1059" s="120"/>
      <c r="T1059" s="124"/>
      <c r="AA1059" s="125"/>
      <c r="AT1059" s="121" t="s">
        <v>201</v>
      </c>
      <c r="AU1059" s="121" t="s">
        <v>80</v>
      </c>
      <c r="AV1059" s="121" t="s">
        <v>80</v>
      </c>
      <c r="AW1059" s="121" t="s">
        <v>147</v>
      </c>
      <c r="AX1059" s="121" t="s">
        <v>73</v>
      </c>
      <c r="AY1059" s="121" t="s">
        <v>191</v>
      </c>
    </row>
    <row r="1060" spans="2:51" s="6" customFormat="1" ht="15.75" customHeight="1">
      <c r="B1060" s="115"/>
      <c r="E1060" s="116"/>
      <c r="F1060" s="277" t="s">
        <v>1536</v>
      </c>
      <c r="G1060" s="278"/>
      <c r="H1060" s="278"/>
      <c r="I1060" s="278"/>
      <c r="K1060" s="116"/>
      <c r="S1060" s="115"/>
      <c r="T1060" s="118"/>
      <c r="AA1060" s="119"/>
      <c r="AT1060" s="116" t="s">
        <v>201</v>
      </c>
      <c r="AU1060" s="116" t="s">
        <v>80</v>
      </c>
      <c r="AV1060" s="116" t="s">
        <v>23</v>
      </c>
      <c r="AW1060" s="116" t="s">
        <v>147</v>
      </c>
      <c r="AX1060" s="116" t="s">
        <v>73</v>
      </c>
      <c r="AY1060" s="116" t="s">
        <v>191</v>
      </c>
    </row>
    <row r="1061" spans="2:51" s="6" customFormat="1" ht="15.75" customHeight="1">
      <c r="B1061" s="120"/>
      <c r="E1061" s="121"/>
      <c r="F1061" s="273" t="s">
        <v>1537</v>
      </c>
      <c r="G1061" s="274"/>
      <c r="H1061" s="274"/>
      <c r="I1061" s="274"/>
      <c r="K1061" s="123">
        <v>6.667</v>
      </c>
      <c r="S1061" s="120"/>
      <c r="T1061" s="124"/>
      <c r="AA1061" s="125"/>
      <c r="AT1061" s="121" t="s">
        <v>201</v>
      </c>
      <c r="AU1061" s="121" t="s">
        <v>80</v>
      </c>
      <c r="AV1061" s="121" t="s">
        <v>80</v>
      </c>
      <c r="AW1061" s="121" t="s">
        <v>147</v>
      </c>
      <c r="AX1061" s="121" t="s">
        <v>73</v>
      </c>
      <c r="AY1061" s="121" t="s">
        <v>191</v>
      </c>
    </row>
    <row r="1062" spans="2:51" s="6" customFormat="1" ht="27" customHeight="1">
      <c r="B1062" s="115"/>
      <c r="E1062" s="116"/>
      <c r="F1062" s="277" t="s">
        <v>1538</v>
      </c>
      <c r="G1062" s="278"/>
      <c r="H1062" s="278"/>
      <c r="I1062" s="278"/>
      <c r="K1062" s="116"/>
      <c r="S1062" s="115"/>
      <c r="T1062" s="118"/>
      <c r="AA1062" s="119"/>
      <c r="AT1062" s="116" t="s">
        <v>201</v>
      </c>
      <c r="AU1062" s="116" t="s">
        <v>80</v>
      </c>
      <c r="AV1062" s="116" t="s">
        <v>23</v>
      </c>
      <c r="AW1062" s="116" t="s">
        <v>147</v>
      </c>
      <c r="AX1062" s="116" t="s">
        <v>73</v>
      </c>
      <c r="AY1062" s="116" t="s">
        <v>191</v>
      </c>
    </row>
    <row r="1063" spans="2:51" s="6" customFormat="1" ht="15.75" customHeight="1">
      <c r="B1063" s="120"/>
      <c r="E1063" s="121"/>
      <c r="F1063" s="273" t="s">
        <v>1539</v>
      </c>
      <c r="G1063" s="274"/>
      <c r="H1063" s="274"/>
      <c r="I1063" s="274"/>
      <c r="K1063" s="123">
        <v>249.203</v>
      </c>
      <c r="S1063" s="120"/>
      <c r="T1063" s="124"/>
      <c r="AA1063" s="125"/>
      <c r="AT1063" s="121" t="s">
        <v>201</v>
      </c>
      <c r="AU1063" s="121" t="s">
        <v>80</v>
      </c>
      <c r="AV1063" s="121" t="s">
        <v>80</v>
      </c>
      <c r="AW1063" s="121" t="s">
        <v>147</v>
      </c>
      <c r="AX1063" s="121" t="s">
        <v>73</v>
      </c>
      <c r="AY1063" s="121" t="s">
        <v>191</v>
      </c>
    </row>
    <row r="1064" spans="2:51" s="6" customFormat="1" ht="15.75" customHeight="1">
      <c r="B1064" s="126"/>
      <c r="E1064" s="127"/>
      <c r="F1064" s="275" t="s">
        <v>261</v>
      </c>
      <c r="G1064" s="276"/>
      <c r="H1064" s="276"/>
      <c r="I1064" s="276"/>
      <c r="K1064" s="128">
        <v>291.603</v>
      </c>
      <c r="S1064" s="126"/>
      <c r="T1064" s="129"/>
      <c r="AA1064" s="130"/>
      <c r="AT1064" s="127" t="s">
        <v>201</v>
      </c>
      <c r="AU1064" s="127" t="s">
        <v>80</v>
      </c>
      <c r="AV1064" s="127" t="s">
        <v>196</v>
      </c>
      <c r="AW1064" s="127" t="s">
        <v>147</v>
      </c>
      <c r="AX1064" s="127" t="s">
        <v>23</v>
      </c>
      <c r="AY1064" s="127" t="s">
        <v>191</v>
      </c>
    </row>
    <row r="1065" spans="2:65" s="6" customFormat="1" ht="15.75" customHeight="1">
      <c r="B1065" s="21"/>
      <c r="C1065" s="105" t="s">
        <v>1548</v>
      </c>
      <c r="D1065" s="105" t="s">
        <v>192</v>
      </c>
      <c r="E1065" s="106" t="s">
        <v>1549</v>
      </c>
      <c r="F1065" s="270" t="s">
        <v>1550</v>
      </c>
      <c r="G1065" s="269"/>
      <c r="H1065" s="269"/>
      <c r="I1065" s="269"/>
      <c r="J1065" s="108" t="s">
        <v>89</v>
      </c>
      <c r="K1065" s="109">
        <v>18</v>
      </c>
      <c r="L1065" s="271"/>
      <c r="M1065" s="269"/>
      <c r="N1065" s="272">
        <f>ROUND($L$1065*$K$1065,2)</f>
        <v>0</v>
      </c>
      <c r="O1065" s="269"/>
      <c r="P1065" s="269"/>
      <c r="Q1065" s="269"/>
      <c r="R1065" s="107"/>
      <c r="S1065" s="21"/>
      <c r="T1065" s="110"/>
      <c r="U1065" s="111" t="s">
        <v>43</v>
      </c>
      <c r="X1065" s="112">
        <v>0.00018</v>
      </c>
      <c r="Y1065" s="112">
        <f>$X$1065*$K$1065</f>
        <v>0.0032400000000000003</v>
      </c>
      <c r="Z1065" s="112">
        <v>0</v>
      </c>
      <c r="AA1065" s="113">
        <f>$Z$1065*$K$1065</f>
        <v>0</v>
      </c>
      <c r="AR1065" s="74" t="s">
        <v>290</v>
      </c>
      <c r="AT1065" s="74" t="s">
        <v>192</v>
      </c>
      <c r="AU1065" s="74" t="s">
        <v>80</v>
      </c>
      <c r="AY1065" s="6" t="s">
        <v>191</v>
      </c>
      <c r="BE1065" s="114">
        <f>IF($U$1065="základní",$N$1065,0)</f>
        <v>0</v>
      </c>
      <c r="BF1065" s="114">
        <f>IF($U$1065="snížená",$N$1065,0)</f>
        <v>0</v>
      </c>
      <c r="BG1065" s="114">
        <f>IF($U$1065="zákl. přenesená",$N$1065,0)</f>
        <v>0</v>
      </c>
      <c r="BH1065" s="114">
        <f>IF($U$1065="sníž. přenesená",$N$1065,0)</f>
        <v>0</v>
      </c>
      <c r="BI1065" s="114">
        <f>IF($U$1065="nulová",$N$1065,0)</f>
        <v>0</v>
      </c>
      <c r="BJ1065" s="74" t="s">
        <v>23</v>
      </c>
      <c r="BK1065" s="114">
        <f>ROUND($L$1065*$K$1065,2)</f>
        <v>0</v>
      </c>
      <c r="BL1065" s="74" t="s">
        <v>290</v>
      </c>
      <c r="BM1065" s="74" t="s">
        <v>1551</v>
      </c>
    </row>
    <row r="1066" spans="2:47" s="6" customFormat="1" ht="16.5" customHeight="1">
      <c r="B1066" s="21"/>
      <c r="F1066" s="263" t="s">
        <v>1550</v>
      </c>
      <c r="G1066" s="242"/>
      <c r="H1066" s="242"/>
      <c r="I1066" s="242"/>
      <c r="J1066" s="242"/>
      <c r="K1066" s="242"/>
      <c r="L1066" s="242"/>
      <c r="M1066" s="242"/>
      <c r="N1066" s="242"/>
      <c r="O1066" s="242"/>
      <c r="P1066" s="242"/>
      <c r="Q1066" s="242"/>
      <c r="R1066" s="242"/>
      <c r="S1066" s="21"/>
      <c r="T1066" s="47"/>
      <c r="AA1066" s="48"/>
      <c r="AT1066" s="6" t="s">
        <v>199</v>
      </c>
      <c r="AU1066" s="6" t="s">
        <v>80</v>
      </c>
    </row>
    <row r="1067" spans="2:51" s="6" customFormat="1" ht="15.75" customHeight="1">
      <c r="B1067" s="115"/>
      <c r="E1067" s="116"/>
      <c r="F1067" s="277" t="s">
        <v>1552</v>
      </c>
      <c r="G1067" s="278"/>
      <c r="H1067" s="278"/>
      <c r="I1067" s="278"/>
      <c r="K1067" s="116"/>
      <c r="S1067" s="115"/>
      <c r="T1067" s="118"/>
      <c r="AA1067" s="119"/>
      <c r="AT1067" s="116" t="s">
        <v>201</v>
      </c>
      <c r="AU1067" s="116" t="s">
        <v>80</v>
      </c>
      <c r="AV1067" s="116" t="s">
        <v>23</v>
      </c>
      <c r="AW1067" s="116" t="s">
        <v>147</v>
      </c>
      <c r="AX1067" s="116" t="s">
        <v>73</v>
      </c>
      <c r="AY1067" s="116" t="s">
        <v>191</v>
      </c>
    </row>
    <row r="1068" spans="2:51" s="6" customFormat="1" ht="15.75" customHeight="1">
      <c r="B1068" s="120"/>
      <c r="E1068" s="121"/>
      <c r="F1068" s="273" t="s">
        <v>1553</v>
      </c>
      <c r="G1068" s="274"/>
      <c r="H1068" s="274"/>
      <c r="I1068" s="274"/>
      <c r="K1068" s="123">
        <v>18</v>
      </c>
      <c r="S1068" s="120"/>
      <c r="T1068" s="124"/>
      <c r="AA1068" s="125"/>
      <c r="AT1068" s="121" t="s">
        <v>201</v>
      </c>
      <c r="AU1068" s="121" t="s">
        <v>80</v>
      </c>
      <c r="AV1068" s="121" t="s">
        <v>80</v>
      </c>
      <c r="AW1068" s="121" t="s">
        <v>147</v>
      </c>
      <c r="AX1068" s="121" t="s">
        <v>23</v>
      </c>
      <c r="AY1068" s="121" t="s">
        <v>191</v>
      </c>
    </row>
    <row r="1069" spans="2:63" s="96" customFormat="1" ht="30.75" customHeight="1">
      <c r="B1069" s="97"/>
      <c r="D1069" s="104" t="s">
        <v>174</v>
      </c>
      <c r="N1069" s="260">
        <f>$BK$1069</f>
        <v>0</v>
      </c>
      <c r="O1069" s="261"/>
      <c r="P1069" s="261"/>
      <c r="Q1069" s="261"/>
      <c r="S1069" s="97"/>
      <c r="T1069" s="100"/>
      <c r="W1069" s="101">
        <f>SUM($W$1070:$W$1082)</f>
        <v>0</v>
      </c>
      <c r="Y1069" s="101">
        <f>SUM($Y$1070:$Y$1082)</f>
        <v>0.16109289000000002</v>
      </c>
      <c r="AA1069" s="102">
        <f>SUM($AA$1070:$AA$1082)</f>
        <v>0</v>
      </c>
      <c r="AR1069" s="99" t="s">
        <v>80</v>
      </c>
      <c r="AT1069" s="99" t="s">
        <v>72</v>
      </c>
      <c r="AU1069" s="99" t="s">
        <v>23</v>
      </c>
      <c r="AY1069" s="99" t="s">
        <v>191</v>
      </c>
      <c r="BK1069" s="103">
        <f>SUM($BK$1070:$BK$1082)</f>
        <v>0</v>
      </c>
    </row>
    <row r="1070" spans="2:65" s="6" customFormat="1" ht="27" customHeight="1">
      <c r="B1070" s="21"/>
      <c r="C1070" s="105" t="s">
        <v>1554</v>
      </c>
      <c r="D1070" s="105" t="s">
        <v>192</v>
      </c>
      <c r="E1070" s="106" t="s">
        <v>1555</v>
      </c>
      <c r="F1070" s="270" t="s">
        <v>1556</v>
      </c>
      <c r="G1070" s="269"/>
      <c r="H1070" s="269"/>
      <c r="I1070" s="269"/>
      <c r="J1070" s="108" t="s">
        <v>92</v>
      </c>
      <c r="K1070" s="109">
        <v>328.761</v>
      </c>
      <c r="L1070" s="271"/>
      <c r="M1070" s="269"/>
      <c r="N1070" s="272">
        <f>ROUND($L$1070*$K$1070,2)</f>
        <v>0</v>
      </c>
      <c r="O1070" s="269"/>
      <c r="P1070" s="269"/>
      <c r="Q1070" s="269"/>
      <c r="R1070" s="107" t="s">
        <v>195</v>
      </c>
      <c r="S1070" s="21"/>
      <c r="T1070" s="110"/>
      <c r="U1070" s="111" t="s">
        <v>43</v>
      </c>
      <c r="X1070" s="112">
        <v>0.0002</v>
      </c>
      <c r="Y1070" s="112">
        <f>$X$1070*$K$1070</f>
        <v>0.06575220000000001</v>
      </c>
      <c r="Z1070" s="112">
        <v>0</v>
      </c>
      <c r="AA1070" s="113">
        <f>$Z$1070*$K$1070</f>
        <v>0</v>
      </c>
      <c r="AR1070" s="74" t="s">
        <v>290</v>
      </c>
      <c r="AT1070" s="74" t="s">
        <v>192</v>
      </c>
      <c r="AU1070" s="74" t="s">
        <v>80</v>
      </c>
      <c r="AY1070" s="6" t="s">
        <v>191</v>
      </c>
      <c r="BE1070" s="114">
        <f>IF($U$1070="základní",$N$1070,0)</f>
        <v>0</v>
      </c>
      <c r="BF1070" s="114">
        <f>IF($U$1070="snížená",$N$1070,0)</f>
        <v>0</v>
      </c>
      <c r="BG1070" s="114">
        <f>IF($U$1070="zákl. přenesená",$N$1070,0)</f>
        <v>0</v>
      </c>
      <c r="BH1070" s="114">
        <f>IF($U$1070="sníž. přenesená",$N$1070,0)</f>
        <v>0</v>
      </c>
      <c r="BI1070" s="114">
        <f>IF($U$1070="nulová",$N$1070,0)</f>
        <v>0</v>
      </c>
      <c r="BJ1070" s="74" t="s">
        <v>23</v>
      </c>
      <c r="BK1070" s="114">
        <f>ROUND($L$1070*$K$1070,2)</f>
        <v>0</v>
      </c>
      <c r="BL1070" s="74" t="s">
        <v>290</v>
      </c>
      <c r="BM1070" s="74" t="s">
        <v>1557</v>
      </c>
    </row>
    <row r="1071" spans="2:47" s="6" customFormat="1" ht="16.5" customHeight="1">
      <c r="B1071" s="21"/>
      <c r="F1071" s="263" t="s">
        <v>1556</v>
      </c>
      <c r="G1071" s="242"/>
      <c r="H1071" s="242"/>
      <c r="I1071" s="242"/>
      <c r="J1071" s="242"/>
      <c r="K1071" s="242"/>
      <c r="L1071" s="242"/>
      <c r="M1071" s="242"/>
      <c r="N1071" s="242"/>
      <c r="O1071" s="242"/>
      <c r="P1071" s="242"/>
      <c r="Q1071" s="242"/>
      <c r="R1071" s="242"/>
      <c r="S1071" s="21"/>
      <c r="T1071" s="47"/>
      <c r="AA1071" s="48"/>
      <c r="AT1071" s="6" t="s">
        <v>199</v>
      </c>
      <c r="AU1071" s="6" t="s">
        <v>80</v>
      </c>
    </row>
    <row r="1072" spans="2:51" s="6" customFormat="1" ht="27" customHeight="1">
      <c r="B1072" s="115"/>
      <c r="E1072" s="116"/>
      <c r="F1072" s="277" t="s">
        <v>1558</v>
      </c>
      <c r="G1072" s="278"/>
      <c r="H1072" s="278"/>
      <c r="I1072" s="278"/>
      <c r="K1072" s="116"/>
      <c r="S1072" s="115"/>
      <c r="T1072" s="118"/>
      <c r="AA1072" s="119"/>
      <c r="AT1072" s="116" t="s">
        <v>201</v>
      </c>
      <c r="AU1072" s="116" t="s">
        <v>80</v>
      </c>
      <c r="AV1072" s="116" t="s">
        <v>23</v>
      </c>
      <c r="AW1072" s="116" t="s">
        <v>147</v>
      </c>
      <c r="AX1072" s="116" t="s">
        <v>73</v>
      </c>
      <c r="AY1072" s="116" t="s">
        <v>191</v>
      </c>
    </row>
    <row r="1073" spans="2:51" s="6" customFormat="1" ht="15.75" customHeight="1">
      <c r="B1073" s="115"/>
      <c r="E1073" s="116"/>
      <c r="F1073" s="277" t="s">
        <v>242</v>
      </c>
      <c r="G1073" s="278"/>
      <c r="H1073" s="278"/>
      <c r="I1073" s="278"/>
      <c r="K1073" s="116"/>
      <c r="S1073" s="115"/>
      <c r="T1073" s="118"/>
      <c r="AA1073" s="119"/>
      <c r="AT1073" s="116" t="s">
        <v>201</v>
      </c>
      <c r="AU1073" s="116" t="s">
        <v>80</v>
      </c>
      <c r="AV1073" s="116" t="s">
        <v>23</v>
      </c>
      <c r="AW1073" s="116" t="s">
        <v>147</v>
      </c>
      <c r="AX1073" s="116" t="s">
        <v>73</v>
      </c>
      <c r="AY1073" s="116" t="s">
        <v>191</v>
      </c>
    </row>
    <row r="1074" spans="2:51" s="6" customFormat="1" ht="15.75" customHeight="1">
      <c r="B1074" s="120"/>
      <c r="E1074" s="121"/>
      <c r="F1074" s="273" t="s">
        <v>243</v>
      </c>
      <c r="G1074" s="274"/>
      <c r="H1074" s="274"/>
      <c r="I1074" s="274"/>
      <c r="K1074" s="123">
        <v>43.378</v>
      </c>
      <c r="S1074" s="120"/>
      <c r="T1074" s="124"/>
      <c r="AA1074" s="125"/>
      <c r="AT1074" s="121" t="s">
        <v>201</v>
      </c>
      <c r="AU1074" s="121" t="s">
        <v>80</v>
      </c>
      <c r="AV1074" s="121" t="s">
        <v>80</v>
      </c>
      <c r="AW1074" s="121" t="s">
        <v>147</v>
      </c>
      <c r="AX1074" s="121" t="s">
        <v>73</v>
      </c>
      <c r="AY1074" s="121" t="s">
        <v>191</v>
      </c>
    </row>
    <row r="1075" spans="2:51" s="6" customFormat="1" ht="15.75" customHeight="1">
      <c r="B1075" s="115"/>
      <c r="E1075" s="116"/>
      <c r="F1075" s="277" t="s">
        <v>1559</v>
      </c>
      <c r="G1075" s="278"/>
      <c r="H1075" s="278"/>
      <c r="I1075" s="278"/>
      <c r="K1075" s="116"/>
      <c r="S1075" s="115"/>
      <c r="T1075" s="118"/>
      <c r="AA1075" s="119"/>
      <c r="AT1075" s="116" t="s">
        <v>201</v>
      </c>
      <c r="AU1075" s="116" t="s">
        <v>80</v>
      </c>
      <c r="AV1075" s="116" t="s">
        <v>23</v>
      </c>
      <c r="AW1075" s="116" t="s">
        <v>147</v>
      </c>
      <c r="AX1075" s="116" t="s">
        <v>73</v>
      </c>
      <c r="AY1075" s="116" t="s">
        <v>191</v>
      </c>
    </row>
    <row r="1076" spans="2:51" s="6" customFormat="1" ht="15.75" customHeight="1">
      <c r="B1076" s="120"/>
      <c r="E1076" s="121"/>
      <c r="F1076" s="273" t="s">
        <v>285</v>
      </c>
      <c r="G1076" s="274"/>
      <c r="H1076" s="274"/>
      <c r="I1076" s="274"/>
      <c r="K1076" s="123">
        <v>65.472</v>
      </c>
      <c r="S1076" s="120"/>
      <c r="T1076" s="124"/>
      <c r="AA1076" s="125"/>
      <c r="AT1076" s="121" t="s">
        <v>201</v>
      </c>
      <c r="AU1076" s="121" t="s">
        <v>80</v>
      </c>
      <c r="AV1076" s="121" t="s">
        <v>80</v>
      </c>
      <c r="AW1076" s="121" t="s">
        <v>147</v>
      </c>
      <c r="AX1076" s="121" t="s">
        <v>73</v>
      </c>
      <c r="AY1076" s="121" t="s">
        <v>191</v>
      </c>
    </row>
    <row r="1077" spans="2:51" s="6" customFormat="1" ht="15.75" customHeight="1">
      <c r="B1077" s="115"/>
      <c r="E1077" s="116"/>
      <c r="F1077" s="277" t="s">
        <v>1560</v>
      </c>
      <c r="G1077" s="278"/>
      <c r="H1077" s="278"/>
      <c r="I1077" s="278"/>
      <c r="K1077" s="116"/>
      <c r="S1077" s="115"/>
      <c r="T1077" s="118"/>
      <c r="AA1077" s="119"/>
      <c r="AT1077" s="116" t="s">
        <v>201</v>
      </c>
      <c r="AU1077" s="116" t="s">
        <v>80</v>
      </c>
      <c r="AV1077" s="116" t="s">
        <v>23</v>
      </c>
      <c r="AW1077" s="116" t="s">
        <v>147</v>
      </c>
      <c r="AX1077" s="116" t="s">
        <v>73</v>
      </c>
      <c r="AY1077" s="116" t="s">
        <v>191</v>
      </c>
    </row>
    <row r="1078" spans="2:51" s="6" customFormat="1" ht="15.75" customHeight="1">
      <c r="B1078" s="120"/>
      <c r="E1078" s="121"/>
      <c r="F1078" s="273" t="s">
        <v>1561</v>
      </c>
      <c r="G1078" s="274"/>
      <c r="H1078" s="274"/>
      <c r="I1078" s="274"/>
      <c r="K1078" s="123">
        <v>219.911</v>
      </c>
      <c r="S1078" s="120"/>
      <c r="T1078" s="124"/>
      <c r="AA1078" s="125"/>
      <c r="AT1078" s="121" t="s">
        <v>201</v>
      </c>
      <c r="AU1078" s="121" t="s">
        <v>80</v>
      </c>
      <c r="AV1078" s="121" t="s">
        <v>80</v>
      </c>
      <c r="AW1078" s="121" t="s">
        <v>147</v>
      </c>
      <c r="AX1078" s="121" t="s">
        <v>73</v>
      </c>
      <c r="AY1078" s="121" t="s">
        <v>191</v>
      </c>
    </row>
    <row r="1079" spans="2:51" s="6" customFormat="1" ht="15.75" customHeight="1">
      <c r="B1079" s="126"/>
      <c r="E1079" s="127" t="s">
        <v>111</v>
      </c>
      <c r="F1079" s="275" t="s">
        <v>261</v>
      </c>
      <c r="G1079" s="276"/>
      <c r="H1079" s="276"/>
      <c r="I1079" s="276"/>
      <c r="K1079" s="128">
        <v>328.761</v>
      </c>
      <c r="S1079" s="126"/>
      <c r="T1079" s="129"/>
      <c r="AA1079" s="130"/>
      <c r="AT1079" s="127" t="s">
        <v>201</v>
      </c>
      <c r="AU1079" s="127" t="s">
        <v>80</v>
      </c>
      <c r="AV1079" s="127" t="s">
        <v>196</v>
      </c>
      <c r="AW1079" s="127" t="s">
        <v>147</v>
      </c>
      <c r="AX1079" s="127" t="s">
        <v>23</v>
      </c>
      <c r="AY1079" s="127" t="s">
        <v>191</v>
      </c>
    </row>
    <row r="1080" spans="2:65" s="6" customFormat="1" ht="27" customHeight="1">
      <c r="B1080" s="21"/>
      <c r="C1080" s="105" t="s">
        <v>1562</v>
      </c>
      <c r="D1080" s="105" t="s">
        <v>192</v>
      </c>
      <c r="E1080" s="106" t="s">
        <v>1563</v>
      </c>
      <c r="F1080" s="270" t="s">
        <v>1564</v>
      </c>
      <c r="G1080" s="269"/>
      <c r="H1080" s="269"/>
      <c r="I1080" s="269"/>
      <c r="J1080" s="108" t="s">
        <v>92</v>
      </c>
      <c r="K1080" s="109">
        <v>328.761</v>
      </c>
      <c r="L1080" s="271"/>
      <c r="M1080" s="269"/>
      <c r="N1080" s="272">
        <f>ROUND($L$1080*$K$1080,2)</f>
        <v>0</v>
      </c>
      <c r="O1080" s="269"/>
      <c r="P1080" s="269"/>
      <c r="Q1080" s="269"/>
      <c r="R1080" s="107" t="s">
        <v>195</v>
      </c>
      <c r="S1080" s="21"/>
      <c r="T1080" s="110"/>
      <c r="U1080" s="111" t="s">
        <v>43</v>
      </c>
      <c r="X1080" s="112">
        <v>0.00029</v>
      </c>
      <c r="Y1080" s="112">
        <f>$X$1080*$K$1080</f>
        <v>0.09534069</v>
      </c>
      <c r="Z1080" s="112">
        <v>0</v>
      </c>
      <c r="AA1080" s="113">
        <f>$Z$1080*$K$1080</f>
        <v>0</v>
      </c>
      <c r="AR1080" s="74" t="s">
        <v>290</v>
      </c>
      <c r="AT1080" s="74" t="s">
        <v>192</v>
      </c>
      <c r="AU1080" s="74" t="s">
        <v>80</v>
      </c>
      <c r="AY1080" s="6" t="s">
        <v>191</v>
      </c>
      <c r="BE1080" s="114">
        <f>IF($U$1080="základní",$N$1080,0)</f>
        <v>0</v>
      </c>
      <c r="BF1080" s="114">
        <f>IF($U$1080="snížená",$N$1080,0)</f>
        <v>0</v>
      </c>
      <c r="BG1080" s="114">
        <f>IF($U$1080="zákl. přenesená",$N$1080,0)</f>
        <v>0</v>
      </c>
      <c r="BH1080" s="114">
        <f>IF($U$1080="sníž. přenesená",$N$1080,0)</f>
        <v>0</v>
      </c>
      <c r="BI1080" s="114">
        <f>IF($U$1080="nulová",$N$1080,0)</f>
        <v>0</v>
      </c>
      <c r="BJ1080" s="74" t="s">
        <v>23</v>
      </c>
      <c r="BK1080" s="114">
        <f>ROUND($L$1080*$K$1080,2)</f>
        <v>0</v>
      </c>
      <c r="BL1080" s="74" t="s">
        <v>290</v>
      </c>
      <c r="BM1080" s="74" t="s">
        <v>1565</v>
      </c>
    </row>
    <row r="1081" spans="2:47" s="6" customFormat="1" ht="16.5" customHeight="1">
      <c r="B1081" s="21"/>
      <c r="F1081" s="263" t="s">
        <v>1566</v>
      </c>
      <c r="G1081" s="242"/>
      <c r="H1081" s="242"/>
      <c r="I1081" s="242"/>
      <c r="J1081" s="242"/>
      <c r="K1081" s="242"/>
      <c r="L1081" s="242"/>
      <c r="M1081" s="242"/>
      <c r="N1081" s="242"/>
      <c r="O1081" s="242"/>
      <c r="P1081" s="242"/>
      <c r="Q1081" s="242"/>
      <c r="R1081" s="242"/>
      <c r="S1081" s="21"/>
      <c r="T1081" s="47"/>
      <c r="AA1081" s="48"/>
      <c r="AT1081" s="6" t="s">
        <v>199</v>
      </c>
      <c r="AU1081" s="6" t="s">
        <v>80</v>
      </c>
    </row>
    <row r="1082" spans="2:51" s="6" customFormat="1" ht="15.75" customHeight="1">
      <c r="B1082" s="120"/>
      <c r="E1082" s="121"/>
      <c r="F1082" s="273" t="s">
        <v>111</v>
      </c>
      <c r="G1082" s="274"/>
      <c r="H1082" s="274"/>
      <c r="I1082" s="274"/>
      <c r="K1082" s="123">
        <v>328.761</v>
      </c>
      <c r="S1082" s="120"/>
      <c r="T1082" s="124"/>
      <c r="AA1082" s="125"/>
      <c r="AT1082" s="121" t="s">
        <v>201</v>
      </c>
      <c r="AU1082" s="121" t="s">
        <v>80</v>
      </c>
      <c r="AV1082" s="121" t="s">
        <v>80</v>
      </c>
      <c r="AW1082" s="121" t="s">
        <v>147</v>
      </c>
      <c r="AX1082" s="121" t="s">
        <v>23</v>
      </c>
      <c r="AY1082" s="121" t="s">
        <v>191</v>
      </c>
    </row>
    <row r="1083" spans="2:63" s="96" customFormat="1" ht="30.75" customHeight="1">
      <c r="B1083" s="97"/>
      <c r="D1083" s="104" t="s">
        <v>175</v>
      </c>
      <c r="N1083" s="260">
        <f>$BK$1083</f>
        <v>0</v>
      </c>
      <c r="O1083" s="261"/>
      <c r="P1083" s="261"/>
      <c r="Q1083" s="261"/>
      <c r="S1083" s="97"/>
      <c r="T1083" s="100"/>
      <c r="W1083" s="101">
        <f>SUM($W$1084:$W$1107)</f>
        <v>0</v>
      </c>
      <c r="Y1083" s="101">
        <f>SUM($Y$1084:$Y$1107)</f>
        <v>0.957717463108</v>
      </c>
      <c r="AA1083" s="102">
        <f>SUM($AA$1084:$AA$1107)</f>
        <v>0</v>
      </c>
      <c r="AR1083" s="99" t="s">
        <v>80</v>
      </c>
      <c r="AT1083" s="99" t="s">
        <v>72</v>
      </c>
      <c r="AU1083" s="99" t="s">
        <v>23</v>
      </c>
      <c r="AY1083" s="99" t="s">
        <v>191</v>
      </c>
      <c r="BK1083" s="103">
        <f>SUM($BK$1084:$BK$1107)</f>
        <v>0</v>
      </c>
    </row>
    <row r="1084" spans="2:65" s="6" customFormat="1" ht="27" customHeight="1">
      <c r="B1084" s="21"/>
      <c r="C1084" s="105" t="s">
        <v>1567</v>
      </c>
      <c r="D1084" s="105" t="s">
        <v>192</v>
      </c>
      <c r="E1084" s="106" t="s">
        <v>1568</v>
      </c>
      <c r="F1084" s="270" t="s">
        <v>1569</v>
      </c>
      <c r="G1084" s="269"/>
      <c r="H1084" s="269"/>
      <c r="I1084" s="269"/>
      <c r="J1084" s="108" t="s">
        <v>92</v>
      </c>
      <c r="K1084" s="109">
        <v>559.5</v>
      </c>
      <c r="L1084" s="271"/>
      <c r="M1084" s="269"/>
      <c r="N1084" s="272">
        <f>ROUND($L$1084*$K$1084,2)</f>
        <v>0</v>
      </c>
      <c r="O1084" s="269"/>
      <c r="P1084" s="269"/>
      <c r="Q1084" s="269"/>
      <c r="R1084" s="107"/>
      <c r="S1084" s="21"/>
      <c r="T1084" s="110"/>
      <c r="U1084" s="111" t="s">
        <v>43</v>
      </c>
      <c r="X1084" s="112">
        <v>0.001148812</v>
      </c>
      <c r="Y1084" s="112">
        <f>$X$1084*$K$1084</f>
        <v>0.642760314</v>
      </c>
      <c r="Z1084" s="112">
        <v>0</v>
      </c>
      <c r="AA1084" s="113">
        <f>$Z$1084*$K$1084</f>
        <v>0</v>
      </c>
      <c r="AR1084" s="74" t="s">
        <v>290</v>
      </c>
      <c r="AT1084" s="74" t="s">
        <v>192</v>
      </c>
      <c r="AU1084" s="74" t="s">
        <v>80</v>
      </c>
      <c r="AY1084" s="6" t="s">
        <v>191</v>
      </c>
      <c r="BE1084" s="114">
        <f>IF($U$1084="základní",$N$1084,0)</f>
        <v>0</v>
      </c>
      <c r="BF1084" s="114">
        <f>IF($U$1084="snížená",$N$1084,0)</f>
        <v>0</v>
      </c>
      <c r="BG1084" s="114">
        <f>IF($U$1084="zákl. přenesená",$N$1084,0)</f>
        <v>0</v>
      </c>
      <c r="BH1084" s="114">
        <f>IF($U$1084="sníž. přenesená",$N$1084,0)</f>
        <v>0</v>
      </c>
      <c r="BI1084" s="114">
        <f>IF($U$1084="nulová",$N$1084,0)</f>
        <v>0</v>
      </c>
      <c r="BJ1084" s="74" t="s">
        <v>23</v>
      </c>
      <c r="BK1084" s="114">
        <f>ROUND($L$1084*$K$1084,2)</f>
        <v>0</v>
      </c>
      <c r="BL1084" s="74" t="s">
        <v>290</v>
      </c>
      <c r="BM1084" s="74" t="s">
        <v>1570</v>
      </c>
    </row>
    <row r="1085" spans="2:51" s="6" customFormat="1" ht="15.75" customHeight="1">
      <c r="B1085" s="120"/>
      <c r="E1085" s="122"/>
      <c r="F1085" s="273" t="s">
        <v>1571</v>
      </c>
      <c r="G1085" s="274"/>
      <c r="H1085" s="274"/>
      <c r="I1085" s="274"/>
      <c r="K1085" s="123">
        <v>233</v>
      </c>
      <c r="S1085" s="120"/>
      <c r="T1085" s="124"/>
      <c r="AA1085" s="125"/>
      <c r="AT1085" s="121" t="s">
        <v>201</v>
      </c>
      <c r="AU1085" s="121" t="s">
        <v>80</v>
      </c>
      <c r="AV1085" s="121" t="s">
        <v>80</v>
      </c>
      <c r="AW1085" s="121" t="s">
        <v>147</v>
      </c>
      <c r="AX1085" s="121" t="s">
        <v>73</v>
      </c>
      <c r="AY1085" s="121" t="s">
        <v>191</v>
      </c>
    </row>
    <row r="1086" spans="2:51" s="6" customFormat="1" ht="15.75" customHeight="1">
      <c r="B1086" s="120"/>
      <c r="E1086" s="121"/>
      <c r="F1086" s="273" t="s">
        <v>1572</v>
      </c>
      <c r="G1086" s="274"/>
      <c r="H1086" s="274"/>
      <c r="I1086" s="274"/>
      <c r="K1086" s="123">
        <v>326.5</v>
      </c>
      <c r="S1086" s="120"/>
      <c r="T1086" s="124"/>
      <c r="AA1086" s="125"/>
      <c r="AT1086" s="121" t="s">
        <v>201</v>
      </c>
      <c r="AU1086" s="121" t="s">
        <v>80</v>
      </c>
      <c r="AV1086" s="121" t="s">
        <v>80</v>
      </c>
      <c r="AW1086" s="121" t="s">
        <v>147</v>
      </c>
      <c r="AX1086" s="121" t="s">
        <v>73</v>
      </c>
      <c r="AY1086" s="121" t="s">
        <v>191</v>
      </c>
    </row>
    <row r="1087" spans="2:51" s="6" customFormat="1" ht="15.75" customHeight="1">
      <c r="B1087" s="126"/>
      <c r="E1087" s="127"/>
      <c r="F1087" s="275" t="s">
        <v>261</v>
      </c>
      <c r="G1087" s="276"/>
      <c r="H1087" s="276"/>
      <c r="I1087" s="276"/>
      <c r="K1087" s="128">
        <v>559.5</v>
      </c>
      <c r="S1087" s="126"/>
      <c r="T1087" s="129"/>
      <c r="AA1087" s="130"/>
      <c r="AT1087" s="127" t="s">
        <v>201</v>
      </c>
      <c r="AU1087" s="127" t="s">
        <v>80</v>
      </c>
      <c r="AV1087" s="127" t="s">
        <v>196</v>
      </c>
      <c r="AW1087" s="127" t="s">
        <v>147</v>
      </c>
      <c r="AX1087" s="127" t="s">
        <v>23</v>
      </c>
      <c r="AY1087" s="127" t="s">
        <v>191</v>
      </c>
    </row>
    <row r="1088" spans="2:65" s="6" customFormat="1" ht="27" customHeight="1">
      <c r="B1088" s="21"/>
      <c r="C1088" s="105" t="s">
        <v>1573</v>
      </c>
      <c r="D1088" s="105" t="s">
        <v>192</v>
      </c>
      <c r="E1088" s="106" t="s">
        <v>1574</v>
      </c>
      <c r="F1088" s="270" t="s">
        <v>1575</v>
      </c>
      <c r="G1088" s="269"/>
      <c r="H1088" s="269"/>
      <c r="I1088" s="269"/>
      <c r="J1088" s="108" t="s">
        <v>92</v>
      </c>
      <c r="K1088" s="109">
        <v>274.159</v>
      </c>
      <c r="L1088" s="271"/>
      <c r="M1088" s="269"/>
      <c r="N1088" s="272">
        <f>ROUND($L$1088*$K$1088,2)</f>
        <v>0</v>
      </c>
      <c r="O1088" s="269"/>
      <c r="P1088" s="269"/>
      <c r="Q1088" s="269"/>
      <c r="R1088" s="107"/>
      <c r="S1088" s="21"/>
      <c r="T1088" s="110"/>
      <c r="U1088" s="111" t="s">
        <v>43</v>
      </c>
      <c r="X1088" s="112">
        <v>0.001148812</v>
      </c>
      <c r="Y1088" s="112">
        <f>$X$1088*$K$1088</f>
        <v>0.314957149108</v>
      </c>
      <c r="Z1088" s="112">
        <v>0</v>
      </c>
      <c r="AA1088" s="113">
        <f>$Z$1088*$K$1088</f>
        <v>0</v>
      </c>
      <c r="AR1088" s="74" t="s">
        <v>290</v>
      </c>
      <c r="AT1088" s="74" t="s">
        <v>192</v>
      </c>
      <c r="AU1088" s="74" t="s">
        <v>80</v>
      </c>
      <c r="AY1088" s="6" t="s">
        <v>191</v>
      </c>
      <c r="BE1088" s="114">
        <f>IF($U$1088="základní",$N$1088,0)</f>
        <v>0</v>
      </c>
      <c r="BF1088" s="114">
        <f>IF($U$1088="snížená",$N$1088,0)</f>
        <v>0</v>
      </c>
      <c r="BG1088" s="114">
        <f>IF($U$1088="zákl. přenesená",$N$1088,0)</f>
        <v>0</v>
      </c>
      <c r="BH1088" s="114">
        <f>IF($U$1088="sníž. přenesená",$N$1088,0)</f>
        <v>0</v>
      </c>
      <c r="BI1088" s="114">
        <f>IF($U$1088="nulová",$N$1088,0)</f>
        <v>0</v>
      </c>
      <c r="BJ1088" s="74" t="s">
        <v>23</v>
      </c>
      <c r="BK1088" s="114">
        <f>ROUND($L$1088*$K$1088,2)</f>
        <v>0</v>
      </c>
      <c r="BL1088" s="74" t="s">
        <v>290</v>
      </c>
      <c r="BM1088" s="74" t="s">
        <v>1576</v>
      </c>
    </row>
    <row r="1089" spans="2:51" s="6" customFormat="1" ht="15.75" customHeight="1">
      <c r="B1089" s="120"/>
      <c r="E1089" s="122"/>
      <c r="F1089" s="273" t="s">
        <v>1577</v>
      </c>
      <c r="G1089" s="274"/>
      <c r="H1089" s="274"/>
      <c r="I1089" s="274"/>
      <c r="K1089" s="123">
        <v>70.565</v>
      </c>
      <c r="S1089" s="120"/>
      <c r="T1089" s="124"/>
      <c r="AA1089" s="125"/>
      <c r="AT1089" s="121" t="s">
        <v>201</v>
      </c>
      <c r="AU1089" s="121" t="s">
        <v>80</v>
      </c>
      <c r="AV1089" s="121" t="s">
        <v>80</v>
      </c>
      <c r="AW1089" s="121" t="s">
        <v>147</v>
      </c>
      <c r="AX1089" s="121" t="s">
        <v>73</v>
      </c>
      <c r="AY1089" s="121" t="s">
        <v>191</v>
      </c>
    </row>
    <row r="1090" spans="2:51" s="6" customFormat="1" ht="15.75" customHeight="1">
      <c r="B1090" s="120"/>
      <c r="E1090" s="121"/>
      <c r="F1090" s="273" t="s">
        <v>1578</v>
      </c>
      <c r="G1090" s="274"/>
      <c r="H1090" s="274"/>
      <c r="I1090" s="274"/>
      <c r="K1090" s="123">
        <v>105.848</v>
      </c>
      <c r="S1090" s="120"/>
      <c r="T1090" s="124"/>
      <c r="AA1090" s="125"/>
      <c r="AT1090" s="121" t="s">
        <v>201</v>
      </c>
      <c r="AU1090" s="121" t="s">
        <v>80</v>
      </c>
      <c r="AV1090" s="121" t="s">
        <v>80</v>
      </c>
      <c r="AW1090" s="121" t="s">
        <v>147</v>
      </c>
      <c r="AX1090" s="121" t="s">
        <v>73</v>
      </c>
      <c r="AY1090" s="121" t="s">
        <v>191</v>
      </c>
    </row>
    <row r="1091" spans="2:51" s="6" customFormat="1" ht="15.75" customHeight="1">
      <c r="B1091" s="120"/>
      <c r="E1091" s="121"/>
      <c r="F1091" s="273" t="s">
        <v>1579</v>
      </c>
      <c r="G1091" s="274"/>
      <c r="H1091" s="274"/>
      <c r="I1091" s="274"/>
      <c r="K1091" s="123">
        <v>48.576</v>
      </c>
      <c r="S1091" s="120"/>
      <c r="T1091" s="124"/>
      <c r="AA1091" s="125"/>
      <c r="AT1091" s="121" t="s">
        <v>201</v>
      </c>
      <c r="AU1091" s="121" t="s">
        <v>80</v>
      </c>
      <c r="AV1091" s="121" t="s">
        <v>80</v>
      </c>
      <c r="AW1091" s="121" t="s">
        <v>147</v>
      </c>
      <c r="AX1091" s="121" t="s">
        <v>73</v>
      </c>
      <c r="AY1091" s="121" t="s">
        <v>191</v>
      </c>
    </row>
    <row r="1092" spans="2:51" s="6" customFormat="1" ht="15.75" customHeight="1">
      <c r="B1092" s="120"/>
      <c r="E1092" s="121"/>
      <c r="F1092" s="273" t="s">
        <v>1580</v>
      </c>
      <c r="G1092" s="274"/>
      <c r="H1092" s="274"/>
      <c r="I1092" s="274"/>
      <c r="K1092" s="123">
        <v>49.17</v>
      </c>
      <c r="S1092" s="120"/>
      <c r="T1092" s="124"/>
      <c r="AA1092" s="125"/>
      <c r="AT1092" s="121" t="s">
        <v>201</v>
      </c>
      <c r="AU1092" s="121" t="s">
        <v>80</v>
      </c>
      <c r="AV1092" s="121" t="s">
        <v>80</v>
      </c>
      <c r="AW1092" s="121" t="s">
        <v>147</v>
      </c>
      <c r="AX1092" s="121" t="s">
        <v>73</v>
      </c>
      <c r="AY1092" s="121" t="s">
        <v>191</v>
      </c>
    </row>
    <row r="1093" spans="2:51" s="6" customFormat="1" ht="15.75" customHeight="1">
      <c r="B1093" s="126"/>
      <c r="E1093" s="127"/>
      <c r="F1093" s="275" t="s">
        <v>261</v>
      </c>
      <c r="G1093" s="276"/>
      <c r="H1093" s="276"/>
      <c r="I1093" s="276"/>
      <c r="K1093" s="128">
        <v>274.159</v>
      </c>
      <c r="S1093" s="126"/>
      <c r="T1093" s="129"/>
      <c r="AA1093" s="130"/>
      <c r="AT1093" s="127" t="s">
        <v>201</v>
      </c>
      <c r="AU1093" s="127" t="s">
        <v>80</v>
      </c>
      <c r="AV1093" s="127" t="s">
        <v>196</v>
      </c>
      <c r="AW1093" s="127" t="s">
        <v>147</v>
      </c>
      <c r="AX1093" s="127" t="s">
        <v>23</v>
      </c>
      <c r="AY1093" s="127" t="s">
        <v>191</v>
      </c>
    </row>
    <row r="1094" spans="2:65" s="6" customFormat="1" ht="39" customHeight="1">
      <c r="B1094" s="21"/>
      <c r="C1094" s="131" t="s">
        <v>1581</v>
      </c>
      <c r="D1094" s="131" t="s">
        <v>313</v>
      </c>
      <c r="E1094" s="132" t="s">
        <v>1582</v>
      </c>
      <c r="F1094" s="265" t="s">
        <v>1583</v>
      </c>
      <c r="G1094" s="266"/>
      <c r="H1094" s="266"/>
      <c r="I1094" s="266"/>
      <c r="J1094" s="133" t="s">
        <v>652</v>
      </c>
      <c r="K1094" s="134">
        <v>2</v>
      </c>
      <c r="L1094" s="267"/>
      <c r="M1094" s="266"/>
      <c r="N1094" s="268">
        <f>ROUND($L$1094*$K$1094,2)</f>
        <v>0</v>
      </c>
      <c r="O1094" s="269"/>
      <c r="P1094" s="269"/>
      <c r="Q1094" s="269"/>
      <c r="R1094" s="107"/>
      <c r="S1094" s="21"/>
      <c r="T1094" s="110"/>
      <c r="U1094" s="111" t="s">
        <v>43</v>
      </c>
      <c r="X1094" s="112">
        <v>0</v>
      </c>
      <c r="Y1094" s="112">
        <f>$X$1094*$K$1094</f>
        <v>0</v>
      </c>
      <c r="Z1094" s="112">
        <v>0</v>
      </c>
      <c r="AA1094" s="113">
        <f>$Z$1094*$K$1094</f>
        <v>0</v>
      </c>
      <c r="AR1094" s="74" t="s">
        <v>404</v>
      </c>
      <c r="AT1094" s="74" t="s">
        <v>313</v>
      </c>
      <c r="AU1094" s="74" t="s">
        <v>80</v>
      </c>
      <c r="AY1094" s="6" t="s">
        <v>191</v>
      </c>
      <c r="BE1094" s="114">
        <f>IF($U$1094="základní",$N$1094,0)</f>
        <v>0</v>
      </c>
      <c r="BF1094" s="114">
        <f>IF($U$1094="snížená",$N$1094,0)</f>
        <v>0</v>
      </c>
      <c r="BG1094" s="114">
        <f>IF($U$1094="zákl. přenesená",$N$1094,0)</f>
        <v>0</v>
      </c>
      <c r="BH1094" s="114">
        <f>IF($U$1094="sníž. přenesená",$N$1094,0)</f>
        <v>0</v>
      </c>
      <c r="BI1094" s="114">
        <f>IF($U$1094="nulová",$N$1094,0)</f>
        <v>0</v>
      </c>
      <c r="BJ1094" s="74" t="s">
        <v>23</v>
      </c>
      <c r="BK1094" s="114">
        <f>ROUND($L$1094*$K$1094,2)</f>
        <v>0</v>
      </c>
      <c r="BL1094" s="74" t="s">
        <v>290</v>
      </c>
      <c r="BM1094" s="74" t="s">
        <v>1584</v>
      </c>
    </row>
    <row r="1095" spans="2:47" s="6" customFormat="1" ht="16.5" customHeight="1">
      <c r="B1095" s="21"/>
      <c r="F1095" s="263" t="s">
        <v>1583</v>
      </c>
      <c r="G1095" s="242"/>
      <c r="H1095" s="242"/>
      <c r="I1095" s="242"/>
      <c r="J1095" s="242"/>
      <c r="K1095" s="242"/>
      <c r="L1095" s="242"/>
      <c r="M1095" s="242"/>
      <c r="N1095" s="242"/>
      <c r="O1095" s="242"/>
      <c r="P1095" s="242"/>
      <c r="Q1095" s="242"/>
      <c r="R1095" s="242"/>
      <c r="S1095" s="21"/>
      <c r="T1095" s="47"/>
      <c r="AA1095" s="48"/>
      <c r="AT1095" s="6" t="s">
        <v>199</v>
      </c>
      <c r="AU1095" s="6" t="s">
        <v>80</v>
      </c>
    </row>
    <row r="1096" spans="2:65" s="6" customFormat="1" ht="39" customHeight="1">
      <c r="B1096" s="21"/>
      <c r="C1096" s="131" t="s">
        <v>1585</v>
      </c>
      <c r="D1096" s="131" t="s">
        <v>313</v>
      </c>
      <c r="E1096" s="132" t="s">
        <v>1586</v>
      </c>
      <c r="F1096" s="265" t="s">
        <v>1587</v>
      </c>
      <c r="G1096" s="266"/>
      <c r="H1096" s="266"/>
      <c r="I1096" s="266"/>
      <c r="J1096" s="133" t="s">
        <v>652</v>
      </c>
      <c r="K1096" s="134">
        <v>2</v>
      </c>
      <c r="L1096" s="267"/>
      <c r="M1096" s="266"/>
      <c r="N1096" s="268">
        <f>ROUND($L$1096*$K$1096,2)</f>
        <v>0</v>
      </c>
      <c r="O1096" s="269"/>
      <c r="P1096" s="269"/>
      <c r="Q1096" s="269"/>
      <c r="R1096" s="107"/>
      <c r="S1096" s="21"/>
      <c r="T1096" s="110"/>
      <c r="U1096" s="111" t="s">
        <v>43</v>
      </c>
      <c r="X1096" s="112">
        <v>0</v>
      </c>
      <c r="Y1096" s="112">
        <f>$X$1096*$K$1096</f>
        <v>0</v>
      </c>
      <c r="Z1096" s="112">
        <v>0</v>
      </c>
      <c r="AA1096" s="113">
        <f>$Z$1096*$K$1096</f>
        <v>0</v>
      </c>
      <c r="AR1096" s="74" t="s">
        <v>404</v>
      </c>
      <c r="AT1096" s="74" t="s">
        <v>313</v>
      </c>
      <c r="AU1096" s="74" t="s">
        <v>80</v>
      </c>
      <c r="AY1096" s="6" t="s">
        <v>191</v>
      </c>
      <c r="BE1096" s="114">
        <f>IF($U$1096="základní",$N$1096,0)</f>
        <v>0</v>
      </c>
      <c r="BF1096" s="114">
        <f>IF($U$1096="snížená",$N$1096,0)</f>
        <v>0</v>
      </c>
      <c r="BG1096" s="114">
        <f>IF($U$1096="zákl. přenesená",$N$1096,0)</f>
        <v>0</v>
      </c>
      <c r="BH1096" s="114">
        <f>IF($U$1096="sníž. přenesená",$N$1096,0)</f>
        <v>0</v>
      </c>
      <c r="BI1096" s="114">
        <f>IF($U$1096="nulová",$N$1096,0)</f>
        <v>0</v>
      </c>
      <c r="BJ1096" s="74" t="s">
        <v>23</v>
      </c>
      <c r="BK1096" s="114">
        <f>ROUND($L$1096*$K$1096,2)</f>
        <v>0</v>
      </c>
      <c r="BL1096" s="74" t="s">
        <v>290</v>
      </c>
      <c r="BM1096" s="74" t="s">
        <v>1588</v>
      </c>
    </row>
    <row r="1097" spans="2:47" s="6" customFormat="1" ht="16.5" customHeight="1">
      <c r="B1097" s="21"/>
      <c r="F1097" s="263" t="s">
        <v>1587</v>
      </c>
      <c r="G1097" s="242"/>
      <c r="H1097" s="242"/>
      <c r="I1097" s="242"/>
      <c r="J1097" s="242"/>
      <c r="K1097" s="242"/>
      <c r="L1097" s="242"/>
      <c r="M1097" s="242"/>
      <c r="N1097" s="242"/>
      <c r="O1097" s="242"/>
      <c r="P1097" s="242"/>
      <c r="Q1097" s="242"/>
      <c r="R1097" s="242"/>
      <c r="S1097" s="21"/>
      <c r="T1097" s="47"/>
      <c r="AA1097" s="48"/>
      <c r="AT1097" s="6" t="s">
        <v>199</v>
      </c>
      <c r="AU1097" s="6" t="s">
        <v>80</v>
      </c>
    </row>
    <row r="1098" spans="2:65" s="6" customFormat="1" ht="39" customHeight="1">
      <c r="B1098" s="21"/>
      <c r="C1098" s="131" t="s">
        <v>1589</v>
      </c>
      <c r="D1098" s="131" t="s">
        <v>313</v>
      </c>
      <c r="E1098" s="132" t="s">
        <v>1590</v>
      </c>
      <c r="F1098" s="265" t="s">
        <v>1591</v>
      </c>
      <c r="G1098" s="266"/>
      <c r="H1098" s="266"/>
      <c r="I1098" s="266"/>
      <c r="J1098" s="133" t="s">
        <v>652</v>
      </c>
      <c r="K1098" s="134">
        <v>1</v>
      </c>
      <c r="L1098" s="267"/>
      <c r="M1098" s="266"/>
      <c r="N1098" s="268">
        <f>ROUND($L$1098*$K$1098,2)</f>
        <v>0</v>
      </c>
      <c r="O1098" s="269"/>
      <c r="P1098" s="269"/>
      <c r="Q1098" s="269"/>
      <c r="R1098" s="107"/>
      <c r="S1098" s="21"/>
      <c r="T1098" s="110"/>
      <c r="U1098" s="111" t="s">
        <v>43</v>
      </c>
      <c r="X1098" s="112">
        <v>0</v>
      </c>
      <c r="Y1098" s="112">
        <f>$X$1098*$K$1098</f>
        <v>0</v>
      </c>
      <c r="Z1098" s="112">
        <v>0</v>
      </c>
      <c r="AA1098" s="113">
        <f>$Z$1098*$K$1098</f>
        <v>0</v>
      </c>
      <c r="AR1098" s="74" t="s">
        <v>404</v>
      </c>
      <c r="AT1098" s="74" t="s">
        <v>313</v>
      </c>
      <c r="AU1098" s="74" t="s">
        <v>80</v>
      </c>
      <c r="AY1098" s="6" t="s">
        <v>191</v>
      </c>
      <c r="BE1098" s="114">
        <f>IF($U$1098="základní",$N$1098,0)</f>
        <v>0</v>
      </c>
      <c r="BF1098" s="114">
        <f>IF($U$1098="snížená",$N$1098,0)</f>
        <v>0</v>
      </c>
      <c r="BG1098" s="114">
        <f>IF($U$1098="zákl. přenesená",$N$1098,0)</f>
        <v>0</v>
      </c>
      <c r="BH1098" s="114">
        <f>IF($U$1098="sníž. přenesená",$N$1098,0)</f>
        <v>0</v>
      </c>
      <c r="BI1098" s="114">
        <f>IF($U$1098="nulová",$N$1098,0)</f>
        <v>0</v>
      </c>
      <c r="BJ1098" s="74" t="s">
        <v>23</v>
      </c>
      <c r="BK1098" s="114">
        <f>ROUND($L$1098*$K$1098,2)</f>
        <v>0</v>
      </c>
      <c r="BL1098" s="74" t="s">
        <v>290</v>
      </c>
      <c r="BM1098" s="74" t="s">
        <v>1592</v>
      </c>
    </row>
    <row r="1099" spans="2:47" s="6" customFormat="1" ht="16.5" customHeight="1">
      <c r="B1099" s="21"/>
      <c r="F1099" s="263" t="s">
        <v>1591</v>
      </c>
      <c r="G1099" s="242"/>
      <c r="H1099" s="242"/>
      <c r="I1099" s="242"/>
      <c r="J1099" s="242"/>
      <c r="K1099" s="242"/>
      <c r="L1099" s="242"/>
      <c r="M1099" s="242"/>
      <c r="N1099" s="242"/>
      <c r="O1099" s="242"/>
      <c r="P1099" s="242"/>
      <c r="Q1099" s="242"/>
      <c r="R1099" s="242"/>
      <c r="S1099" s="21"/>
      <c r="T1099" s="47"/>
      <c r="AA1099" s="48"/>
      <c r="AT1099" s="6" t="s">
        <v>199</v>
      </c>
      <c r="AU1099" s="6" t="s">
        <v>80</v>
      </c>
    </row>
    <row r="1100" spans="2:65" s="6" customFormat="1" ht="39" customHeight="1">
      <c r="B1100" s="21"/>
      <c r="C1100" s="131" t="s">
        <v>1593</v>
      </c>
      <c r="D1100" s="131" t="s">
        <v>313</v>
      </c>
      <c r="E1100" s="132" t="s">
        <v>1594</v>
      </c>
      <c r="F1100" s="265" t="s">
        <v>1595</v>
      </c>
      <c r="G1100" s="266"/>
      <c r="H1100" s="266"/>
      <c r="I1100" s="266"/>
      <c r="J1100" s="133" t="s">
        <v>652</v>
      </c>
      <c r="K1100" s="134">
        <v>1</v>
      </c>
      <c r="L1100" s="267"/>
      <c r="M1100" s="266"/>
      <c r="N1100" s="268">
        <f>ROUND($L$1100*$K$1100,2)</f>
        <v>0</v>
      </c>
      <c r="O1100" s="269"/>
      <c r="P1100" s="269"/>
      <c r="Q1100" s="269"/>
      <c r="R1100" s="107"/>
      <c r="S1100" s="21"/>
      <c r="T1100" s="110"/>
      <c r="U1100" s="111" t="s">
        <v>43</v>
      </c>
      <c r="X1100" s="112">
        <v>0</v>
      </c>
      <c r="Y1100" s="112">
        <f>$X$1100*$K$1100</f>
        <v>0</v>
      </c>
      <c r="Z1100" s="112">
        <v>0</v>
      </c>
      <c r="AA1100" s="113">
        <f>$Z$1100*$K$1100</f>
        <v>0</v>
      </c>
      <c r="AR1100" s="74" t="s">
        <v>404</v>
      </c>
      <c r="AT1100" s="74" t="s">
        <v>313</v>
      </c>
      <c r="AU1100" s="74" t="s">
        <v>80</v>
      </c>
      <c r="AY1100" s="6" t="s">
        <v>191</v>
      </c>
      <c r="BE1100" s="114">
        <f>IF($U$1100="základní",$N$1100,0)</f>
        <v>0</v>
      </c>
      <c r="BF1100" s="114">
        <f>IF($U$1100="snížená",$N$1100,0)</f>
        <v>0</v>
      </c>
      <c r="BG1100" s="114">
        <f>IF($U$1100="zákl. přenesená",$N$1100,0)</f>
        <v>0</v>
      </c>
      <c r="BH1100" s="114">
        <f>IF($U$1100="sníž. přenesená",$N$1100,0)</f>
        <v>0</v>
      </c>
      <c r="BI1100" s="114">
        <f>IF($U$1100="nulová",$N$1100,0)</f>
        <v>0</v>
      </c>
      <c r="BJ1100" s="74" t="s">
        <v>23</v>
      </c>
      <c r="BK1100" s="114">
        <f>ROUND($L$1100*$K$1100,2)</f>
        <v>0</v>
      </c>
      <c r="BL1100" s="74" t="s">
        <v>290</v>
      </c>
      <c r="BM1100" s="74" t="s">
        <v>1596</v>
      </c>
    </row>
    <row r="1101" spans="2:47" s="6" customFormat="1" ht="16.5" customHeight="1">
      <c r="B1101" s="21"/>
      <c r="F1101" s="263" t="s">
        <v>1595</v>
      </c>
      <c r="G1101" s="242"/>
      <c r="H1101" s="242"/>
      <c r="I1101" s="242"/>
      <c r="J1101" s="242"/>
      <c r="K1101" s="242"/>
      <c r="L1101" s="242"/>
      <c r="M1101" s="242"/>
      <c r="N1101" s="242"/>
      <c r="O1101" s="242"/>
      <c r="P1101" s="242"/>
      <c r="Q1101" s="242"/>
      <c r="R1101" s="242"/>
      <c r="S1101" s="21"/>
      <c r="T1101" s="47"/>
      <c r="AA1101" s="48"/>
      <c r="AT1101" s="6" t="s">
        <v>199</v>
      </c>
      <c r="AU1101" s="6" t="s">
        <v>80</v>
      </c>
    </row>
    <row r="1102" spans="2:65" s="6" customFormat="1" ht="39" customHeight="1">
      <c r="B1102" s="21"/>
      <c r="C1102" s="131" t="s">
        <v>1597</v>
      </c>
      <c r="D1102" s="131" t="s">
        <v>313</v>
      </c>
      <c r="E1102" s="132" t="s">
        <v>1598</v>
      </c>
      <c r="F1102" s="265" t="s">
        <v>1599</v>
      </c>
      <c r="G1102" s="266"/>
      <c r="H1102" s="266"/>
      <c r="I1102" s="266"/>
      <c r="J1102" s="133" t="s">
        <v>652</v>
      </c>
      <c r="K1102" s="134">
        <v>2</v>
      </c>
      <c r="L1102" s="267"/>
      <c r="M1102" s="266"/>
      <c r="N1102" s="268">
        <f>ROUND($L$1102*$K$1102,2)</f>
        <v>0</v>
      </c>
      <c r="O1102" s="269"/>
      <c r="P1102" s="269"/>
      <c r="Q1102" s="269"/>
      <c r="R1102" s="107"/>
      <c r="S1102" s="21"/>
      <c r="T1102" s="110"/>
      <c r="U1102" s="111" t="s">
        <v>43</v>
      </c>
      <c r="X1102" s="112">
        <v>0</v>
      </c>
      <c r="Y1102" s="112">
        <f>$X$1102*$K$1102</f>
        <v>0</v>
      </c>
      <c r="Z1102" s="112">
        <v>0</v>
      </c>
      <c r="AA1102" s="113">
        <f>$Z$1102*$K$1102</f>
        <v>0</v>
      </c>
      <c r="AR1102" s="74" t="s">
        <v>404</v>
      </c>
      <c r="AT1102" s="74" t="s">
        <v>313</v>
      </c>
      <c r="AU1102" s="74" t="s">
        <v>80</v>
      </c>
      <c r="AY1102" s="6" t="s">
        <v>191</v>
      </c>
      <c r="BE1102" s="114">
        <f>IF($U$1102="základní",$N$1102,0)</f>
        <v>0</v>
      </c>
      <c r="BF1102" s="114">
        <f>IF($U$1102="snížená",$N$1102,0)</f>
        <v>0</v>
      </c>
      <c r="BG1102" s="114">
        <f>IF($U$1102="zákl. přenesená",$N$1102,0)</f>
        <v>0</v>
      </c>
      <c r="BH1102" s="114">
        <f>IF($U$1102="sníž. přenesená",$N$1102,0)</f>
        <v>0</v>
      </c>
      <c r="BI1102" s="114">
        <f>IF($U$1102="nulová",$N$1102,0)</f>
        <v>0</v>
      </c>
      <c r="BJ1102" s="74" t="s">
        <v>23</v>
      </c>
      <c r="BK1102" s="114">
        <f>ROUND($L$1102*$K$1102,2)</f>
        <v>0</v>
      </c>
      <c r="BL1102" s="74" t="s">
        <v>290</v>
      </c>
      <c r="BM1102" s="74" t="s">
        <v>1600</v>
      </c>
    </row>
    <row r="1103" spans="2:47" s="6" customFormat="1" ht="16.5" customHeight="1">
      <c r="B1103" s="21"/>
      <c r="F1103" s="263" t="s">
        <v>1599</v>
      </c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  <c r="R1103" s="242"/>
      <c r="S1103" s="21"/>
      <c r="T1103" s="47"/>
      <c r="AA1103" s="48"/>
      <c r="AT1103" s="6" t="s">
        <v>199</v>
      </c>
      <c r="AU1103" s="6" t="s">
        <v>80</v>
      </c>
    </row>
    <row r="1104" spans="2:65" s="6" customFormat="1" ht="39" customHeight="1">
      <c r="B1104" s="21"/>
      <c r="C1104" s="131" t="s">
        <v>1601</v>
      </c>
      <c r="D1104" s="131" t="s">
        <v>313</v>
      </c>
      <c r="E1104" s="132" t="s">
        <v>1602</v>
      </c>
      <c r="F1104" s="265" t="s">
        <v>1603</v>
      </c>
      <c r="G1104" s="266"/>
      <c r="H1104" s="266"/>
      <c r="I1104" s="266"/>
      <c r="J1104" s="133" t="s">
        <v>652</v>
      </c>
      <c r="K1104" s="134">
        <v>2</v>
      </c>
      <c r="L1104" s="267"/>
      <c r="M1104" s="266"/>
      <c r="N1104" s="268">
        <f>ROUND($L$1104*$K$1104,2)</f>
        <v>0</v>
      </c>
      <c r="O1104" s="269"/>
      <c r="P1104" s="269"/>
      <c r="Q1104" s="269"/>
      <c r="R1104" s="107"/>
      <c r="S1104" s="21"/>
      <c r="T1104" s="110"/>
      <c r="U1104" s="111" t="s">
        <v>43</v>
      </c>
      <c r="X1104" s="112">
        <v>0</v>
      </c>
      <c r="Y1104" s="112">
        <f>$X$1104*$K$1104</f>
        <v>0</v>
      </c>
      <c r="Z1104" s="112">
        <v>0</v>
      </c>
      <c r="AA1104" s="113">
        <f>$Z$1104*$K$1104</f>
        <v>0</v>
      </c>
      <c r="AR1104" s="74" t="s">
        <v>404</v>
      </c>
      <c r="AT1104" s="74" t="s">
        <v>313</v>
      </c>
      <c r="AU1104" s="74" t="s">
        <v>80</v>
      </c>
      <c r="AY1104" s="6" t="s">
        <v>191</v>
      </c>
      <c r="BE1104" s="114">
        <f>IF($U$1104="základní",$N$1104,0)</f>
        <v>0</v>
      </c>
      <c r="BF1104" s="114">
        <f>IF($U$1104="snížená",$N$1104,0)</f>
        <v>0</v>
      </c>
      <c r="BG1104" s="114">
        <f>IF($U$1104="zákl. přenesená",$N$1104,0)</f>
        <v>0</v>
      </c>
      <c r="BH1104" s="114">
        <f>IF($U$1104="sníž. přenesená",$N$1104,0)</f>
        <v>0</v>
      </c>
      <c r="BI1104" s="114">
        <f>IF($U$1104="nulová",$N$1104,0)</f>
        <v>0</v>
      </c>
      <c r="BJ1104" s="74" t="s">
        <v>23</v>
      </c>
      <c r="BK1104" s="114">
        <f>ROUND($L$1104*$K$1104,2)</f>
        <v>0</v>
      </c>
      <c r="BL1104" s="74" t="s">
        <v>290</v>
      </c>
      <c r="BM1104" s="74" t="s">
        <v>1604</v>
      </c>
    </row>
    <row r="1105" spans="2:47" s="6" customFormat="1" ht="16.5" customHeight="1">
      <c r="B1105" s="21"/>
      <c r="F1105" s="263" t="s">
        <v>1603</v>
      </c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  <c r="R1105" s="242"/>
      <c r="S1105" s="21"/>
      <c r="T1105" s="47"/>
      <c r="AA1105" s="48"/>
      <c r="AT1105" s="6" t="s">
        <v>199</v>
      </c>
      <c r="AU1105" s="6" t="s">
        <v>80</v>
      </c>
    </row>
    <row r="1106" spans="2:65" s="6" customFormat="1" ht="27" customHeight="1">
      <c r="B1106" s="21"/>
      <c r="C1106" s="105" t="s">
        <v>1605</v>
      </c>
      <c r="D1106" s="105" t="s">
        <v>192</v>
      </c>
      <c r="E1106" s="106" t="s">
        <v>1606</v>
      </c>
      <c r="F1106" s="270" t="s">
        <v>1607</v>
      </c>
      <c r="G1106" s="269"/>
      <c r="H1106" s="269"/>
      <c r="I1106" s="269"/>
      <c r="J1106" s="108" t="s">
        <v>1432</v>
      </c>
      <c r="K1106" s="140"/>
      <c r="L1106" s="271"/>
      <c r="M1106" s="269"/>
      <c r="N1106" s="272">
        <f>ROUND($L$1106*$K$1106,2)</f>
        <v>0</v>
      </c>
      <c r="O1106" s="269"/>
      <c r="P1106" s="269"/>
      <c r="Q1106" s="269"/>
      <c r="R1106" s="107" t="s">
        <v>195</v>
      </c>
      <c r="S1106" s="21"/>
      <c r="T1106" s="110"/>
      <c r="U1106" s="111" t="s">
        <v>43</v>
      </c>
      <c r="X1106" s="112">
        <v>0</v>
      </c>
      <c r="Y1106" s="112">
        <f>$X$1106*$K$1106</f>
        <v>0</v>
      </c>
      <c r="Z1106" s="112">
        <v>0</v>
      </c>
      <c r="AA1106" s="113">
        <f>$Z$1106*$K$1106</f>
        <v>0</v>
      </c>
      <c r="AR1106" s="74" t="s">
        <v>290</v>
      </c>
      <c r="AT1106" s="74" t="s">
        <v>192</v>
      </c>
      <c r="AU1106" s="74" t="s">
        <v>80</v>
      </c>
      <c r="AY1106" s="6" t="s">
        <v>191</v>
      </c>
      <c r="BE1106" s="114">
        <f>IF($U$1106="základní",$N$1106,0)</f>
        <v>0</v>
      </c>
      <c r="BF1106" s="114">
        <f>IF($U$1106="snížená",$N$1106,0)</f>
        <v>0</v>
      </c>
      <c r="BG1106" s="114">
        <f>IF($U$1106="zákl. přenesená",$N$1106,0)</f>
        <v>0</v>
      </c>
      <c r="BH1106" s="114">
        <f>IF($U$1106="sníž. přenesená",$N$1106,0)</f>
        <v>0</v>
      </c>
      <c r="BI1106" s="114">
        <f>IF($U$1106="nulová",$N$1106,0)</f>
        <v>0</v>
      </c>
      <c r="BJ1106" s="74" t="s">
        <v>23</v>
      </c>
      <c r="BK1106" s="114">
        <f>ROUND($L$1106*$K$1106,2)</f>
        <v>0</v>
      </c>
      <c r="BL1106" s="74" t="s">
        <v>290</v>
      </c>
      <c r="BM1106" s="74" t="s">
        <v>1608</v>
      </c>
    </row>
    <row r="1107" spans="2:47" s="6" customFormat="1" ht="16.5" customHeight="1">
      <c r="B1107" s="21"/>
      <c r="F1107" s="263" t="s">
        <v>1609</v>
      </c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  <c r="R1107" s="242"/>
      <c r="S1107" s="21"/>
      <c r="T1107" s="141"/>
      <c r="U1107" s="142"/>
      <c r="V1107" s="142"/>
      <c r="W1107" s="142"/>
      <c r="X1107" s="142"/>
      <c r="Y1107" s="142"/>
      <c r="Z1107" s="142"/>
      <c r="AA1107" s="143"/>
      <c r="AT1107" s="6" t="s">
        <v>199</v>
      </c>
      <c r="AU1107" s="6" t="s">
        <v>80</v>
      </c>
    </row>
    <row r="1108" spans="2:46" s="6" customFormat="1" ht="7.5" customHeight="1">
      <c r="B1108" s="35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21"/>
      <c r="AT1108" s="2"/>
    </row>
  </sheetData>
  <sheetProtection/>
  <mergeCells count="1531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C86:R86"/>
    <mergeCell ref="F88:Q88"/>
    <mergeCell ref="F89:Q89"/>
    <mergeCell ref="M91:P91"/>
    <mergeCell ref="M93:Q93"/>
    <mergeCell ref="F96:I96"/>
    <mergeCell ref="L96:M96"/>
    <mergeCell ref="N96:Q96"/>
    <mergeCell ref="F100:I100"/>
    <mergeCell ref="L100:M100"/>
    <mergeCell ref="N100:Q100"/>
    <mergeCell ref="F101:R101"/>
    <mergeCell ref="F102:I102"/>
    <mergeCell ref="F103:I103"/>
    <mergeCell ref="F104:I104"/>
    <mergeCell ref="L104:M104"/>
    <mergeCell ref="N104:Q104"/>
    <mergeCell ref="F105:R105"/>
    <mergeCell ref="F106:I106"/>
    <mergeCell ref="F107:I107"/>
    <mergeCell ref="F108:I108"/>
    <mergeCell ref="L108:M108"/>
    <mergeCell ref="N108:Q108"/>
    <mergeCell ref="F109:R109"/>
    <mergeCell ref="F110:I110"/>
    <mergeCell ref="F111:I111"/>
    <mergeCell ref="L111:M111"/>
    <mergeCell ref="N111:Q111"/>
    <mergeCell ref="F112:R112"/>
    <mergeCell ref="F113:I113"/>
    <mergeCell ref="F114:I114"/>
    <mergeCell ref="L114:M114"/>
    <mergeCell ref="N114:Q114"/>
    <mergeCell ref="F115:R115"/>
    <mergeCell ref="F116:I116"/>
    <mergeCell ref="F117:I117"/>
    <mergeCell ref="L117:M117"/>
    <mergeCell ref="N117:Q117"/>
    <mergeCell ref="F118:R118"/>
    <mergeCell ref="F119:I119"/>
    <mergeCell ref="F120:I120"/>
    <mergeCell ref="L120:M120"/>
    <mergeCell ref="N120:Q120"/>
    <mergeCell ref="F121:R121"/>
    <mergeCell ref="F122:I122"/>
    <mergeCell ref="F124:I124"/>
    <mergeCell ref="L124:M124"/>
    <mergeCell ref="N124:Q124"/>
    <mergeCell ref="F125:R125"/>
    <mergeCell ref="F126:I126"/>
    <mergeCell ref="F127:I127"/>
    <mergeCell ref="F128:I128"/>
    <mergeCell ref="L128:M128"/>
    <mergeCell ref="N128:Q128"/>
    <mergeCell ref="F129:R129"/>
    <mergeCell ref="F130:I130"/>
    <mergeCell ref="F131:I131"/>
    <mergeCell ref="F132:I132"/>
    <mergeCell ref="F133:I133"/>
    <mergeCell ref="L133:M133"/>
    <mergeCell ref="N133:Q133"/>
    <mergeCell ref="F134:R134"/>
    <mergeCell ref="F135:R135"/>
    <mergeCell ref="F136:I136"/>
    <mergeCell ref="F137:I137"/>
    <mergeCell ref="F138:I138"/>
    <mergeCell ref="F139:I139"/>
    <mergeCell ref="F140:I140"/>
    <mergeCell ref="F143:I143"/>
    <mergeCell ref="L143:M143"/>
    <mergeCell ref="N143:Q143"/>
    <mergeCell ref="F144:R144"/>
    <mergeCell ref="F145:I145"/>
    <mergeCell ref="F146:I146"/>
    <mergeCell ref="L146:M146"/>
    <mergeCell ref="N146:Q146"/>
    <mergeCell ref="F147:R147"/>
    <mergeCell ref="F148:I148"/>
    <mergeCell ref="F149:I149"/>
    <mergeCell ref="F150:I150"/>
    <mergeCell ref="F151:I151"/>
    <mergeCell ref="L151:M151"/>
    <mergeCell ref="N151:Q151"/>
    <mergeCell ref="F152:R152"/>
    <mergeCell ref="F153:I153"/>
    <mergeCell ref="F154:I154"/>
    <mergeCell ref="F155:I155"/>
    <mergeCell ref="L155:M155"/>
    <mergeCell ref="N155:Q155"/>
    <mergeCell ref="F156:R156"/>
    <mergeCell ref="F157:I157"/>
    <mergeCell ref="F158:I158"/>
    <mergeCell ref="L158:M158"/>
    <mergeCell ref="N158:Q158"/>
    <mergeCell ref="F159:R159"/>
    <mergeCell ref="F160:I160"/>
    <mergeCell ref="F161:I161"/>
    <mergeCell ref="L161:M161"/>
    <mergeCell ref="N161:Q161"/>
    <mergeCell ref="F162:R162"/>
    <mergeCell ref="F163:I163"/>
    <mergeCell ref="F164:I164"/>
    <mergeCell ref="F166:I166"/>
    <mergeCell ref="L166:M166"/>
    <mergeCell ref="N166:Q166"/>
    <mergeCell ref="F167:R167"/>
    <mergeCell ref="F168:I168"/>
    <mergeCell ref="F169:I169"/>
    <mergeCell ref="L169:M169"/>
    <mergeCell ref="N169:Q169"/>
    <mergeCell ref="F170:R170"/>
    <mergeCell ref="F171:I171"/>
    <mergeCell ref="F172:I172"/>
    <mergeCell ref="L172:M172"/>
    <mergeCell ref="N172:Q172"/>
    <mergeCell ref="F173:R173"/>
    <mergeCell ref="F174:I174"/>
    <mergeCell ref="L174:M174"/>
    <mergeCell ref="N174:Q174"/>
    <mergeCell ref="F175:R175"/>
    <mergeCell ref="F176:I176"/>
    <mergeCell ref="F177:I177"/>
    <mergeCell ref="F178:I178"/>
    <mergeCell ref="L178:M178"/>
    <mergeCell ref="N178:Q178"/>
    <mergeCell ref="F179:R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R185"/>
    <mergeCell ref="F186:I186"/>
    <mergeCell ref="L186:M186"/>
    <mergeCell ref="N186:Q186"/>
    <mergeCell ref="F187:R187"/>
    <mergeCell ref="F188:I188"/>
    <mergeCell ref="F189:I189"/>
    <mergeCell ref="L189:M189"/>
    <mergeCell ref="N189:Q189"/>
    <mergeCell ref="F190:R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204:M204"/>
    <mergeCell ref="N204:Q204"/>
    <mergeCell ref="F205:R205"/>
    <mergeCell ref="F206:I206"/>
    <mergeCell ref="F207:I207"/>
    <mergeCell ref="L207:M207"/>
    <mergeCell ref="N207:Q207"/>
    <mergeCell ref="F208:R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R215"/>
    <mergeCell ref="F216:I216"/>
    <mergeCell ref="F217:I217"/>
    <mergeCell ref="F218:I218"/>
    <mergeCell ref="L218:M218"/>
    <mergeCell ref="N218:Q218"/>
    <mergeCell ref="F219:R219"/>
    <mergeCell ref="F220:I220"/>
    <mergeCell ref="F221:I221"/>
    <mergeCell ref="F222:I222"/>
    <mergeCell ref="F223:I223"/>
    <mergeCell ref="F224:I224"/>
    <mergeCell ref="F225:I225"/>
    <mergeCell ref="F226:I226"/>
    <mergeCell ref="L226:M226"/>
    <mergeCell ref="N226:Q226"/>
    <mergeCell ref="F227:R227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R234"/>
    <mergeCell ref="F235:I235"/>
    <mergeCell ref="F236:I236"/>
    <mergeCell ref="F237:I237"/>
    <mergeCell ref="F238:I238"/>
    <mergeCell ref="F239:I239"/>
    <mergeCell ref="L239:M239"/>
    <mergeCell ref="N239:Q239"/>
    <mergeCell ref="F240:R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49:R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R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R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R277"/>
    <mergeCell ref="F278:R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R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32:R332"/>
    <mergeCell ref="F333:I333"/>
    <mergeCell ref="F334:I334"/>
    <mergeCell ref="F335:I335"/>
    <mergeCell ref="F336:I336"/>
    <mergeCell ref="F337:I337"/>
    <mergeCell ref="L337:M337"/>
    <mergeCell ref="N337:Q337"/>
    <mergeCell ref="F338:R338"/>
    <mergeCell ref="F339:I339"/>
    <mergeCell ref="F340:I340"/>
    <mergeCell ref="F341:I341"/>
    <mergeCell ref="F342:I342"/>
    <mergeCell ref="L342:M342"/>
    <mergeCell ref="N342:Q342"/>
    <mergeCell ref="F343:R343"/>
    <mergeCell ref="F344:I344"/>
    <mergeCell ref="F345:I345"/>
    <mergeCell ref="L345:M345"/>
    <mergeCell ref="N345:Q345"/>
    <mergeCell ref="F346:R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79:R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R400"/>
    <mergeCell ref="F401:R401"/>
    <mergeCell ref="F402:I402"/>
    <mergeCell ref="F403:I403"/>
    <mergeCell ref="F404:I404"/>
    <mergeCell ref="L404:M404"/>
    <mergeCell ref="N404:Q404"/>
    <mergeCell ref="F405:R405"/>
    <mergeCell ref="F406:R406"/>
    <mergeCell ref="F407:I407"/>
    <mergeCell ref="F408:I408"/>
    <mergeCell ref="F409:I409"/>
    <mergeCell ref="L409:M409"/>
    <mergeCell ref="N409:Q409"/>
    <mergeCell ref="F410:R410"/>
    <mergeCell ref="F411:R411"/>
    <mergeCell ref="F412:I412"/>
    <mergeCell ref="F413:I413"/>
    <mergeCell ref="F414:I414"/>
    <mergeCell ref="L414:M414"/>
    <mergeCell ref="N414:Q414"/>
    <mergeCell ref="F415:R415"/>
    <mergeCell ref="F416:R416"/>
    <mergeCell ref="F417:I417"/>
    <mergeCell ref="F418:I418"/>
    <mergeCell ref="F419:I419"/>
    <mergeCell ref="L419:M419"/>
    <mergeCell ref="N419:Q419"/>
    <mergeCell ref="F420:R420"/>
    <mergeCell ref="F421:R421"/>
    <mergeCell ref="F422:I422"/>
    <mergeCell ref="F423:I423"/>
    <mergeCell ref="F424:I424"/>
    <mergeCell ref="L424:M424"/>
    <mergeCell ref="N424:Q424"/>
    <mergeCell ref="F425:R425"/>
    <mergeCell ref="F426:R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L435:M435"/>
    <mergeCell ref="N435:Q435"/>
    <mergeCell ref="F436:R436"/>
    <mergeCell ref="F437:I437"/>
    <mergeCell ref="F438:I438"/>
    <mergeCell ref="F439:I439"/>
    <mergeCell ref="L439:M439"/>
    <mergeCell ref="N439:Q439"/>
    <mergeCell ref="F440:I440"/>
    <mergeCell ref="F442:I442"/>
    <mergeCell ref="L442:M442"/>
    <mergeCell ref="N442:Q442"/>
    <mergeCell ref="F443:R443"/>
    <mergeCell ref="F444:I444"/>
    <mergeCell ref="F445:I445"/>
    <mergeCell ref="L445:M445"/>
    <mergeCell ref="N445:Q445"/>
    <mergeCell ref="F446:R446"/>
    <mergeCell ref="F447:I447"/>
    <mergeCell ref="F450:I450"/>
    <mergeCell ref="L450:M450"/>
    <mergeCell ref="N450:Q450"/>
    <mergeCell ref="N449:Q449"/>
    <mergeCell ref="F451:R451"/>
    <mergeCell ref="F452:R452"/>
    <mergeCell ref="F453:I453"/>
    <mergeCell ref="F454:I454"/>
    <mergeCell ref="F455:I455"/>
    <mergeCell ref="L455:M455"/>
    <mergeCell ref="N455:Q455"/>
    <mergeCell ref="F456:R456"/>
    <mergeCell ref="F457:I457"/>
    <mergeCell ref="F458:I458"/>
    <mergeCell ref="F459:I459"/>
    <mergeCell ref="L459:M459"/>
    <mergeCell ref="N459:Q459"/>
    <mergeCell ref="F460:R460"/>
    <mergeCell ref="F461:I461"/>
    <mergeCell ref="F462:I462"/>
    <mergeCell ref="F463:I463"/>
    <mergeCell ref="L463:M463"/>
    <mergeCell ref="N463:Q463"/>
    <mergeCell ref="F464:R464"/>
    <mergeCell ref="F465:I465"/>
    <mergeCell ref="F466:I466"/>
    <mergeCell ref="F468:I468"/>
    <mergeCell ref="L468:M468"/>
    <mergeCell ref="N468:Q468"/>
    <mergeCell ref="N467:Q467"/>
    <mergeCell ref="F469:R469"/>
    <mergeCell ref="F470:I470"/>
    <mergeCell ref="F471:I471"/>
    <mergeCell ref="L471:M471"/>
    <mergeCell ref="N471:Q471"/>
    <mergeCell ref="F472:R472"/>
    <mergeCell ref="F473:I473"/>
    <mergeCell ref="F474:I474"/>
    <mergeCell ref="F475:I475"/>
    <mergeCell ref="F477:I477"/>
    <mergeCell ref="L477:M477"/>
    <mergeCell ref="N477:Q477"/>
    <mergeCell ref="N476:Q476"/>
    <mergeCell ref="F478:R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L486:M486"/>
    <mergeCell ref="N486:Q486"/>
    <mergeCell ref="F487:R487"/>
    <mergeCell ref="F488:I488"/>
    <mergeCell ref="F489:I489"/>
    <mergeCell ref="L489:M489"/>
    <mergeCell ref="N489:Q489"/>
    <mergeCell ref="F490:R490"/>
    <mergeCell ref="F491:I491"/>
    <mergeCell ref="F492:I492"/>
    <mergeCell ref="L492:M492"/>
    <mergeCell ref="N492:Q492"/>
    <mergeCell ref="F493:R493"/>
    <mergeCell ref="F494:I494"/>
    <mergeCell ref="F495:I495"/>
    <mergeCell ref="F496:I496"/>
    <mergeCell ref="F497:I497"/>
    <mergeCell ref="F498:I498"/>
    <mergeCell ref="L498:M498"/>
    <mergeCell ref="N498:Q498"/>
    <mergeCell ref="F499:R499"/>
    <mergeCell ref="F500:I500"/>
    <mergeCell ref="F501:I501"/>
    <mergeCell ref="L501:M501"/>
    <mergeCell ref="N501:Q501"/>
    <mergeCell ref="F502:R502"/>
    <mergeCell ref="F503:I503"/>
    <mergeCell ref="F504:I504"/>
    <mergeCell ref="L504:M504"/>
    <mergeCell ref="N504:Q504"/>
    <mergeCell ref="F505:R505"/>
    <mergeCell ref="F506:I506"/>
    <mergeCell ref="L506:M506"/>
    <mergeCell ref="N506:Q506"/>
    <mergeCell ref="F507:R507"/>
    <mergeCell ref="F508:I508"/>
    <mergeCell ref="L508:M508"/>
    <mergeCell ref="N508:Q508"/>
    <mergeCell ref="F509:R509"/>
    <mergeCell ref="F511:I511"/>
    <mergeCell ref="L511:M511"/>
    <mergeCell ref="N511:Q511"/>
    <mergeCell ref="N510:Q510"/>
    <mergeCell ref="F512:R512"/>
    <mergeCell ref="F513:I513"/>
    <mergeCell ref="F514:I514"/>
    <mergeCell ref="F515:I515"/>
    <mergeCell ref="L515:M515"/>
    <mergeCell ref="N515:Q515"/>
    <mergeCell ref="F516:R516"/>
    <mergeCell ref="F517:I517"/>
    <mergeCell ref="L517:M517"/>
    <mergeCell ref="N517:Q517"/>
    <mergeCell ref="F518:R518"/>
    <mergeCell ref="F519:I519"/>
    <mergeCell ref="F520:I520"/>
    <mergeCell ref="F521:I521"/>
    <mergeCell ref="L521:M521"/>
    <mergeCell ref="N521:Q521"/>
    <mergeCell ref="F522:R522"/>
    <mergeCell ref="F523:I523"/>
    <mergeCell ref="L523:M523"/>
    <mergeCell ref="N523:Q523"/>
    <mergeCell ref="F524:R524"/>
    <mergeCell ref="F525:I525"/>
    <mergeCell ref="F526:I526"/>
    <mergeCell ref="F527:I527"/>
    <mergeCell ref="L527:M527"/>
    <mergeCell ref="N527:Q527"/>
    <mergeCell ref="F528:R528"/>
    <mergeCell ref="F529:I529"/>
    <mergeCell ref="F530:I530"/>
    <mergeCell ref="F531:I531"/>
    <mergeCell ref="L531:M531"/>
    <mergeCell ref="N531:Q531"/>
    <mergeCell ref="F532:R532"/>
    <mergeCell ref="F534:I534"/>
    <mergeCell ref="L534:M534"/>
    <mergeCell ref="N534:Q534"/>
    <mergeCell ref="F535:R535"/>
    <mergeCell ref="F536:I536"/>
    <mergeCell ref="N533:Q533"/>
    <mergeCell ref="F537:I537"/>
    <mergeCell ref="F538:I538"/>
    <mergeCell ref="L538:M538"/>
    <mergeCell ref="N538:Q538"/>
    <mergeCell ref="F539:R539"/>
    <mergeCell ref="F540:I540"/>
    <mergeCell ref="F541:I541"/>
    <mergeCell ref="F542:I542"/>
    <mergeCell ref="L542:M542"/>
    <mergeCell ref="N542:Q542"/>
    <mergeCell ref="F543:R543"/>
    <mergeCell ref="F544:I544"/>
    <mergeCell ref="F545:I545"/>
    <mergeCell ref="F546:I546"/>
    <mergeCell ref="L546:M546"/>
    <mergeCell ref="N546:Q546"/>
    <mergeCell ref="F547:R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L563:M563"/>
    <mergeCell ref="N563:Q563"/>
    <mergeCell ref="F564:R564"/>
    <mergeCell ref="F565:I565"/>
    <mergeCell ref="F566:I566"/>
    <mergeCell ref="F567:I567"/>
    <mergeCell ref="F568:I568"/>
    <mergeCell ref="L568:M568"/>
    <mergeCell ref="N568:Q568"/>
    <mergeCell ref="F569:R569"/>
    <mergeCell ref="F570:I570"/>
    <mergeCell ref="F571:I571"/>
    <mergeCell ref="F572:I572"/>
    <mergeCell ref="F573:I573"/>
    <mergeCell ref="F574:I574"/>
    <mergeCell ref="F575:I575"/>
    <mergeCell ref="L575:M575"/>
    <mergeCell ref="N575:Q575"/>
    <mergeCell ref="F576:R576"/>
    <mergeCell ref="F577:I577"/>
    <mergeCell ref="F578:I578"/>
    <mergeCell ref="F579:I579"/>
    <mergeCell ref="F580:I580"/>
    <mergeCell ref="F581:I581"/>
    <mergeCell ref="F582:I582"/>
    <mergeCell ref="L582:M582"/>
    <mergeCell ref="N582:Q582"/>
    <mergeCell ref="F583:R583"/>
    <mergeCell ref="F584:I584"/>
    <mergeCell ref="F585:I585"/>
    <mergeCell ref="F586:I586"/>
    <mergeCell ref="F587:I587"/>
    <mergeCell ref="F588:I588"/>
    <mergeCell ref="F589:I589"/>
    <mergeCell ref="L589:M589"/>
    <mergeCell ref="N589:Q589"/>
    <mergeCell ref="F590:R590"/>
    <mergeCell ref="F591:I591"/>
    <mergeCell ref="F592:I592"/>
    <mergeCell ref="L592:M592"/>
    <mergeCell ref="N592:Q592"/>
    <mergeCell ref="F593:R593"/>
    <mergeCell ref="F594:I594"/>
    <mergeCell ref="F595:I595"/>
    <mergeCell ref="F596:I596"/>
    <mergeCell ref="F597:I597"/>
    <mergeCell ref="F598:I598"/>
    <mergeCell ref="F599:I599"/>
    <mergeCell ref="F600:I600"/>
    <mergeCell ref="L600:M600"/>
    <mergeCell ref="N600:Q600"/>
    <mergeCell ref="F601:R601"/>
    <mergeCell ref="F602:I602"/>
    <mergeCell ref="F604:I604"/>
    <mergeCell ref="L604:M604"/>
    <mergeCell ref="N604:Q604"/>
    <mergeCell ref="F605:R605"/>
    <mergeCell ref="F606:I606"/>
    <mergeCell ref="F607:I607"/>
    <mergeCell ref="F608:I608"/>
    <mergeCell ref="L608:M608"/>
    <mergeCell ref="N608:Q608"/>
    <mergeCell ref="F609:R609"/>
    <mergeCell ref="F610:I610"/>
    <mergeCell ref="F611:I611"/>
    <mergeCell ref="F613:I613"/>
    <mergeCell ref="L613:M613"/>
    <mergeCell ref="N613:Q613"/>
    <mergeCell ref="F614:R614"/>
    <mergeCell ref="F615:I615"/>
    <mergeCell ref="L615:M615"/>
    <mergeCell ref="N615:Q615"/>
    <mergeCell ref="F616:R616"/>
    <mergeCell ref="F617:R617"/>
    <mergeCell ref="F618:I618"/>
    <mergeCell ref="L618:M618"/>
    <mergeCell ref="N618:Q618"/>
    <mergeCell ref="F619:R619"/>
    <mergeCell ref="F620:I620"/>
    <mergeCell ref="F621:I621"/>
    <mergeCell ref="L621:M621"/>
    <mergeCell ref="N621:Q621"/>
    <mergeCell ref="F622:R622"/>
    <mergeCell ref="F623:I623"/>
    <mergeCell ref="F624:I624"/>
    <mergeCell ref="L624:M624"/>
    <mergeCell ref="N624:Q624"/>
    <mergeCell ref="F625:R625"/>
    <mergeCell ref="F626:I626"/>
    <mergeCell ref="F627:I627"/>
    <mergeCell ref="L627:M627"/>
    <mergeCell ref="N627:Q627"/>
    <mergeCell ref="F628:R628"/>
    <mergeCell ref="F629:I629"/>
    <mergeCell ref="F630:I630"/>
    <mergeCell ref="F631:I631"/>
    <mergeCell ref="L631:M631"/>
    <mergeCell ref="N631:Q631"/>
    <mergeCell ref="F632:R632"/>
    <mergeCell ref="F633:I633"/>
    <mergeCell ref="F634:I634"/>
    <mergeCell ref="L634:M634"/>
    <mergeCell ref="N634:Q634"/>
    <mergeCell ref="F635:R635"/>
    <mergeCell ref="F636:I636"/>
    <mergeCell ref="F637:I637"/>
    <mergeCell ref="L637:M637"/>
    <mergeCell ref="N637:Q637"/>
    <mergeCell ref="F638:R638"/>
    <mergeCell ref="F639:I639"/>
    <mergeCell ref="F640:I640"/>
    <mergeCell ref="L640:M640"/>
    <mergeCell ref="N640:Q640"/>
    <mergeCell ref="F641:R641"/>
    <mergeCell ref="F644:I644"/>
    <mergeCell ref="L644:M644"/>
    <mergeCell ref="N644:Q644"/>
    <mergeCell ref="F645:R645"/>
    <mergeCell ref="F646:I646"/>
    <mergeCell ref="F647:I647"/>
    <mergeCell ref="F648:I648"/>
    <mergeCell ref="L648:M648"/>
    <mergeCell ref="N648:Q648"/>
    <mergeCell ref="F649:R649"/>
    <mergeCell ref="F651:I651"/>
    <mergeCell ref="L651:M651"/>
    <mergeCell ref="N651:Q651"/>
    <mergeCell ref="F652:R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L660:M660"/>
    <mergeCell ref="N660:Q660"/>
    <mergeCell ref="F661:R661"/>
    <mergeCell ref="F662:I662"/>
    <mergeCell ref="F663:I663"/>
    <mergeCell ref="F664:I664"/>
    <mergeCell ref="L664:M664"/>
    <mergeCell ref="N664:Q664"/>
    <mergeCell ref="F665:I665"/>
    <mergeCell ref="F666:I666"/>
    <mergeCell ref="F667:I667"/>
    <mergeCell ref="L667:M667"/>
    <mergeCell ref="N667:Q667"/>
    <mergeCell ref="F668:R668"/>
    <mergeCell ref="F669:I669"/>
    <mergeCell ref="F670:I670"/>
    <mergeCell ref="L670:M670"/>
    <mergeCell ref="N670:Q670"/>
    <mergeCell ref="F671:R671"/>
    <mergeCell ref="F672:I672"/>
    <mergeCell ref="L672:M672"/>
    <mergeCell ref="N672:Q672"/>
    <mergeCell ref="F673:R673"/>
    <mergeCell ref="F674:I674"/>
    <mergeCell ref="F675:I675"/>
    <mergeCell ref="L675:M675"/>
    <mergeCell ref="N675:Q675"/>
    <mergeCell ref="F676:I676"/>
    <mergeCell ref="F677:I677"/>
    <mergeCell ref="F678:I678"/>
    <mergeCell ref="F679:I679"/>
    <mergeCell ref="L679:M679"/>
    <mergeCell ref="N679:Q679"/>
    <mergeCell ref="F680:R680"/>
    <mergeCell ref="F681:I681"/>
    <mergeCell ref="F682:I682"/>
    <mergeCell ref="F683:I683"/>
    <mergeCell ref="L683:M683"/>
    <mergeCell ref="N683:Q683"/>
    <mergeCell ref="F684:I684"/>
    <mergeCell ref="F685:I685"/>
    <mergeCell ref="L685:M685"/>
    <mergeCell ref="N685:Q685"/>
    <mergeCell ref="F686:R686"/>
    <mergeCell ref="F687:I687"/>
    <mergeCell ref="L687:M687"/>
    <mergeCell ref="N687:Q687"/>
    <mergeCell ref="F688:I688"/>
    <mergeCell ref="F689:I689"/>
    <mergeCell ref="F690:I690"/>
    <mergeCell ref="L690:M690"/>
    <mergeCell ref="N690:Q690"/>
    <mergeCell ref="F691:R691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L698:M698"/>
    <mergeCell ref="N698:Q698"/>
    <mergeCell ref="F699:R699"/>
    <mergeCell ref="F700:I700"/>
    <mergeCell ref="F701:I701"/>
    <mergeCell ref="F702:I702"/>
    <mergeCell ref="L702:M702"/>
    <mergeCell ref="N702:Q702"/>
    <mergeCell ref="F703:R703"/>
    <mergeCell ref="F704:I704"/>
    <mergeCell ref="F705:I705"/>
    <mergeCell ref="L705:M705"/>
    <mergeCell ref="N705:Q705"/>
    <mergeCell ref="F706:R706"/>
    <mergeCell ref="F707:I707"/>
    <mergeCell ref="F708:I708"/>
    <mergeCell ref="F709:I709"/>
    <mergeCell ref="L709:M709"/>
    <mergeCell ref="N709:Q709"/>
    <mergeCell ref="F710:R710"/>
    <mergeCell ref="F711:I711"/>
    <mergeCell ref="F712:I712"/>
    <mergeCell ref="L712:M712"/>
    <mergeCell ref="N712:Q712"/>
    <mergeCell ref="F713:R713"/>
    <mergeCell ref="F714:I714"/>
    <mergeCell ref="L714:M714"/>
    <mergeCell ref="N714:Q714"/>
    <mergeCell ref="F715:R715"/>
    <mergeCell ref="F716:I716"/>
    <mergeCell ref="F717:I717"/>
    <mergeCell ref="F718:I718"/>
    <mergeCell ref="F719:I719"/>
    <mergeCell ref="F720:I720"/>
    <mergeCell ref="F721:I721"/>
    <mergeCell ref="L721:M721"/>
    <mergeCell ref="N721:Q721"/>
    <mergeCell ref="F722:R722"/>
    <mergeCell ref="F724:I724"/>
    <mergeCell ref="L724:M724"/>
    <mergeCell ref="N724:Q724"/>
    <mergeCell ref="F725:R725"/>
    <mergeCell ref="N723:Q723"/>
    <mergeCell ref="F726:I726"/>
    <mergeCell ref="F727:I727"/>
    <mergeCell ref="F728:I728"/>
    <mergeCell ref="L728:M728"/>
    <mergeCell ref="N728:Q728"/>
    <mergeCell ref="F729:R729"/>
    <mergeCell ref="F731:I731"/>
    <mergeCell ref="L731:M731"/>
    <mergeCell ref="N731:Q731"/>
    <mergeCell ref="F732:R732"/>
    <mergeCell ref="F733:I733"/>
    <mergeCell ref="F734:I734"/>
    <mergeCell ref="F735:I735"/>
    <mergeCell ref="F736:I736"/>
    <mergeCell ref="F737:I737"/>
    <mergeCell ref="F738:I738"/>
    <mergeCell ref="L738:M738"/>
    <mergeCell ref="N738:Q738"/>
    <mergeCell ref="F739:R739"/>
    <mergeCell ref="F740:I740"/>
    <mergeCell ref="L740:M740"/>
    <mergeCell ref="N740:Q740"/>
    <mergeCell ref="F741:R741"/>
    <mergeCell ref="F743:I743"/>
    <mergeCell ref="L743:M743"/>
    <mergeCell ref="N743:Q743"/>
    <mergeCell ref="F744:R744"/>
    <mergeCell ref="F745:I745"/>
    <mergeCell ref="F746:I746"/>
    <mergeCell ref="F747:I747"/>
    <mergeCell ref="L747:M747"/>
    <mergeCell ref="N747:Q747"/>
    <mergeCell ref="F748:R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L758:M758"/>
    <mergeCell ref="N758:Q758"/>
    <mergeCell ref="F759:R759"/>
    <mergeCell ref="F760:I760"/>
    <mergeCell ref="F761:I761"/>
    <mergeCell ref="F762:I762"/>
    <mergeCell ref="L762:M762"/>
    <mergeCell ref="N762:Q762"/>
    <mergeCell ref="F763:R763"/>
    <mergeCell ref="F764:I764"/>
    <mergeCell ref="F765:I765"/>
    <mergeCell ref="F766:I766"/>
    <mergeCell ref="F767:I767"/>
    <mergeCell ref="F768:I768"/>
    <mergeCell ref="F769:I769"/>
    <mergeCell ref="F770:I770"/>
    <mergeCell ref="L770:M770"/>
    <mergeCell ref="N770:Q770"/>
    <mergeCell ref="F771:R771"/>
    <mergeCell ref="F772:I772"/>
    <mergeCell ref="F773:I773"/>
    <mergeCell ref="F774:I774"/>
    <mergeCell ref="F775:I775"/>
    <mergeCell ref="F776:I776"/>
    <mergeCell ref="F777:I777"/>
    <mergeCell ref="L777:M777"/>
    <mergeCell ref="N777:Q777"/>
    <mergeCell ref="F778:R778"/>
    <mergeCell ref="F779:I779"/>
    <mergeCell ref="F780:I780"/>
    <mergeCell ref="F781:I781"/>
    <mergeCell ref="F782:I782"/>
    <mergeCell ref="L782:M782"/>
    <mergeCell ref="N782:Q782"/>
    <mergeCell ref="F783:R783"/>
    <mergeCell ref="F784:I784"/>
    <mergeCell ref="F785:I785"/>
    <mergeCell ref="L785:M785"/>
    <mergeCell ref="N785:Q785"/>
    <mergeCell ref="F786:R786"/>
    <mergeCell ref="F787:I787"/>
    <mergeCell ref="F788:I788"/>
    <mergeCell ref="L788:M788"/>
    <mergeCell ref="N788:Q788"/>
    <mergeCell ref="F789:R789"/>
    <mergeCell ref="F790:I790"/>
    <mergeCell ref="F791:I791"/>
    <mergeCell ref="F792:I792"/>
    <mergeCell ref="L792:M792"/>
    <mergeCell ref="N792:Q792"/>
    <mergeCell ref="F793:R793"/>
    <mergeCell ref="F795:I795"/>
    <mergeCell ref="L795:M795"/>
    <mergeCell ref="N795:Q795"/>
    <mergeCell ref="F796:R796"/>
    <mergeCell ref="F797:I797"/>
    <mergeCell ref="L797:M797"/>
    <mergeCell ref="N797:Q797"/>
    <mergeCell ref="F798:I798"/>
    <mergeCell ref="F799:I799"/>
    <mergeCell ref="L799:M799"/>
    <mergeCell ref="N799:Q799"/>
    <mergeCell ref="F800:I800"/>
    <mergeCell ref="F801:I801"/>
    <mergeCell ref="L801:M801"/>
    <mergeCell ref="N801:Q801"/>
    <mergeCell ref="F802:R802"/>
    <mergeCell ref="F803:I803"/>
    <mergeCell ref="L803:M803"/>
    <mergeCell ref="N803:Q803"/>
    <mergeCell ref="F804:I804"/>
    <mergeCell ref="F805:I805"/>
    <mergeCell ref="L805:M805"/>
    <mergeCell ref="N805:Q805"/>
    <mergeCell ref="F806:I806"/>
    <mergeCell ref="F807:I807"/>
    <mergeCell ref="L807:M807"/>
    <mergeCell ref="N807:Q807"/>
    <mergeCell ref="F808:I808"/>
    <mergeCell ref="F809:I809"/>
    <mergeCell ref="L809:M809"/>
    <mergeCell ref="N809:Q809"/>
    <mergeCell ref="F810:I810"/>
    <mergeCell ref="F811:I811"/>
    <mergeCell ref="L811:M811"/>
    <mergeCell ref="N811:Q811"/>
    <mergeCell ref="F812:R812"/>
    <mergeCell ref="F813:I813"/>
    <mergeCell ref="F814:I814"/>
    <mergeCell ref="F815:I815"/>
    <mergeCell ref="L815:M815"/>
    <mergeCell ref="N815:Q815"/>
    <mergeCell ref="F816:R816"/>
    <mergeCell ref="F817:I817"/>
    <mergeCell ref="F818:I818"/>
    <mergeCell ref="F819:I819"/>
    <mergeCell ref="L819:M819"/>
    <mergeCell ref="N819:Q819"/>
    <mergeCell ref="F820:R820"/>
    <mergeCell ref="F821:I821"/>
    <mergeCell ref="F822:I822"/>
    <mergeCell ref="F823:I823"/>
    <mergeCell ref="L823:M823"/>
    <mergeCell ref="N823:Q823"/>
    <mergeCell ref="F824:R824"/>
    <mergeCell ref="F825:I825"/>
    <mergeCell ref="F826:I826"/>
    <mergeCell ref="F827:I827"/>
    <mergeCell ref="L827:M827"/>
    <mergeCell ref="N827:Q827"/>
    <mergeCell ref="F828:R828"/>
    <mergeCell ref="F829:I829"/>
    <mergeCell ref="F830:I830"/>
    <mergeCell ref="F831:I831"/>
    <mergeCell ref="L831:M831"/>
    <mergeCell ref="N831:Q831"/>
    <mergeCell ref="F832:R832"/>
    <mergeCell ref="F833:I833"/>
    <mergeCell ref="F834:I834"/>
    <mergeCell ref="F835:I835"/>
    <mergeCell ref="L835:M835"/>
    <mergeCell ref="N835:Q835"/>
    <mergeCell ref="F836:R836"/>
    <mergeCell ref="F837:I837"/>
    <mergeCell ref="F838:I838"/>
    <mergeCell ref="F839:I839"/>
    <mergeCell ref="L839:M839"/>
    <mergeCell ref="N839:Q839"/>
    <mergeCell ref="F840:R840"/>
    <mergeCell ref="F841:I841"/>
    <mergeCell ref="F842:I842"/>
    <mergeCell ref="F843:I843"/>
    <mergeCell ref="L843:M843"/>
    <mergeCell ref="N843:Q843"/>
    <mergeCell ref="F844:R844"/>
    <mergeCell ref="F845:I845"/>
    <mergeCell ref="F846:I846"/>
    <mergeCell ref="F847:I847"/>
    <mergeCell ref="L847:M847"/>
    <mergeCell ref="N847:Q847"/>
    <mergeCell ref="F848:R848"/>
    <mergeCell ref="F849:I849"/>
    <mergeCell ref="F850:I850"/>
    <mergeCell ref="F851:I851"/>
    <mergeCell ref="L851:M851"/>
    <mergeCell ref="N851:Q851"/>
    <mergeCell ref="F852:R852"/>
    <mergeCell ref="F853:I853"/>
    <mergeCell ref="F854:I854"/>
    <mergeCell ref="F855:I855"/>
    <mergeCell ref="L855:M855"/>
    <mergeCell ref="N855:Q855"/>
    <mergeCell ref="F856:R856"/>
    <mergeCell ref="F857:I857"/>
    <mergeCell ref="F858:I858"/>
    <mergeCell ref="F859:I859"/>
    <mergeCell ref="F860:I860"/>
    <mergeCell ref="F861:I861"/>
    <mergeCell ref="F862:I862"/>
    <mergeCell ref="L862:M862"/>
    <mergeCell ref="N862:Q862"/>
    <mergeCell ref="F863:R863"/>
    <mergeCell ref="F864:I864"/>
    <mergeCell ref="F865:I865"/>
    <mergeCell ref="F866:I866"/>
    <mergeCell ref="L866:M866"/>
    <mergeCell ref="N866:Q866"/>
    <mergeCell ref="F867:I867"/>
    <mergeCell ref="F868:I868"/>
    <mergeCell ref="F869:I869"/>
    <mergeCell ref="L869:M869"/>
    <mergeCell ref="N869:Q869"/>
    <mergeCell ref="F870:I870"/>
    <mergeCell ref="F871:I871"/>
    <mergeCell ref="F872:I872"/>
    <mergeCell ref="L872:M872"/>
    <mergeCell ref="N872:Q872"/>
    <mergeCell ref="F873:I873"/>
    <mergeCell ref="F874:I874"/>
    <mergeCell ref="F875:I875"/>
    <mergeCell ref="L875:M875"/>
    <mergeCell ref="N875:Q875"/>
    <mergeCell ref="F876:R876"/>
    <mergeCell ref="F877:I877"/>
    <mergeCell ref="F878:I878"/>
    <mergeCell ref="F879:I879"/>
    <mergeCell ref="L879:M879"/>
    <mergeCell ref="N879:Q879"/>
    <mergeCell ref="F880:R880"/>
    <mergeCell ref="F881:I881"/>
    <mergeCell ref="F888:R888"/>
    <mergeCell ref="F890:I890"/>
    <mergeCell ref="L890:M890"/>
    <mergeCell ref="N890:Q890"/>
    <mergeCell ref="F882:I882"/>
    <mergeCell ref="F883:I883"/>
    <mergeCell ref="L883:M883"/>
    <mergeCell ref="N883:Q883"/>
    <mergeCell ref="F884:R884"/>
    <mergeCell ref="F885:I885"/>
    <mergeCell ref="F891:R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L902:M902"/>
    <mergeCell ref="N902:Q902"/>
    <mergeCell ref="F903:R903"/>
    <mergeCell ref="F904:I904"/>
    <mergeCell ref="L904:M904"/>
    <mergeCell ref="N904:Q904"/>
    <mergeCell ref="F905:R905"/>
    <mergeCell ref="F906:I906"/>
    <mergeCell ref="L906:M906"/>
    <mergeCell ref="N906:Q906"/>
    <mergeCell ref="F907:R907"/>
    <mergeCell ref="F908:I908"/>
    <mergeCell ref="L908:M908"/>
    <mergeCell ref="N908:Q908"/>
    <mergeCell ref="F909:R909"/>
    <mergeCell ref="F910:I910"/>
    <mergeCell ref="L910:M910"/>
    <mergeCell ref="N910:Q910"/>
    <mergeCell ref="F911:R911"/>
    <mergeCell ref="F912:I912"/>
    <mergeCell ref="L912:M912"/>
    <mergeCell ref="N912:Q912"/>
    <mergeCell ref="F913:R913"/>
    <mergeCell ref="F914:I914"/>
    <mergeCell ref="L914:M914"/>
    <mergeCell ref="N914:Q914"/>
    <mergeCell ref="F915:R915"/>
    <mergeCell ref="F916:I916"/>
    <mergeCell ref="L916:M916"/>
    <mergeCell ref="N916:Q916"/>
    <mergeCell ref="F917:R917"/>
    <mergeCell ref="F918:I918"/>
    <mergeCell ref="L918:M918"/>
    <mergeCell ref="N918:Q918"/>
    <mergeCell ref="F919:R919"/>
    <mergeCell ref="F920:I920"/>
    <mergeCell ref="L920:M920"/>
    <mergeCell ref="N920:Q920"/>
    <mergeCell ref="F921:R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L929:M929"/>
    <mergeCell ref="N929:Q929"/>
    <mergeCell ref="F930:R930"/>
    <mergeCell ref="F931:I931"/>
    <mergeCell ref="L931:M931"/>
    <mergeCell ref="N931:Q931"/>
    <mergeCell ref="F932:R932"/>
    <mergeCell ref="F933:I933"/>
    <mergeCell ref="L933:M933"/>
    <mergeCell ref="N933:Q933"/>
    <mergeCell ref="F934:R934"/>
    <mergeCell ref="F935:I935"/>
    <mergeCell ref="L935:M935"/>
    <mergeCell ref="N935:Q935"/>
    <mergeCell ref="F936:R936"/>
    <mergeCell ref="F937:I937"/>
    <mergeCell ref="L937:M937"/>
    <mergeCell ref="N937:Q937"/>
    <mergeCell ref="F938:R938"/>
    <mergeCell ref="F939:I939"/>
    <mergeCell ref="L939:M939"/>
    <mergeCell ref="N939:Q939"/>
    <mergeCell ref="F940:R940"/>
    <mergeCell ref="F941:I941"/>
    <mergeCell ref="L941:M941"/>
    <mergeCell ref="N941:Q941"/>
    <mergeCell ref="F942:R942"/>
    <mergeCell ref="F943:I943"/>
    <mergeCell ref="F944:I944"/>
    <mergeCell ref="F945:I945"/>
    <mergeCell ref="F946:I946"/>
    <mergeCell ref="F947:I947"/>
    <mergeCell ref="F948:I948"/>
    <mergeCell ref="L948:M948"/>
    <mergeCell ref="N948:Q948"/>
    <mergeCell ref="F949:R949"/>
    <mergeCell ref="F950:I950"/>
    <mergeCell ref="L950:M950"/>
    <mergeCell ref="N950:Q950"/>
    <mergeCell ref="F951:R951"/>
    <mergeCell ref="F952:I952"/>
    <mergeCell ref="L952:M952"/>
    <mergeCell ref="N952:Q952"/>
    <mergeCell ref="F953:R953"/>
    <mergeCell ref="F954:I954"/>
    <mergeCell ref="L954:M954"/>
    <mergeCell ref="N954:Q954"/>
    <mergeCell ref="F955:R955"/>
    <mergeCell ref="F956:I956"/>
    <mergeCell ref="L956:M956"/>
    <mergeCell ref="N956:Q956"/>
    <mergeCell ref="F957:R957"/>
    <mergeCell ref="F958:I958"/>
    <mergeCell ref="L958:M958"/>
    <mergeCell ref="N958:Q958"/>
    <mergeCell ref="F959:R959"/>
    <mergeCell ref="F960:I960"/>
    <mergeCell ref="L960:M960"/>
    <mergeCell ref="N960:Q960"/>
    <mergeCell ref="F961:R961"/>
    <mergeCell ref="F962:I962"/>
    <mergeCell ref="L962:M962"/>
    <mergeCell ref="N962:Q962"/>
    <mergeCell ref="F963:R963"/>
    <mergeCell ref="F964:I964"/>
    <mergeCell ref="F965:I965"/>
    <mergeCell ref="F966:I966"/>
    <mergeCell ref="L966:M966"/>
    <mergeCell ref="N966:Q966"/>
    <mergeCell ref="F967:R967"/>
    <mergeCell ref="F968:I968"/>
    <mergeCell ref="F969:I969"/>
    <mergeCell ref="L969:M969"/>
    <mergeCell ref="N969:Q969"/>
    <mergeCell ref="F970:R970"/>
    <mergeCell ref="F971:I971"/>
    <mergeCell ref="F972:I972"/>
    <mergeCell ref="L972:M972"/>
    <mergeCell ref="N972:Q972"/>
    <mergeCell ref="F973:R973"/>
    <mergeCell ref="F974:I974"/>
    <mergeCell ref="F975:I975"/>
    <mergeCell ref="L975:M975"/>
    <mergeCell ref="N975:Q975"/>
    <mergeCell ref="F976:R976"/>
    <mergeCell ref="F977:I977"/>
    <mergeCell ref="F978:I978"/>
    <mergeCell ref="L978:M978"/>
    <mergeCell ref="N978:Q978"/>
    <mergeCell ref="F979:R979"/>
    <mergeCell ref="F981:I981"/>
    <mergeCell ref="L981:M981"/>
    <mergeCell ref="N981:Q981"/>
    <mergeCell ref="F982:R982"/>
    <mergeCell ref="F983:I983"/>
    <mergeCell ref="F984:I984"/>
    <mergeCell ref="F985:I985"/>
    <mergeCell ref="F986:I986"/>
    <mergeCell ref="F987:I987"/>
    <mergeCell ref="F988:I988"/>
    <mergeCell ref="L988:M988"/>
    <mergeCell ref="N988:Q988"/>
    <mergeCell ref="F989:I989"/>
    <mergeCell ref="F990:I990"/>
    <mergeCell ref="F991:I991"/>
    <mergeCell ref="F992:I992"/>
    <mergeCell ref="F993:I993"/>
    <mergeCell ref="F994:I994"/>
    <mergeCell ref="L994:M994"/>
    <mergeCell ref="N994:Q994"/>
    <mergeCell ref="F995:R995"/>
    <mergeCell ref="F996:I996"/>
    <mergeCell ref="F997:I997"/>
    <mergeCell ref="F998:I998"/>
    <mergeCell ref="L998:M998"/>
    <mergeCell ref="N998:Q998"/>
    <mergeCell ref="F999:R999"/>
    <mergeCell ref="F1000:I1000"/>
    <mergeCell ref="L1000:M1000"/>
    <mergeCell ref="N1000:Q1000"/>
    <mergeCell ref="F1001:R1001"/>
    <mergeCell ref="F1002:I1002"/>
    <mergeCell ref="L1002:M1002"/>
    <mergeCell ref="N1002:Q1002"/>
    <mergeCell ref="F1003:R1003"/>
    <mergeCell ref="F1004:I1004"/>
    <mergeCell ref="L1004:M1004"/>
    <mergeCell ref="N1004:Q1004"/>
    <mergeCell ref="F1005:R1005"/>
    <mergeCell ref="F1006:I1006"/>
    <mergeCell ref="L1006:M1006"/>
    <mergeCell ref="N1006:Q1006"/>
    <mergeCell ref="F1007:R1007"/>
    <mergeCell ref="F1008:I1008"/>
    <mergeCell ref="L1008:M1008"/>
    <mergeCell ref="N1008:Q1008"/>
    <mergeCell ref="F1009:R1009"/>
    <mergeCell ref="F1010:I1010"/>
    <mergeCell ref="L1010:M1010"/>
    <mergeCell ref="N1010:Q1010"/>
    <mergeCell ref="F1011:R1011"/>
    <mergeCell ref="F1012:I1012"/>
    <mergeCell ref="L1012:M1012"/>
    <mergeCell ref="N1012:Q1012"/>
    <mergeCell ref="L1021:M1021"/>
    <mergeCell ref="F1013:R1013"/>
    <mergeCell ref="F1014:I1014"/>
    <mergeCell ref="L1014:M1014"/>
    <mergeCell ref="N1014:Q1014"/>
    <mergeCell ref="F1015:R1015"/>
    <mergeCell ref="F1016:I1016"/>
    <mergeCell ref="F1023:I1023"/>
    <mergeCell ref="F1024:I1024"/>
    <mergeCell ref="F1025:I1025"/>
    <mergeCell ref="F1026:I1026"/>
    <mergeCell ref="F1017:I1017"/>
    <mergeCell ref="F1018:I1018"/>
    <mergeCell ref="F1019:I1019"/>
    <mergeCell ref="F1020:I1020"/>
    <mergeCell ref="F1021:I1021"/>
    <mergeCell ref="F1027:I1027"/>
    <mergeCell ref="F1028:I1028"/>
    <mergeCell ref="L1028:M1028"/>
    <mergeCell ref="N1028:Q1028"/>
    <mergeCell ref="F1029:R1029"/>
    <mergeCell ref="F1030:I1030"/>
    <mergeCell ref="F1031:I1031"/>
    <mergeCell ref="F1032:I1032"/>
    <mergeCell ref="L1032:M1032"/>
    <mergeCell ref="N1032:Q1032"/>
    <mergeCell ref="F1033:I1033"/>
    <mergeCell ref="F1034:I1034"/>
    <mergeCell ref="F1035:I1035"/>
    <mergeCell ref="L1035:M1035"/>
    <mergeCell ref="N1035:Q1035"/>
    <mergeCell ref="F1036:R1036"/>
    <mergeCell ref="F1037:I1037"/>
    <mergeCell ref="F1038:I1038"/>
    <mergeCell ref="F1039:I1039"/>
    <mergeCell ref="L1039:M1039"/>
    <mergeCell ref="N1039:Q1039"/>
    <mergeCell ref="F1040:R1040"/>
    <mergeCell ref="F1041:I1041"/>
    <mergeCell ref="F1042:I1042"/>
    <mergeCell ref="F1043:I1043"/>
    <mergeCell ref="L1043:M1043"/>
    <mergeCell ref="N1043:Q1043"/>
    <mergeCell ref="F1044:R1044"/>
    <mergeCell ref="F1046:I1046"/>
    <mergeCell ref="L1046:M1046"/>
    <mergeCell ref="N1046:Q1046"/>
    <mergeCell ref="F1047:R1047"/>
    <mergeCell ref="F1048:I1048"/>
    <mergeCell ref="F1049:I1049"/>
    <mergeCell ref="F1050:I1050"/>
    <mergeCell ref="F1051:I1051"/>
    <mergeCell ref="F1052:I1052"/>
    <mergeCell ref="F1053:I1053"/>
    <mergeCell ref="L1053:M1053"/>
    <mergeCell ref="N1053:Q1053"/>
    <mergeCell ref="F1054:R1054"/>
    <mergeCell ref="F1055:I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L1065:M1065"/>
    <mergeCell ref="N1065:Q1065"/>
    <mergeCell ref="F1066:R1066"/>
    <mergeCell ref="F1067:I1067"/>
    <mergeCell ref="F1068:I1068"/>
    <mergeCell ref="F1070:I1070"/>
    <mergeCell ref="L1070:M1070"/>
    <mergeCell ref="N1070:Q1070"/>
    <mergeCell ref="F1071:R1071"/>
    <mergeCell ref="N1069:Q1069"/>
    <mergeCell ref="F1072:I1072"/>
    <mergeCell ref="F1073:I1073"/>
    <mergeCell ref="F1074:I1074"/>
    <mergeCell ref="F1075:I1075"/>
    <mergeCell ref="F1076:I1076"/>
    <mergeCell ref="F1077:I1077"/>
    <mergeCell ref="F1078:I1078"/>
    <mergeCell ref="F1079:I1079"/>
    <mergeCell ref="F1080:I1080"/>
    <mergeCell ref="L1080:M1080"/>
    <mergeCell ref="N1080:Q1080"/>
    <mergeCell ref="F1081:R1081"/>
    <mergeCell ref="F1082:I1082"/>
    <mergeCell ref="F1084:I1084"/>
    <mergeCell ref="L1084:M1084"/>
    <mergeCell ref="N1084:Q1084"/>
    <mergeCell ref="F1085:I1085"/>
    <mergeCell ref="F1086:I1086"/>
    <mergeCell ref="N1083:Q1083"/>
    <mergeCell ref="F1087:I1087"/>
    <mergeCell ref="F1088:I1088"/>
    <mergeCell ref="L1088:M1088"/>
    <mergeCell ref="N1088:Q1088"/>
    <mergeCell ref="F1089:I1089"/>
    <mergeCell ref="F1090:I1090"/>
    <mergeCell ref="F1091:I1091"/>
    <mergeCell ref="F1092:I1092"/>
    <mergeCell ref="F1093:I1093"/>
    <mergeCell ref="F1094:I1094"/>
    <mergeCell ref="L1094:M1094"/>
    <mergeCell ref="N1094:Q1094"/>
    <mergeCell ref="F1095:R1095"/>
    <mergeCell ref="F1096:I1096"/>
    <mergeCell ref="L1096:M1096"/>
    <mergeCell ref="N1096:Q1096"/>
    <mergeCell ref="F1097:R1097"/>
    <mergeCell ref="F1098:I1098"/>
    <mergeCell ref="L1098:M1098"/>
    <mergeCell ref="N1098:Q1098"/>
    <mergeCell ref="F1099:R1099"/>
    <mergeCell ref="F1100:I1100"/>
    <mergeCell ref="L1100:M1100"/>
    <mergeCell ref="N1100:Q1100"/>
    <mergeCell ref="F1101:R1101"/>
    <mergeCell ref="F1102:I1102"/>
    <mergeCell ref="L1102:M1102"/>
    <mergeCell ref="N1102:Q1102"/>
    <mergeCell ref="F1103:R1103"/>
    <mergeCell ref="F1104:I1104"/>
    <mergeCell ref="L1104:M1104"/>
    <mergeCell ref="N1104:Q1104"/>
    <mergeCell ref="F1105:R1105"/>
    <mergeCell ref="F1106:I1106"/>
    <mergeCell ref="L1106:M1106"/>
    <mergeCell ref="N1106:Q1106"/>
    <mergeCell ref="F1107:R1107"/>
    <mergeCell ref="N97:Q97"/>
    <mergeCell ref="N98:Q98"/>
    <mergeCell ref="N99:Q99"/>
    <mergeCell ref="N123:Q123"/>
    <mergeCell ref="N141:Q141"/>
    <mergeCell ref="N142:Q142"/>
    <mergeCell ref="N165:Q165"/>
    <mergeCell ref="N441:Q441"/>
    <mergeCell ref="N448:Q448"/>
    <mergeCell ref="N980:Q980"/>
    <mergeCell ref="N1045:Q1045"/>
    <mergeCell ref="N603:Q603"/>
    <mergeCell ref="N612:Q612"/>
    <mergeCell ref="N642:Q642"/>
    <mergeCell ref="N643:Q643"/>
    <mergeCell ref="N650:Q650"/>
    <mergeCell ref="N692:Q692"/>
    <mergeCell ref="N1021:Q1021"/>
    <mergeCell ref="F1022:R1022"/>
    <mergeCell ref="H1:K1"/>
    <mergeCell ref="S2:AC2"/>
    <mergeCell ref="N730:Q730"/>
    <mergeCell ref="N742:Q742"/>
    <mergeCell ref="N794:Q794"/>
    <mergeCell ref="N889:Q889"/>
    <mergeCell ref="F886:I886"/>
    <mergeCell ref="F887:I887"/>
    <mergeCell ref="L887:M887"/>
    <mergeCell ref="N887:Q887"/>
  </mergeCells>
  <hyperlinks>
    <hyperlink ref="F1:G1" location="C2" tooltip="Krycí list soupisu" display="1) Krycí list soupisu"/>
    <hyperlink ref="H1:K1" location="C49" tooltip="Rekapitulace" display="2) Rekapitulace"/>
    <hyperlink ref="L1:M1" location="C9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1732</v>
      </c>
      <c r="G1" s="149"/>
      <c r="H1" s="259" t="s">
        <v>1733</v>
      </c>
      <c r="I1" s="259"/>
      <c r="J1" s="259"/>
      <c r="K1" s="259"/>
      <c r="L1" s="149" t="s">
        <v>1734</v>
      </c>
      <c r="M1" s="149"/>
      <c r="N1" s="147"/>
      <c r="O1" s="148" t="s">
        <v>87</v>
      </c>
      <c r="P1" s="147"/>
      <c r="Q1" s="147"/>
      <c r="R1" s="147"/>
      <c r="S1" s="149" t="s">
        <v>1735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1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6" t="s">
        <v>6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241" t="s">
        <v>94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5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2" t="str">
        <f>'Rekapitulace stavby'!$K$6</f>
        <v>Fáze 2_Sportovní hala v Litvínově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11"/>
    </row>
    <row r="7" spans="2:18" s="6" customFormat="1" ht="37.5" customHeight="1">
      <c r="B7" s="21"/>
      <c r="D7" s="41" t="s">
        <v>101</v>
      </c>
      <c r="F7" s="243" t="s">
        <v>1610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 t="s">
        <v>21</v>
      </c>
      <c r="M9" s="17" t="s">
        <v>22</v>
      </c>
      <c r="O9" s="15"/>
      <c r="R9" s="24"/>
    </row>
    <row r="10" spans="2:18" s="6" customFormat="1" ht="15" customHeight="1">
      <c r="B10" s="21"/>
      <c r="D10" s="17" t="s">
        <v>24</v>
      </c>
      <c r="F10" s="15" t="s">
        <v>25</v>
      </c>
      <c r="M10" s="17" t="s">
        <v>26</v>
      </c>
      <c r="O10" s="283" t="str">
        <f>'Rekapitulace stavby'!$AN$8</f>
        <v>10.09.2013</v>
      </c>
      <c r="P10" s="242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30</v>
      </c>
      <c r="M12" s="17" t="s">
        <v>31</v>
      </c>
      <c r="O12" s="244">
        <f>IF('Rekapitulace stavby'!$AN$10="","",'Rekapitulace stavby'!$AN$10)</f>
      </c>
      <c r="P12" s="242"/>
      <c r="R12" s="24"/>
    </row>
    <row r="13" spans="2:18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4">
        <f>IF('Rekapitulace stavby'!$AN$11="","",'Rekapitulace stavby'!$AN$11)</f>
      </c>
      <c r="P13" s="242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31</v>
      </c>
      <c r="O15" s="244" t="str">
        <f>IF('Rekapitulace stavby'!$AN$13="","",'Rekapitulace stavby'!$AN$13)</f>
        <v>Vyplň údaj</v>
      </c>
      <c r="P15" s="242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4" t="str">
        <f>IF('Rekapitulace stavby'!$AN$14="","",'Rekapitulace stavby'!$AN$14)</f>
        <v>Vyplň údaj</v>
      </c>
      <c r="P16" s="242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31</v>
      </c>
      <c r="O18" s="244"/>
      <c r="P18" s="242"/>
      <c r="R18" s="24"/>
    </row>
    <row r="19" spans="2:18" s="6" customFormat="1" ht="18.75" customHeight="1">
      <c r="B19" s="21"/>
      <c r="E19" s="15" t="s">
        <v>37</v>
      </c>
      <c r="M19" s="17" t="s">
        <v>33</v>
      </c>
      <c r="O19" s="244"/>
      <c r="P19" s="242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39</v>
      </c>
      <c r="R21" s="24"/>
    </row>
    <row r="22" spans="2:18" s="74" customFormat="1" ht="15.75" customHeight="1">
      <c r="B22" s="75"/>
      <c r="E22" s="256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R22" s="76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7" t="s">
        <v>41</v>
      </c>
      <c r="M25" s="236">
        <f>ROUNDUP($N$72,2)</f>
        <v>0</v>
      </c>
      <c r="N25" s="242"/>
      <c r="O25" s="242"/>
      <c r="P25" s="242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91">
        <f>SUM($BE$72:$BE$129)</f>
        <v>0</v>
      </c>
      <c r="I27" s="242"/>
      <c r="J27" s="242"/>
      <c r="M27" s="291">
        <f>SUM($BE$72:$BE$129)*$F$27</f>
        <v>0</v>
      </c>
      <c r="N27" s="242"/>
      <c r="O27" s="242"/>
      <c r="P27" s="242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91">
        <f>SUM($BF$72:$BF$129)</f>
        <v>0</v>
      </c>
      <c r="I28" s="242"/>
      <c r="J28" s="242"/>
      <c r="M28" s="291">
        <f>SUM($BF$72:$BF$129)*$F$28</f>
        <v>0</v>
      </c>
      <c r="N28" s="242"/>
      <c r="O28" s="242"/>
      <c r="P28" s="242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91">
        <f>SUM($BG$72:$BG$129)</f>
        <v>0</v>
      </c>
      <c r="I29" s="242"/>
      <c r="J29" s="242"/>
      <c r="M29" s="291"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91">
        <f>SUM($BH$72:$BH$129)</f>
        <v>0</v>
      </c>
      <c r="I30" s="242"/>
      <c r="J30" s="242"/>
      <c r="M30" s="291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91">
        <f>SUM($BI$72:$BI$129)</f>
        <v>0</v>
      </c>
      <c r="I31" s="242"/>
      <c r="J31" s="242"/>
      <c r="M31" s="291">
        <v>0</v>
      </c>
      <c r="N31" s="242"/>
      <c r="O31" s="242"/>
      <c r="P31" s="242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9">
        <f>ROUNDUP(SUM($M$25:$M$31),2)</f>
        <v>0</v>
      </c>
      <c r="M33" s="233"/>
      <c r="N33" s="233"/>
      <c r="O33" s="233"/>
      <c r="P33" s="240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41" t="s">
        <v>143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92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2_Sportovní hala v Litvínově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"/>
    </row>
    <row r="42" spans="2:18" s="6" customFormat="1" ht="37.5" customHeight="1">
      <c r="B42" s="21"/>
      <c r="C42" s="41" t="s">
        <v>101</v>
      </c>
      <c r="F42" s="243" t="str">
        <f>$F$7</f>
        <v>2 - Hromosvod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U Koldomu č.p. 2049, Litvínov</v>
      </c>
      <c r="K44" s="17" t="s">
        <v>26</v>
      </c>
      <c r="M44" s="283" t="str">
        <f>IF($O$10="","",$O$10)</f>
        <v>10.09.2013</v>
      </c>
      <c r="N44" s="242"/>
      <c r="O44" s="242"/>
      <c r="P44" s="242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4" t="str">
        <f>$E$19</f>
        <v>Ing. arch. Tomáš Adámek</v>
      </c>
      <c r="N46" s="242"/>
      <c r="O46" s="242"/>
      <c r="P46" s="242"/>
      <c r="Q46" s="242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9" t="s">
        <v>144</v>
      </c>
      <c r="D49" s="290"/>
      <c r="E49" s="290"/>
      <c r="F49" s="290"/>
      <c r="G49" s="290"/>
      <c r="H49" s="30"/>
      <c r="I49" s="30"/>
      <c r="J49" s="30"/>
      <c r="K49" s="30"/>
      <c r="L49" s="30"/>
      <c r="M49" s="30"/>
      <c r="N49" s="289" t="s">
        <v>145</v>
      </c>
      <c r="O49" s="290"/>
      <c r="P49" s="290"/>
      <c r="Q49" s="290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146</v>
      </c>
      <c r="N51" s="236">
        <f>ROUNDUP($N$72,2)</f>
        <v>0</v>
      </c>
      <c r="O51" s="242"/>
      <c r="P51" s="242"/>
      <c r="Q51" s="242"/>
      <c r="R51" s="24"/>
      <c r="AU51" s="6" t="s">
        <v>147</v>
      </c>
    </row>
    <row r="52" spans="2:18" s="61" customFormat="1" ht="25.5" customHeight="1">
      <c r="B52" s="81"/>
      <c r="D52" s="82" t="s">
        <v>1611</v>
      </c>
      <c r="N52" s="288">
        <f>ROUNDUP($N$73,2)</f>
        <v>0</v>
      </c>
      <c r="O52" s="287"/>
      <c r="P52" s="287"/>
      <c r="Q52" s="287"/>
      <c r="R52" s="83"/>
    </row>
    <row r="53" spans="2:18" s="84" customFormat="1" ht="21" customHeight="1">
      <c r="B53" s="85"/>
      <c r="D53" s="86" t="s">
        <v>1612</v>
      </c>
      <c r="N53" s="286">
        <f>ROUNDUP($N$74,2)</f>
        <v>0</v>
      </c>
      <c r="O53" s="287"/>
      <c r="P53" s="287"/>
      <c r="Q53" s="287"/>
      <c r="R53" s="87"/>
    </row>
    <row r="54" spans="2:18" s="84" customFormat="1" ht="15.75" customHeight="1">
      <c r="B54" s="85"/>
      <c r="D54" s="86" t="s">
        <v>1613</v>
      </c>
      <c r="N54" s="286">
        <f>ROUNDUP($N$101,2)</f>
        <v>0</v>
      </c>
      <c r="O54" s="287"/>
      <c r="P54" s="287"/>
      <c r="Q54" s="287"/>
      <c r="R54" s="87"/>
    </row>
    <row r="55" spans="2:18" s="6" customFormat="1" ht="22.5" customHeight="1">
      <c r="B55" s="21"/>
      <c r="R55" s="24"/>
    </row>
    <row r="56" spans="2:18" s="6" customFormat="1" ht="7.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</row>
    <row r="60" spans="2:19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1"/>
    </row>
    <row r="61" spans="2:19" s="6" customFormat="1" ht="37.5" customHeight="1">
      <c r="B61" s="21"/>
      <c r="C61" s="241" t="s">
        <v>176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1"/>
    </row>
    <row r="62" spans="2:19" s="6" customFormat="1" ht="7.5" customHeight="1">
      <c r="B62" s="21"/>
      <c r="S62" s="21"/>
    </row>
    <row r="63" spans="2:19" s="6" customFormat="1" ht="30.75" customHeight="1">
      <c r="B63" s="21"/>
      <c r="C63" s="17" t="s">
        <v>17</v>
      </c>
      <c r="F63" s="282" t="str">
        <f>$F$6</f>
        <v>Fáze 2_Sportovní hala v Litvínově</v>
      </c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S63" s="21"/>
    </row>
    <row r="64" spans="2:19" s="6" customFormat="1" ht="37.5" customHeight="1">
      <c r="B64" s="21"/>
      <c r="C64" s="41" t="s">
        <v>101</v>
      </c>
      <c r="F64" s="243" t="str">
        <f>$F$7</f>
        <v>2 - Hromosvod</v>
      </c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S64" s="21"/>
    </row>
    <row r="65" spans="2:19" s="6" customFormat="1" ht="7.5" customHeight="1">
      <c r="B65" s="21"/>
      <c r="S65" s="21"/>
    </row>
    <row r="66" spans="2:19" s="6" customFormat="1" ht="18.75" customHeight="1">
      <c r="B66" s="21"/>
      <c r="C66" s="17" t="s">
        <v>24</v>
      </c>
      <c r="F66" s="15" t="str">
        <f>$F$10</f>
        <v>U Koldomu č.p. 2049, Litvínov</v>
      </c>
      <c r="K66" s="17" t="s">
        <v>26</v>
      </c>
      <c r="M66" s="283" t="str">
        <f>IF($O$10="","",$O$10)</f>
        <v>10.09.2013</v>
      </c>
      <c r="N66" s="242"/>
      <c r="O66" s="242"/>
      <c r="P66" s="242"/>
      <c r="S66" s="21"/>
    </row>
    <row r="67" spans="2:19" s="6" customFormat="1" ht="7.5" customHeight="1">
      <c r="B67" s="21"/>
      <c r="S67" s="21"/>
    </row>
    <row r="68" spans="2:19" s="6" customFormat="1" ht="15.75" customHeight="1">
      <c r="B68" s="21"/>
      <c r="C68" s="17" t="s">
        <v>30</v>
      </c>
      <c r="F68" s="15" t="str">
        <f>$E$13</f>
        <v> </v>
      </c>
      <c r="K68" s="17" t="s">
        <v>36</v>
      </c>
      <c r="M68" s="244" t="str">
        <f>$E$19</f>
        <v>Ing. arch. Tomáš Adámek</v>
      </c>
      <c r="N68" s="242"/>
      <c r="O68" s="242"/>
      <c r="P68" s="242"/>
      <c r="Q68" s="242"/>
      <c r="S68" s="21"/>
    </row>
    <row r="69" spans="2:19" s="6" customFormat="1" ht="15" customHeight="1">
      <c r="B69" s="21"/>
      <c r="C69" s="17" t="s">
        <v>34</v>
      </c>
      <c r="F69" s="15" t="str">
        <f>IF($E$16="","",$E$16)</f>
        <v>Vyplň údaj</v>
      </c>
      <c r="S69" s="21"/>
    </row>
    <row r="70" spans="2:19" s="6" customFormat="1" ht="11.25" customHeight="1">
      <c r="B70" s="21"/>
      <c r="S70" s="21"/>
    </row>
    <row r="71" spans="2:27" s="88" customFormat="1" ht="30" customHeight="1">
      <c r="B71" s="89"/>
      <c r="C71" s="90" t="s">
        <v>177</v>
      </c>
      <c r="D71" s="91" t="s">
        <v>58</v>
      </c>
      <c r="E71" s="91" t="s">
        <v>54</v>
      </c>
      <c r="F71" s="284" t="s">
        <v>178</v>
      </c>
      <c r="G71" s="285"/>
      <c r="H71" s="285"/>
      <c r="I71" s="285"/>
      <c r="J71" s="91" t="s">
        <v>179</v>
      </c>
      <c r="K71" s="91" t="s">
        <v>180</v>
      </c>
      <c r="L71" s="284" t="s">
        <v>181</v>
      </c>
      <c r="M71" s="285"/>
      <c r="N71" s="284" t="s">
        <v>182</v>
      </c>
      <c r="O71" s="285"/>
      <c r="P71" s="285"/>
      <c r="Q71" s="285"/>
      <c r="R71" s="92" t="s">
        <v>183</v>
      </c>
      <c r="S71" s="89"/>
      <c r="T71" s="50" t="s">
        <v>184</v>
      </c>
      <c r="U71" s="51" t="s">
        <v>42</v>
      </c>
      <c r="V71" s="51" t="s">
        <v>185</v>
      </c>
      <c r="W71" s="51" t="s">
        <v>186</v>
      </c>
      <c r="X71" s="51" t="s">
        <v>187</v>
      </c>
      <c r="Y71" s="51" t="s">
        <v>188</v>
      </c>
      <c r="Z71" s="51" t="s">
        <v>189</v>
      </c>
      <c r="AA71" s="52" t="s">
        <v>190</v>
      </c>
    </row>
    <row r="72" spans="2:63" s="6" customFormat="1" ht="30" customHeight="1">
      <c r="B72" s="21"/>
      <c r="C72" s="55" t="s">
        <v>146</v>
      </c>
      <c r="N72" s="264">
        <f>$BK$72</f>
        <v>0</v>
      </c>
      <c r="O72" s="242"/>
      <c r="P72" s="242"/>
      <c r="Q72" s="242"/>
      <c r="S72" s="21"/>
      <c r="T72" s="54"/>
      <c r="U72" s="45"/>
      <c r="V72" s="45"/>
      <c r="W72" s="93">
        <f>$W$73</f>
        <v>0</v>
      </c>
      <c r="X72" s="45"/>
      <c r="Y72" s="93">
        <f>$Y$73</f>
        <v>0</v>
      </c>
      <c r="Z72" s="45"/>
      <c r="AA72" s="94">
        <f>$AA$73</f>
        <v>0</v>
      </c>
      <c r="AT72" s="6" t="s">
        <v>72</v>
      </c>
      <c r="AU72" s="6" t="s">
        <v>147</v>
      </c>
      <c r="BK72" s="95">
        <f>$BK$73</f>
        <v>0</v>
      </c>
    </row>
    <row r="73" spans="2:63" s="96" customFormat="1" ht="37.5" customHeight="1">
      <c r="B73" s="97"/>
      <c r="D73" s="98" t="s">
        <v>1611</v>
      </c>
      <c r="N73" s="262">
        <f>$BK$73</f>
        <v>0</v>
      </c>
      <c r="O73" s="261"/>
      <c r="P73" s="261"/>
      <c r="Q73" s="261"/>
      <c r="S73" s="97"/>
      <c r="T73" s="100"/>
      <c r="W73" s="101">
        <f>$W$74</f>
        <v>0</v>
      </c>
      <c r="Y73" s="101">
        <f>$Y$74</f>
        <v>0</v>
      </c>
      <c r="AA73" s="102">
        <f>$AA$74</f>
        <v>0</v>
      </c>
      <c r="AR73" s="99" t="s">
        <v>209</v>
      </c>
      <c r="AT73" s="99" t="s">
        <v>72</v>
      </c>
      <c r="AU73" s="99" t="s">
        <v>73</v>
      </c>
      <c r="AY73" s="99" t="s">
        <v>191</v>
      </c>
      <c r="BK73" s="103">
        <f>$BK$74</f>
        <v>0</v>
      </c>
    </row>
    <row r="74" spans="2:63" s="96" customFormat="1" ht="21" customHeight="1">
      <c r="B74" s="97"/>
      <c r="D74" s="104" t="s">
        <v>1612</v>
      </c>
      <c r="N74" s="260">
        <f>$BK$74</f>
        <v>0</v>
      </c>
      <c r="O74" s="261"/>
      <c r="P74" s="261"/>
      <c r="Q74" s="261"/>
      <c r="S74" s="97"/>
      <c r="T74" s="100"/>
      <c r="W74" s="101">
        <f>$W$75+SUM($W$76:$W$101)</f>
        <v>0</v>
      </c>
      <c r="Y74" s="101">
        <f>$Y$75+SUM($Y$76:$Y$101)</f>
        <v>0</v>
      </c>
      <c r="AA74" s="102">
        <f>$AA$75+SUM($AA$76:$AA$101)</f>
        <v>0</v>
      </c>
      <c r="AR74" s="99" t="s">
        <v>209</v>
      </c>
      <c r="AT74" s="99" t="s">
        <v>72</v>
      </c>
      <c r="AU74" s="99" t="s">
        <v>23</v>
      </c>
      <c r="AY74" s="99" t="s">
        <v>191</v>
      </c>
      <c r="BK74" s="103">
        <f>$BK$75+SUM($BK$76:$BK$101)</f>
        <v>0</v>
      </c>
    </row>
    <row r="75" spans="2:65" s="6" customFormat="1" ht="15.75" customHeight="1">
      <c r="B75" s="21"/>
      <c r="C75" s="105" t="s">
        <v>23</v>
      </c>
      <c r="D75" s="105" t="s">
        <v>192</v>
      </c>
      <c r="E75" s="106" t="s">
        <v>1614</v>
      </c>
      <c r="F75" s="270" t="s">
        <v>1615</v>
      </c>
      <c r="G75" s="269"/>
      <c r="H75" s="269"/>
      <c r="I75" s="269"/>
      <c r="J75" s="108" t="s">
        <v>89</v>
      </c>
      <c r="K75" s="109">
        <v>430</v>
      </c>
      <c r="L75" s="271"/>
      <c r="M75" s="269"/>
      <c r="N75" s="272">
        <f>ROUND($L$75*$K$75,2)</f>
        <v>0</v>
      </c>
      <c r="O75" s="269"/>
      <c r="P75" s="269"/>
      <c r="Q75" s="269"/>
      <c r="R75" s="107"/>
      <c r="S75" s="21"/>
      <c r="T75" s="110"/>
      <c r="U75" s="111" t="s">
        <v>43</v>
      </c>
      <c r="X75" s="112">
        <v>0</v>
      </c>
      <c r="Y75" s="112">
        <f>$X$75*$K$75</f>
        <v>0</v>
      </c>
      <c r="Z75" s="112">
        <v>0</v>
      </c>
      <c r="AA75" s="113">
        <f>$Z$75*$K$75</f>
        <v>0</v>
      </c>
      <c r="AR75" s="74" t="s">
        <v>692</v>
      </c>
      <c r="AT75" s="74" t="s">
        <v>192</v>
      </c>
      <c r="AU75" s="74" t="s">
        <v>80</v>
      </c>
      <c r="AY75" s="6" t="s">
        <v>191</v>
      </c>
      <c r="BE75" s="114">
        <f>IF($U$75="základní",$N$75,0)</f>
        <v>0</v>
      </c>
      <c r="BF75" s="114">
        <f>IF($U$75="snížená",$N$75,0)</f>
        <v>0</v>
      </c>
      <c r="BG75" s="114">
        <f>IF($U$75="zákl. přenesená",$N$75,0)</f>
        <v>0</v>
      </c>
      <c r="BH75" s="114">
        <f>IF($U$75="sníž. přenesená",$N$75,0)</f>
        <v>0</v>
      </c>
      <c r="BI75" s="114">
        <f>IF($U$75="nulová",$N$75,0)</f>
        <v>0</v>
      </c>
      <c r="BJ75" s="74" t="s">
        <v>23</v>
      </c>
      <c r="BK75" s="114">
        <f>ROUND($L$75*$K$75,2)</f>
        <v>0</v>
      </c>
      <c r="BL75" s="74" t="s">
        <v>692</v>
      </c>
      <c r="BM75" s="74" t="s">
        <v>1616</v>
      </c>
    </row>
    <row r="76" spans="2:47" s="6" customFormat="1" ht="16.5" customHeight="1">
      <c r="B76" s="21"/>
      <c r="F76" s="263" t="s">
        <v>1615</v>
      </c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1"/>
      <c r="T76" s="47"/>
      <c r="AA76" s="48"/>
      <c r="AT76" s="6" t="s">
        <v>199</v>
      </c>
      <c r="AU76" s="6" t="s">
        <v>80</v>
      </c>
    </row>
    <row r="77" spans="2:65" s="6" customFormat="1" ht="15.75" customHeight="1">
      <c r="B77" s="21"/>
      <c r="C77" s="105" t="s">
        <v>80</v>
      </c>
      <c r="D77" s="105" t="s">
        <v>192</v>
      </c>
      <c r="E77" s="106" t="s">
        <v>1617</v>
      </c>
      <c r="F77" s="270" t="s">
        <v>1618</v>
      </c>
      <c r="G77" s="269"/>
      <c r="H77" s="269"/>
      <c r="I77" s="269"/>
      <c r="J77" s="108" t="s">
        <v>89</v>
      </c>
      <c r="K77" s="109">
        <v>1050</v>
      </c>
      <c r="L77" s="271"/>
      <c r="M77" s="269"/>
      <c r="N77" s="272">
        <f>ROUND($L$77*$K$77,2)</f>
        <v>0</v>
      </c>
      <c r="O77" s="269"/>
      <c r="P77" s="269"/>
      <c r="Q77" s="269"/>
      <c r="R77" s="107"/>
      <c r="S77" s="21"/>
      <c r="T77" s="110"/>
      <c r="U77" s="111" t="s">
        <v>43</v>
      </c>
      <c r="X77" s="112">
        <v>0</v>
      </c>
      <c r="Y77" s="112">
        <f>$X$77*$K$77</f>
        <v>0</v>
      </c>
      <c r="Z77" s="112">
        <v>0</v>
      </c>
      <c r="AA77" s="113">
        <f>$Z$77*$K$77</f>
        <v>0</v>
      </c>
      <c r="AR77" s="74" t="s">
        <v>692</v>
      </c>
      <c r="AT77" s="74" t="s">
        <v>192</v>
      </c>
      <c r="AU77" s="74" t="s">
        <v>80</v>
      </c>
      <c r="AY77" s="6" t="s">
        <v>191</v>
      </c>
      <c r="BE77" s="114">
        <f>IF($U$77="základní",$N$77,0)</f>
        <v>0</v>
      </c>
      <c r="BF77" s="114">
        <f>IF($U$77="snížená",$N$77,0)</f>
        <v>0</v>
      </c>
      <c r="BG77" s="114">
        <f>IF($U$77="zákl. přenesená",$N$77,0)</f>
        <v>0</v>
      </c>
      <c r="BH77" s="114">
        <f>IF($U$77="sníž. přenesená",$N$77,0)</f>
        <v>0</v>
      </c>
      <c r="BI77" s="114">
        <f>IF($U$77="nulová",$N$77,0)</f>
        <v>0</v>
      </c>
      <c r="BJ77" s="74" t="s">
        <v>23</v>
      </c>
      <c r="BK77" s="114">
        <f>ROUND($L$77*$K$77,2)</f>
        <v>0</v>
      </c>
      <c r="BL77" s="74" t="s">
        <v>692</v>
      </c>
      <c r="BM77" s="74" t="s">
        <v>1619</v>
      </c>
    </row>
    <row r="78" spans="2:47" s="6" customFormat="1" ht="16.5" customHeight="1">
      <c r="B78" s="21"/>
      <c r="F78" s="263" t="s">
        <v>1618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1"/>
      <c r="T78" s="47"/>
      <c r="AA78" s="48"/>
      <c r="AT78" s="6" t="s">
        <v>199</v>
      </c>
      <c r="AU78" s="6" t="s">
        <v>80</v>
      </c>
    </row>
    <row r="79" spans="2:65" s="6" customFormat="1" ht="15.75" customHeight="1">
      <c r="B79" s="21"/>
      <c r="C79" s="105" t="s">
        <v>209</v>
      </c>
      <c r="D79" s="105" t="s">
        <v>192</v>
      </c>
      <c r="E79" s="106" t="s">
        <v>1620</v>
      </c>
      <c r="F79" s="270" t="s">
        <v>1621</v>
      </c>
      <c r="G79" s="269"/>
      <c r="H79" s="269"/>
      <c r="I79" s="269"/>
      <c r="J79" s="108" t="s">
        <v>89</v>
      </c>
      <c r="K79" s="109">
        <v>100</v>
      </c>
      <c r="L79" s="271"/>
      <c r="M79" s="269"/>
      <c r="N79" s="272">
        <f>ROUND($L$79*$K$79,2)</f>
        <v>0</v>
      </c>
      <c r="O79" s="269"/>
      <c r="P79" s="269"/>
      <c r="Q79" s="269"/>
      <c r="R79" s="107"/>
      <c r="S79" s="21"/>
      <c r="T79" s="110"/>
      <c r="U79" s="111" t="s">
        <v>43</v>
      </c>
      <c r="X79" s="112">
        <v>0</v>
      </c>
      <c r="Y79" s="112">
        <f>$X$79*$K$79</f>
        <v>0</v>
      </c>
      <c r="Z79" s="112">
        <v>0</v>
      </c>
      <c r="AA79" s="113">
        <f>$Z$79*$K$79</f>
        <v>0</v>
      </c>
      <c r="AR79" s="74" t="s">
        <v>692</v>
      </c>
      <c r="AT79" s="74" t="s">
        <v>192</v>
      </c>
      <c r="AU79" s="74" t="s">
        <v>80</v>
      </c>
      <c r="AY79" s="6" t="s">
        <v>191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4" t="s">
        <v>23</v>
      </c>
      <c r="BK79" s="114">
        <f>ROUND($L$79*$K$79,2)</f>
        <v>0</v>
      </c>
      <c r="BL79" s="74" t="s">
        <v>692</v>
      </c>
      <c r="BM79" s="74" t="s">
        <v>1622</v>
      </c>
    </row>
    <row r="80" spans="2:47" s="6" customFormat="1" ht="16.5" customHeight="1">
      <c r="B80" s="21"/>
      <c r="F80" s="263" t="s">
        <v>1621</v>
      </c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1"/>
      <c r="T80" s="47"/>
      <c r="AA80" s="48"/>
      <c r="AT80" s="6" t="s">
        <v>199</v>
      </c>
      <c r="AU80" s="6" t="s">
        <v>80</v>
      </c>
    </row>
    <row r="81" spans="2:65" s="6" customFormat="1" ht="15.75" customHeight="1">
      <c r="B81" s="21"/>
      <c r="C81" s="105" t="s">
        <v>196</v>
      </c>
      <c r="D81" s="105" t="s">
        <v>192</v>
      </c>
      <c r="E81" s="106" t="s">
        <v>1623</v>
      </c>
      <c r="F81" s="270" t="s">
        <v>1624</v>
      </c>
      <c r="G81" s="269"/>
      <c r="H81" s="269"/>
      <c r="I81" s="269"/>
      <c r="J81" s="108" t="s">
        <v>1625</v>
      </c>
      <c r="K81" s="109">
        <v>16</v>
      </c>
      <c r="L81" s="271"/>
      <c r="M81" s="269"/>
      <c r="N81" s="272">
        <f>ROUND($L$81*$K$81,2)</f>
        <v>0</v>
      </c>
      <c r="O81" s="269"/>
      <c r="P81" s="269"/>
      <c r="Q81" s="269"/>
      <c r="R81" s="107"/>
      <c r="S81" s="21"/>
      <c r="T81" s="110"/>
      <c r="U81" s="111" t="s">
        <v>43</v>
      </c>
      <c r="X81" s="112">
        <v>0</v>
      </c>
      <c r="Y81" s="112">
        <f>$X$81*$K$81</f>
        <v>0</v>
      </c>
      <c r="Z81" s="112">
        <v>0</v>
      </c>
      <c r="AA81" s="113">
        <f>$Z$81*$K$81</f>
        <v>0</v>
      </c>
      <c r="AR81" s="74" t="s">
        <v>692</v>
      </c>
      <c r="AT81" s="74" t="s">
        <v>192</v>
      </c>
      <c r="AU81" s="74" t="s">
        <v>80</v>
      </c>
      <c r="AY81" s="6" t="s">
        <v>191</v>
      </c>
      <c r="BE81" s="114">
        <f>IF($U$81="základní",$N$81,0)</f>
        <v>0</v>
      </c>
      <c r="BF81" s="114">
        <f>IF($U$81="snížená",$N$81,0)</f>
        <v>0</v>
      </c>
      <c r="BG81" s="114">
        <f>IF($U$81="zákl. přenesená",$N$81,0)</f>
        <v>0</v>
      </c>
      <c r="BH81" s="114">
        <f>IF($U$81="sníž. přenesená",$N$81,0)</f>
        <v>0</v>
      </c>
      <c r="BI81" s="114">
        <f>IF($U$81="nulová",$N$81,0)</f>
        <v>0</v>
      </c>
      <c r="BJ81" s="74" t="s">
        <v>23</v>
      </c>
      <c r="BK81" s="114">
        <f>ROUND($L$81*$K$81,2)</f>
        <v>0</v>
      </c>
      <c r="BL81" s="74" t="s">
        <v>692</v>
      </c>
      <c r="BM81" s="74" t="s">
        <v>1626</v>
      </c>
    </row>
    <row r="82" spans="2:47" s="6" customFormat="1" ht="16.5" customHeight="1">
      <c r="B82" s="21"/>
      <c r="F82" s="263" t="s">
        <v>1624</v>
      </c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1"/>
      <c r="T82" s="47"/>
      <c r="AA82" s="48"/>
      <c r="AT82" s="6" t="s">
        <v>199</v>
      </c>
      <c r="AU82" s="6" t="s">
        <v>80</v>
      </c>
    </row>
    <row r="83" spans="2:65" s="6" customFormat="1" ht="15.75" customHeight="1">
      <c r="B83" s="21"/>
      <c r="C83" s="105" t="s">
        <v>219</v>
      </c>
      <c r="D83" s="105" t="s">
        <v>192</v>
      </c>
      <c r="E83" s="106" t="s">
        <v>1627</v>
      </c>
      <c r="F83" s="270" t="s">
        <v>1628</v>
      </c>
      <c r="G83" s="269"/>
      <c r="H83" s="269"/>
      <c r="I83" s="269"/>
      <c r="J83" s="108" t="s">
        <v>1625</v>
      </c>
      <c r="K83" s="109">
        <v>39</v>
      </c>
      <c r="L83" s="271"/>
      <c r="M83" s="269"/>
      <c r="N83" s="272">
        <f>ROUND($L$83*$K$83,2)</f>
        <v>0</v>
      </c>
      <c r="O83" s="269"/>
      <c r="P83" s="269"/>
      <c r="Q83" s="269"/>
      <c r="R83" s="107"/>
      <c r="S83" s="21"/>
      <c r="T83" s="110"/>
      <c r="U83" s="111" t="s">
        <v>43</v>
      </c>
      <c r="X83" s="112">
        <v>0</v>
      </c>
      <c r="Y83" s="112">
        <f>$X$83*$K$83</f>
        <v>0</v>
      </c>
      <c r="Z83" s="112">
        <v>0</v>
      </c>
      <c r="AA83" s="113">
        <f>$Z$83*$K$83</f>
        <v>0</v>
      </c>
      <c r="AR83" s="74" t="s">
        <v>692</v>
      </c>
      <c r="AT83" s="74" t="s">
        <v>192</v>
      </c>
      <c r="AU83" s="74" t="s">
        <v>80</v>
      </c>
      <c r="AY83" s="6" t="s">
        <v>191</v>
      </c>
      <c r="BE83" s="114">
        <f>IF($U$83="základní",$N$83,0)</f>
        <v>0</v>
      </c>
      <c r="BF83" s="114">
        <f>IF($U$83="snížená",$N$83,0)</f>
        <v>0</v>
      </c>
      <c r="BG83" s="114">
        <f>IF($U$83="zákl. přenesená",$N$83,0)</f>
        <v>0</v>
      </c>
      <c r="BH83" s="114">
        <f>IF($U$83="sníž. přenesená",$N$83,0)</f>
        <v>0</v>
      </c>
      <c r="BI83" s="114">
        <f>IF($U$83="nulová",$N$83,0)</f>
        <v>0</v>
      </c>
      <c r="BJ83" s="74" t="s">
        <v>23</v>
      </c>
      <c r="BK83" s="114">
        <f>ROUND($L$83*$K$83,2)</f>
        <v>0</v>
      </c>
      <c r="BL83" s="74" t="s">
        <v>692</v>
      </c>
      <c r="BM83" s="74" t="s">
        <v>1629</v>
      </c>
    </row>
    <row r="84" spans="2:47" s="6" customFormat="1" ht="16.5" customHeight="1">
      <c r="B84" s="21"/>
      <c r="F84" s="263" t="s">
        <v>1628</v>
      </c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1"/>
      <c r="T84" s="47"/>
      <c r="AA84" s="48"/>
      <c r="AT84" s="6" t="s">
        <v>199</v>
      </c>
      <c r="AU84" s="6" t="s">
        <v>80</v>
      </c>
    </row>
    <row r="85" spans="2:65" s="6" customFormat="1" ht="15.75" customHeight="1">
      <c r="B85" s="21"/>
      <c r="C85" s="105" t="s">
        <v>225</v>
      </c>
      <c r="D85" s="105" t="s">
        <v>192</v>
      </c>
      <c r="E85" s="106" t="s">
        <v>1630</v>
      </c>
      <c r="F85" s="270" t="s">
        <v>1631</v>
      </c>
      <c r="G85" s="269"/>
      <c r="H85" s="269"/>
      <c r="I85" s="269"/>
      <c r="J85" s="108" t="s">
        <v>1625</v>
      </c>
      <c r="K85" s="109">
        <v>12</v>
      </c>
      <c r="L85" s="271"/>
      <c r="M85" s="269"/>
      <c r="N85" s="272">
        <f>ROUND($L$85*$K$85,2)</f>
        <v>0</v>
      </c>
      <c r="O85" s="269"/>
      <c r="P85" s="269"/>
      <c r="Q85" s="269"/>
      <c r="R85" s="107"/>
      <c r="S85" s="21"/>
      <c r="T85" s="110"/>
      <c r="U85" s="111" t="s">
        <v>43</v>
      </c>
      <c r="X85" s="112">
        <v>0</v>
      </c>
      <c r="Y85" s="112">
        <f>$X$85*$K$85</f>
        <v>0</v>
      </c>
      <c r="Z85" s="112">
        <v>0</v>
      </c>
      <c r="AA85" s="113">
        <f>$Z$85*$K$85</f>
        <v>0</v>
      </c>
      <c r="AR85" s="74" t="s">
        <v>692</v>
      </c>
      <c r="AT85" s="74" t="s">
        <v>192</v>
      </c>
      <c r="AU85" s="74" t="s">
        <v>80</v>
      </c>
      <c r="AY85" s="6" t="s">
        <v>191</v>
      </c>
      <c r="BE85" s="114">
        <f>IF($U$85="základní",$N$85,0)</f>
        <v>0</v>
      </c>
      <c r="BF85" s="114">
        <f>IF($U$85="snížená",$N$85,0)</f>
        <v>0</v>
      </c>
      <c r="BG85" s="114">
        <f>IF($U$85="zákl. přenesená",$N$85,0)</f>
        <v>0</v>
      </c>
      <c r="BH85" s="114">
        <f>IF($U$85="sníž. přenesená",$N$85,0)</f>
        <v>0</v>
      </c>
      <c r="BI85" s="114">
        <f>IF($U$85="nulová",$N$85,0)</f>
        <v>0</v>
      </c>
      <c r="BJ85" s="74" t="s">
        <v>23</v>
      </c>
      <c r="BK85" s="114">
        <f>ROUND($L$85*$K$85,2)</f>
        <v>0</v>
      </c>
      <c r="BL85" s="74" t="s">
        <v>692</v>
      </c>
      <c r="BM85" s="74" t="s">
        <v>1632</v>
      </c>
    </row>
    <row r="86" spans="2:47" s="6" customFormat="1" ht="16.5" customHeight="1">
      <c r="B86" s="21"/>
      <c r="F86" s="263" t="s">
        <v>1631</v>
      </c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1"/>
      <c r="T86" s="47"/>
      <c r="AA86" s="48"/>
      <c r="AT86" s="6" t="s">
        <v>199</v>
      </c>
      <c r="AU86" s="6" t="s">
        <v>80</v>
      </c>
    </row>
    <row r="87" spans="2:65" s="6" customFormat="1" ht="15.75" customHeight="1">
      <c r="B87" s="21"/>
      <c r="C87" s="105" t="s">
        <v>232</v>
      </c>
      <c r="D87" s="105" t="s">
        <v>192</v>
      </c>
      <c r="E87" s="106" t="s">
        <v>1633</v>
      </c>
      <c r="F87" s="270" t="s">
        <v>1634</v>
      </c>
      <c r="G87" s="269"/>
      <c r="H87" s="269"/>
      <c r="I87" s="269"/>
      <c r="J87" s="108" t="s">
        <v>1625</v>
      </c>
      <c r="K87" s="109">
        <v>22</v>
      </c>
      <c r="L87" s="271"/>
      <c r="M87" s="269"/>
      <c r="N87" s="272">
        <f>ROUND($L$87*$K$87,2)</f>
        <v>0</v>
      </c>
      <c r="O87" s="269"/>
      <c r="P87" s="269"/>
      <c r="Q87" s="269"/>
      <c r="R87" s="107"/>
      <c r="S87" s="21"/>
      <c r="T87" s="110"/>
      <c r="U87" s="111" t="s">
        <v>43</v>
      </c>
      <c r="X87" s="112">
        <v>0</v>
      </c>
      <c r="Y87" s="112">
        <f>$X$87*$K$87</f>
        <v>0</v>
      </c>
      <c r="Z87" s="112">
        <v>0</v>
      </c>
      <c r="AA87" s="113">
        <f>$Z$87*$K$87</f>
        <v>0</v>
      </c>
      <c r="AR87" s="74" t="s">
        <v>692</v>
      </c>
      <c r="AT87" s="74" t="s">
        <v>192</v>
      </c>
      <c r="AU87" s="74" t="s">
        <v>80</v>
      </c>
      <c r="AY87" s="6" t="s">
        <v>191</v>
      </c>
      <c r="BE87" s="114">
        <f>IF($U$87="základní",$N$87,0)</f>
        <v>0</v>
      </c>
      <c r="BF87" s="114">
        <f>IF($U$87="snížená",$N$87,0)</f>
        <v>0</v>
      </c>
      <c r="BG87" s="114">
        <f>IF($U$87="zákl. přenesená",$N$87,0)</f>
        <v>0</v>
      </c>
      <c r="BH87" s="114">
        <f>IF($U$87="sníž. přenesená",$N$87,0)</f>
        <v>0</v>
      </c>
      <c r="BI87" s="114">
        <f>IF($U$87="nulová",$N$87,0)</f>
        <v>0</v>
      </c>
      <c r="BJ87" s="74" t="s">
        <v>23</v>
      </c>
      <c r="BK87" s="114">
        <f>ROUND($L$87*$K$87,2)</f>
        <v>0</v>
      </c>
      <c r="BL87" s="74" t="s">
        <v>692</v>
      </c>
      <c r="BM87" s="74" t="s">
        <v>1635</v>
      </c>
    </row>
    <row r="88" spans="2:47" s="6" customFormat="1" ht="16.5" customHeight="1">
      <c r="B88" s="21"/>
      <c r="F88" s="263" t="s">
        <v>1634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1"/>
      <c r="T88" s="47"/>
      <c r="AA88" s="48"/>
      <c r="AT88" s="6" t="s">
        <v>199</v>
      </c>
      <c r="AU88" s="6" t="s">
        <v>80</v>
      </c>
    </row>
    <row r="89" spans="2:65" s="6" customFormat="1" ht="15.75" customHeight="1">
      <c r="B89" s="21"/>
      <c r="C89" s="105" t="s">
        <v>238</v>
      </c>
      <c r="D89" s="105" t="s">
        <v>192</v>
      </c>
      <c r="E89" s="106" t="s">
        <v>1636</v>
      </c>
      <c r="F89" s="270" t="s">
        <v>1637</v>
      </c>
      <c r="G89" s="269"/>
      <c r="H89" s="269"/>
      <c r="I89" s="269"/>
      <c r="J89" s="108" t="s">
        <v>1625</v>
      </c>
      <c r="K89" s="109">
        <v>20</v>
      </c>
      <c r="L89" s="271"/>
      <c r="M89" s="269"/>
      <c r="N89" s="272">
        <f>ROUND($L$89*$K$89,2)</f>
        <v>0</v>
      </c>
      <c r="O89" s="269"/>
      <c r="P89" s="269"/>
      <c r="Q89" s="269"/>
      <c r="R89" s="107"/>
      <c r="S89" s="21"/>
      <c r="T89" s="110"/>
      <c r="U89" s="111" t="s">
        <v>43</v>
      </c>
      <c r="X89" s="112">
        <v>0</v>
      </c>
      <c r="Y89" s="112">
        <f>$X$89*$K$89</f>
        <v>0</v>
      </c>
      <c r="Z89" s="112">
        <v>0</v>
      </c>
      <c r="AA89" s="113">
        <f>$Z$89*$K$89</f>
        <v>0</v>
      </c>
      <c r="AR89" s="74" t="s">
        <v>692</v>
      </c>
      <c r="AT89" s="74" t="s">
        <v>192</v>
      </c>
      <c r="AU89" s="74" t="s">
        <v>80</v>
      </c>
      <c r="AY89" s="6" t="s">
        <v>191</v>
      </c>
      <c r="BE89" s="114">
        <f>IF($U$89="základní",$N$89,0)</f>
        <v>0</v>
      </c>
      <c r="BF89" s="114">
        <f>IF($U$89="snížená",$N$89,0)</f>
        <v>0</v>
      </c>
      <c r="BG89" s="114">
        <f>IF($U$89="zákl. přenesená",$N$89,0)</f>
        <v>0</v>
      </c>
      <c r="BH89" s="114">
        <f>IF($U$89="sníž. přenesená",$N$89,0)</f>
        <v>0</v>
      </c>
      <c r="BI89" s="114">
        <f>IF($U$89="nulová",$N$89,0)</f>
        <v>0</v>
      </c>
      <c r="BJ89" s="74" t="s">
        <v>23</v>
      </c>
      <c r="BK89" s="114">
        <f>ROUND($L$89*$K$89,2)</f>
        <v>0</v>
      </c>
      <c r="BL89" s="74" t="s">
        <v>692</v>
      </c>
      <c r="BM89" s="74" t="s">
        <v>1638</v>
      </c>
    </row>
    <row r="90" spans="2:47" s="6" customFormat="1" ht="16.5" customHeight="1">
      <c r="B90" s="21"/>
      <c r="F90" s="263" t="s">
        <v>1637</v>
      </c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1"/>
      <c r="T90" s="47"/>
      <c r="AA90" s="48"/>
      <c r="AT90" s="6" t="s">
        <v>199</v>
      </c>
      <c r="AU90" s="6" t="s">
        <v>80</v>
      </c>
    </row>
    <row r="91" spans="2:65" s="6" customFormat="1" ht="15.75" customHeight="1">
      <c r="B91" s="21"/>
      <c r="C91" s="105" t="s">
        <v>244</v>
      </c>
      <c r="D91" s="105" t="s">
        <v>192</v>
      </c>
      <c r="E91" s="106" t="s">
        <v>1639</v>
      </c>
      <c r="F91" s="270" t="s">
        <v>1640</v>
      </c>
      <c r="G91" s="269"/>
      <c r="H91" s="269"/>
      <c r="I91" s="269"/>
      <c r="J91" s="108" t="s">
        <v>1625</v>
      </c>
      <c r="K91" s="109">
        <v>16</v>
      </c>
      <c r="L91" s="271"/>
      <c r="M91" s="269"/>
      <c r="N91" s="272">
        <f>ROUND($L$91*$K$91,2)</f>
        <v>0</v>
      </c>
      <c r="O91" s="269"/>
      <c r="P91" s="269"/>
      <c r="Q91" s="269"/>
      <c r="R91" s="107"/>
      <c r="S91" s="21"/>
      <c r="T91" s="110"/>
      <c r="U91" s="111" t="s">
        <v>43</v>
      </c>
      <c r="X91" s="112">
        <v>0</v>
      </c>
      <c r="Y91" s="112">
        <f>$X$91*$K$91</f>
        <v>0</v>
      </c>
      <c r="Z91" s="112">
        <v>0</v>
      </c>
      <c r="AA91" s="113">
        <f>$Z$91*$K$91</f>
        <v>0</v>
      </c>
      <c r="AR91" s="74" t="s">
        <v>692</v>
      </c>
      <c r="AT91" s="74" t="s">
        <v>192</v>
      </c>
      <c r="AU91" s="74" t="s">
        <v>80</v>
      </c>
      <c r="AY91" s="6" t="s">
        <v>191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4" t="s">
        <v>23</v>
      </c>
      <c r="BK91" s="114">
        <f>ROUND($L$91*$K$91,2)</f>
        <v>0</v>
      </c>
      <c r="BL91" s="74" t="s">
        <v>692</v>
      </c>
      <c r="BM91" s="74" t="s">
        <v>1641</v>
      </c>
    </row>
    <row r="92" spans="2:47" s="6" customFormat="1" ht="16.5" customHeight="1">
      <c r="B92" s="21"/>
      <c r="F92" s="263" t="s">
        <v>1640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1"/>
      <c r="T92" s="47"/>
      <c r="AA92" s="48"/>
      <c r="AT92" s="6" t="s">
        <v>199</v>
      </c>
      <c r="AU92" s="6" t="s">
        <v>80</v>
      </c>
    </row>
    <row r="93" spans="2:65" s="6" customFormat="1" ht="27" customHeight="1">
      <c r="B93" s="21"/>
      <c r="C93" s="105" t="s">
        <v>28</v>
      </c>
      <c r="D93" s="105" t="s">
        <v>192</v>
      </c>
      <c r="E93" s="106" t="s">
        <v>1642</v>
      </c>
      <c r="F93" s="270" t="s">
        <v>1643</v>
      </c>
      <c r="G93" s="269"/>
      <c r="H93" s="269"/>
      <c r="I93" s="269"/>
      <c r="J93" s="108" t="s">
        <v>89</v>
      </c>
      <c r="K93" s="109">
        <v>220</v>
      </c>
      <c r="L93" s="271"/>
      <c r="M93" s="269"/>
      <c r="N93" s="272">
        <f>ROUND($L$93*$K$93,2)</f>
        <v>0</v>
      </c>
      <c r="O93" s="269"/>
      <c r="P93" s="269"/>
      <c r="Q93" s="269"/>
      <c r="R93" s="107"/>
      <c r="S93" s="21"/>
      <c r="T93" s="110"/>
      <c r="U93" s="111" t="s">
        <v>43</v>
      </c>
      <c r="X93" s="112">
        <v>0</v>
      </c>
      <c r="Y93" s="112">
        <f>$X$93*$K$93</f>
        <v>0</v>
      </c>
      <c r="Z93" s="112">
        <v>0</v>
      </c>
      <c r="AA93" s="113">
        <f>$Z$93*$K$93</f>
        <v>0</v>
      </c>
      <c r="AR93" s="74" t="s">
        <v>692</v>
      </c>
      <c r="AT93" s="74" t="s">
        <v>192</v>
      </c>
      <c r="AU93" s="74" t="s">
        <v>80</v>
      </c>
      <c r="AY93" s="6" t="s">
        <v>191</v>
      </c>
      <c r="BE93" s="114">
        <f>IF($U$93="základní",$N$93,0)</f>
        <v>0</v>
      </c>
      <c r="BF93" s="114">
        <f>IF($U$93="snížená",$N$93,0)</f>
        <v>0</v>
      </c>
      <c r="BG93" s="114">
        <f>IF($U$93="zákl. přenesená",$N$93,0)</f>
        <v>0</v>
      </c>
      <c r="BH93" s="114">
        <f>IF($U$93="sníž. přenesená",$N$93,0)</f>
        <v>0</v>
      </c>
      <c r="BI93" s="114">
        <f>IF($U$93="nulová",$N$93,0)</f>
        <v>0</v>
      </c>
      <c r="BJ93" s="74" t="s">
        <v>23</v>
      </c>
      <c r="BK93" s="114">
        <f>ROUND($L$93*$K$93,2)</f>
        <v>0</v>
      </c>
      <c r="BL93" s="74" t="s">
        <v>692</v>
      </c>
      <c r="BM93" s="74" t="s">
        <v>1644</v>
      </c>
    </row>
    <row r="94" spans="2:47" s="6" customFormat="1" ht="16.5" customHeight="1">
      <c r="B94" s="21"/>
      <c r="F94" s="263" t="s">
        <v>1643</v>
      </c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1"/>
      <c r="T94" s="47"/>
      <c r="AA94" s="48"/>
      <c r="AT94" s="6" t="s">
        <v>199</v>
      </c>
      <c r="AU94" s="6" t="s">
        <v>80</v>
      </c>
    </row>
    <row r="95" spans="2:65" s="6" customFormat="1" ht="15.75" customHeight="1">
      <c r="B95" s="21"/>
      <c r="C95" s="105" t="s">
        <v>262</v>
      </c>
      <c r="D95" s="105" t="s">
        <v>192</v>
      </c>
      <c r="E95" s="106" t="s">
        <v>1645</v>
      </c>
      <c r="F95" s="270" t="s">
        <v>1646</v>
      </c>
      <c r="G95" s="269"/>
      <c r="H95" s="269"/>
      <c r="I95" s="269"/>
      <c r="J95" s="108" t="s">
        <v>1625</v>
      </c>
      <c r="K95" s="109">
        <v>16</v>
      </c>
      <c r="L95" s="271"/>
      <c r="M95" s="269"/>
      <c r="N95" s="272">
        <f>ROUND($L$95*$K$95,2)</f>
        <v>0</v>
      </c>
      <c r="O95" s="269"/>
      <c r="P95" s="269"/>
      <c r="Q95" s="269"/>
      <c r="R95" s="107"/>
      <c r="S95" s="21"/>
      <c r="T95" s="110"/>
      <c r="U95" s="111" t="s">
        <v>43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4" t="s">
        <v>692</v>
      </c>
      <c r="AT95" s="74" t="s">
        <v>192</v>
      </c>
      <c r="AU95" s="74" t="s">
        <v>80</v>
      </c>
      <c r="AY95" s="6" t="s">
        <v>191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4" t="s">
        <v>23</v>
      </c>
      <c r="BK95" s="114">
        <f>ROUND($L$95*$K$95,2)</f>
        <v>0</v>
      </c>
      <c r="BL95" s="74" t="s">
        <v>692</v>
      </c>
      <c r="BM95" s="74" t="s">
        <v>1647</v>
      </c>
    </row>
    <row r="96" spans="2:47" s="6" customFormat="1" ht="16.5" customHeight="1">
      <c r="B96" s="21"/>
      <c r="F96" s="263" t="s">
        <v>1646</v>
      </c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1"/>
      <c r="T96" s="47"/>
      <c r="AA96" s="48"/>
      <c r="AT96" s="6" t="s">
        <v>199</v>
      </c>
      <c r="AU96" s="6" t="s">
        <v>80</v>
      </c>
    </row>
    <row r="97" spans="2:65" s="6" customFormat="1" ht="15.75" customHeight="1">
      <c r="B97" s="21"/>
      <c r="C97" s="105" t="s">
        <v>267</v>
      </c>
      <c r="D97" s="105" t="s">
        <v>192</v>
      </c>
      <c r="E97" s="106" t="s">
        <v>1648</v>
      </c>
      <c r="F97" s="270" t="s">
        <v>1649</v>
      </c>
      <c r="G97" s="269"/>
      <c r="H97" s="269"/>
      <c r="I97" s="269"/>
      <c r="J97" s="108" t="s">
        <v>1625</v>
      </c>
      <c r="K97" s="109">
        <v>32</v>
      </c>
      <c r="L97" s="271"/>
      <c r="M97" s="269"/>
      <c r="N97" s="272">
        <f>ROUND($L$97*$K$97,2)</f>
        <v>0</v>
      </c>
      <c r="O97" s="269"/>
      <c r="P97" s="269"/>
      <c r="Q97" s="269"/>
      <c r="R97" s="107"/>
      <c r="S97" s="21"/>
      <c r="T97" s="110"/>
      <c r="U97" s="111" t="s">
        <v>43</v>
      </c>
      <c r="X97" s="112">
        <v>0</v>
      </c>
      <c r="Y97" s="112">
        <f>$X$97*$K$97</f>
        <v>0</v>
      </c>
      <c r="Z97" s="112">
        <v>0</v>
      </c>
      <c r="AA97" s="113">
        <f>$Z$97*$K$97</f>
        <v>0</v>
      </c>
      <c r="AR97" s="74" t="s">
        <v>692</v>
      </c>
      <c r="AT97" s="74" t="s">
        <v>192</v>
      </c>
      <c r="AU97" s="74" t="s">
        <v>80</v>
      </c>
      <c r="AY97" s="6" t="s">
        <v>191</v>
      </c>
      <c r="BE97" s="114">
        <f>IF($U$97="základní",$N$97,0)</f>
        <v>0</v>
      </c>
      <c r="BF97" s="114">
        <f>IF($U$97="snížená",$N$97,0)</f>
        <v>0</v>
      </c>
      <c r="BG97" s="114">
        <f>IF($U$97="zákl. přenesená",$N$97,0)</f>
        <v>0</v>
      </c>
      <c r="BH97" s="114">
        <f>IF($U$97="sníž. přenesená",$N$97,0)</f>
        <v>0</v>
      </c>
      <c r="BI97" s="114">
        <f>IF($U$97="nulová",$N$97,0)</f>
        <v>0</v>
      </c>
      <c r="BJ97" s="74" t="s">
        <v>23</v>
      </c>
      <c r="BK97" s="114">
        <f>ROUND($L$97*$K$97,2)</f>
        <v>0</v>
      </c>
      <c r="BL97" s="74" t="s">
        <v>692</v>
      </c>
      <c r="BM97" s="74" t="s">
        <v>1650</v>
      </c>
    </row>
    <row r="98" spans="2:47" s="6" customFormat="1" ht="16.5" customHeight="1">
      <c r="B98" s="21"/>
      <c r="F98" s="263" t="s">
        <v>1649</v>
      </c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1"/>
      <c r="T98" s="47"/>
      <c r="AA98" s="48"/>
      <c r="AT98" s="6" t="s">
        <v>199</v>
      </c>
      <c r="AU98" s="6" t="s">
        <v>80</v>
      </c>
    </row>
    <row r="99" spans="2:65" s="6" customFormat="1" ht="15.75" customHeight="1">
      <c r="B99" s="21"/>
      <c r="C99" s="105" t="s">
        <v>273</v>
      </c>
      <c r="D99" s="105" t="s">
        <v>192</v>
      </c>
      <c r="E99" s="106" t="s">
        <v>1651</v>
      </c>
      <c r="F99" s="270" t="s">
        <v>1652</v>
      </c>
      <c r="G99" s="269"/>
      <c r="H99" s="269"/>
      <c r="I99" s="269"/>
      <c r="J99" s="108" t="s">
        <v>1653</v>
      </c>
      <c r="K99" s="109">
        <v>1</v>
      </c>
      <c r="L99" s="271"/>
      <c r="M99" s="269"/>
      <c r="N99" s="272">
        <f>ROUND($L$99*$K$99,2)</f>
        <v>0</v>
      </c>
      <c r="O99" s="269"/>
      <c r="P99" s="269"/>
      <c r="Q99" s="269"/>
      <c r="R99" s="107"/>
      <c r="S99" s="21"/>
      <c r="T99" s="110"/>
      <c r="U99" s="111" t="s">
        <v>43</v>
      </c>
      <c r="X99" s="112">
        <v>0</v>
      </c>
      <c r="Y99" s="112">
        <f>$X$99*$K$99</f>
        <v>0</v>
      </c>
      <c r="Z99" s="112">
        <v>0</v>
      </c>
      <c r="AA99" s="113">
        <f>$Z$99*$K$99</f>
        <v>0</v>
      </c>
      <c r="AR99" s="74" t="s">
        <v>692</v>
      </c>
      <c r="AT99" s="74" t="s">
        <v>192</v>
      </c>
      <c r="AU99" s="74" t="s">
        <v>80</v>
      </c>
      <c r="AY99" s="6" t="s">
        <v>191</v>
      </c>
      <c r="BE99" s="114">
        <f>IF($U$99="základní",$N$99,0)</f>
        <v>0</v>
      </c>
      <c r="BF99" s="114">
        <f>IF($U$99="snížená",$N$99,0)</f>
        <v>0</v>
      </c>
      <c r="BG99" s="114">
        <f>IF($U$99="zákl. přenesená",$N$99,0)</f>
        <v>0</v>
      </c>
      <c r="BH99" s="114">
        <f>IF($U$99="sníž. přenesená",$N$99,0)</f>
        <v>0</v>
      </c>
      <c r="BI99" s="114">
        <f>IF($U$99="nulová",$N$99,0)</f>
        <v>0</v>
      </c>
      <c r="BJ99" s="74" t="s">
        <v>23</v>
      </c>
      <c r="BK99" s="114">
        <f>ROUND($L$99*$K$99,2)</f>
        <v>0</v>
      </c>
      <c r="BL99" s="74" t="s">
        <v>692</v>
      </c>
      <c r="BM99" s="74" t="s">
        <v>1654</v>
      </c>
    </row>
    <row r="100" spans="2:47" s="6" customFormat="1" ht="16.5" customHeight="1">
      <c r="B100" s="21"/>
      <c r="F100" s="263" t="s">
        <v>1652</v>
      </c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1"/>
      <c r="T100" s="47"/>
      <c r="AA100" s="48"/>
      <c r="AT100" s="6" t="s">
        <v>199</v>
      </c>
      <c r="AU100" s="6" t="s">
        <v>80</v>
      </c>
    </row>
    <row r="101" spans="2:63" s="96" customFormat="1" ht="23.25" customHeight="1">
      <c r="B101" s="97"/>
      <c r="D101" s="104" t="s">
        <v>1613</v>
      </c>
      <c r="N101" s="260">
        <f>$BK$101</f>
        <v>0</v>
      </c>
      <c r="O101" s="261"/>
      <c r="P101" s="261"/>
      <c r="Q101" s="261"/>
      <c r="S101" s="97"/>
      <c r="T101" s="100"/>
      <c r="W101" s="101">
        <f>SUM($W$102:$W$129)</f>
        <v>0</v>
      </c>
      <c r="Y101" s="101">
        <f>SUM($Y$102:$Y$129)</f>
        <v>0</v>
      </c>
      <c r="AA101" s="102">
        <f>SUM($AA$102:$AA$129)</f>
        <v>0</v>
      </c>
      <c r="AR101" s="99" t="s">
        <v>23</v>
      </c>
      <c r="AT101" s="99" t="s">
        <v>72</v>
      </c>
      <c r="AU101" s="99" t="s">
        <v>80</v>
      </c>
      <c r="AY101" s="99" t="s">
        <v>191</v>
      </c>
      <c r="BK101" s="103">
        <f>SUM($BK$102:$BK$129)</f>
        <v>0</v>
      </c>
    </row>
    <row r="102" spans="2:65" s="6" customFormat="1" ht="15.75" customHeight="1">
      <c r="B102" s="21"/>
      <c r="C102" s="131" t="s">
        <v>280</v>
      </c>
      <c r="D102" s="131" t="s">
        <v>313</v>
      </c>
      <c r="E102" s="132" t="s">
        <v>1655</v>
      </c>
      <c r="F102" s="265" t="s">
        <v>1615</v>
      </c>
      <c r="G102" s="266"/>
      <c r="H102" s="266"/>
      <c r="I102" s="266"/>
      <c r="J102" s="133" t="s">
        <v>89</v>
      </c>
      <c r="K102" s="134">
        <v>430</v>
      </c>
      <c r="L102" s="267"/>
      <c r="M102" s="266"/>
      <c r="N102" s="268">
        <f>ROUND($L$102*$K$102,2)</f>
        <v>0</v>
      </c>
      <c r="O102" s="269"/>
      <c r="P102" s="269"/>
      <c r="Q102" s="269"/>
      <c r="R102" s="107"/>
      <c r="S102" s="21"/>
      <c r="T102" s="110"/>
      <c r="U102" s="111" t="s">
        <v>43</v>
      </c>
      <c r="X102" s="112">
        <v>0</v>
      </c>
      <c r="Y102" s="112">
        <f>$X$102*$K$102</f>
        <v>0</v>
      </c>
      <c r="Z102" s="112">
        <v>0</v>
      </c>
      <c r="AA102" s="113">
        <f>$Z$102*$K$102</f>
        <v>0</v>
      </c>
      <c r="AR102" s="74" t="s">
        <v>238</v>
      </c>
      <c r="AT102" s="74" t="s">
        <v>313</v>
      </c>
      <c r="AU102" s="74" t="s">
        <v>209</v>
      </c>
      <c r="AY102" s="6" t="s">
        <v>191</v>
      </c>
      <c r="BE102" s="114">
        <f>IF($U$102="základní",$N$102,0)</f>
        <v>0</v>
      </c>
      <c r="BF102" s="114">
        <f>IF($U$102="snížená",$N$102,0)</f>
        <v>0</v>
      </c>
      <c r="BG102" s="114">
        <f>IF($U$102="zákl. přenesená",$N$102,0)</f>
        <v>0</v>
      </c>
      <c r="BH102" s="114">
        <f>IF($U$102="sníž. přenesená",$N$102,0)</f>
        <v>0</v>
      </c>
      <c r="BI102" s="114">
        <f>IF($U$102="nulová",$N$102,0)</f>
        <v>0</v>
      </c>
      <c r="BJ102" s="74" t="s">
        <v>23</v>
      </c>
      <c r="BK102" s="114">
        <f>ROUND($L$102*$K$102,2)</f>
        <v>0</v>
      </c>
      <c r="BL102" s="74" t="s">
        <v>196</v>
      </c>
      <c r="BM102" s="74" t="s">
        <v>1656</v>
      </c>
    </row>
    <row r="103" spans="2:47" s="6" customFormat="1" ht="16.5" customHeight="1">
      <c r="B103" s="21"/>
      <c r="F103" s="263" t="s">
        <v>1615</v>
      </c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1"/>
      <c r="T103" s="47"/>
      <c r="AA103" s="48"/>
      <c r="AT103" s="6" t="s">
        <v>199</v>
      </c>
      <c r="AU103" s="6" t="s">
        <v>209</v>
      </c>
    </row>
    <row r="104" spans="2:65" s="6" customFormat="1" ht="15.75" customHeight="1">
      <c r="B104" s="21"/>
      <c r="C104" s="131" t="s">
        <v>9</v>
      </c>
      <c r="D104" s="131" t="s">
        <v>313</v>
      </c>
      <c r="E104" s="132" t="s">
        <v>1657</v>
      </c>
      <c r="F104" s="265" t="s">
        <v>1618</v>
      </c>
      <c r="G104" s="266"/>
      <c r="H104" s="266"/>
      <c r="I104" s="266"/>
      <c r="J104" s="133" t="s">
        <v>89</v>
      </c>
      <c r="K104" s="134">
        <v>1050</v>
      </c>
      <c r="L104" s="267"/>
      <c r="M104" s="266"/>
      <c r="N104" s="268">
        <f>ROUND($L$104*$K$104,2)</f>
        <v>0</v>
      </c>
      <c r="O104" s="269"/>
      <c r="P104" s="269"/>
      <c r="Q104" s="269"/>
      <c r="R104" s="107"/>
      <c r="S104" s="21"/>
      <c r="T104" s="110"/>
      <c r="U104" s="111" t="s">
        <v>43</v>
      </c>
      <c r="X104" s="112">
        <v>0</v>
      </c>
      <c r="Y104" s="112">
        <f>$X$104*$K$104</f>
        <v>0</v>
      </c>
      <c r="Z104" s="112">
        <v>0</v>
      </c>
      <c r="AA104" s="113">
        <f>$Z$104*$K$104</f>
        <v>0</v>
      </c>
      <c r="AR104" s="74" t="s">
        <v>238</v>
      </c>
      <c r="AT104" s="74" t="s">
        <v>313</v>
      </c>
      <c r="AU104" s="74" t="s">
        <v>209</v>
      </c>
      <c r="AY104" s="6" t="s">
        <v>191</v>
      </c>
      <c r="BE104" s="114">
        <f>IF($U$104="základní",$N$104,0)</f>
        <v>0</v>
      </c>
      <c r="BF104" s="114">
        <f>IF($U$104="snížená",$N$104,0)</f>
        <v>0</v>
      </c>
      <c r="BG104" s="114">
        <f>IF($U$104="zákl. přenesená",$N$104,0)</f>
        <v>0</v>
      </c>
      <c r="BH104" s="114">
        <f>IF($U$104="sníž. přenesená",$N$104,0)</f>
        <v>0</v>
      </c>
      <c r="BI104" s="114">
        <f>IF($U$104="nulová",$N$104,0)</f>
        <v>0</v>
      </c>
      <c r="BJ104" s="74" t="s">
        <v>23</v>
      </c>
      <c r="BK104" s="114">
        <f>ROUND($L$104*$K$104,2)</f>
        <v>0</v>
      </c>
      <c r="BL104" s="74" t="s">
        <v>196</v>
      </c>
      <c r="BM104" s="74" t="s">
        <v>1658</v>
      </c>
    </row>
    <row r="105" spans="2:47" s="6" customFormat="1" ht="16.5" customHeight="1">
      <c r="B105" s="21"/>
      <c r="F105" s="263" t="s">
        <v>1618</v>
      </c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1"/>
      <c r="T105" s="47"/>
      <c r="AA105" s="48"/>
      <c r="AT105" s="6" t="s">
        <v>199</v>
      </c>
      <c r="AU105" s="6" t="s">
        <v>209</v>
      </c>
    </row>
    <row r="106" spans="2:65" s="6" customFormat="1" ht="15.75" customHeight="1">
      <c r="B106" s="21"/>
      <c r="C106" s="131" t="s">
        <v>290</v>
      </c>
      <c r="D106" s="131" t="s">
        <v>313</v>
      </c>
      <c r="E106" s="132" t="s">
        <v>1659</v>
      </c>
      <c r="F106" s="265" t="s">
        <v>1621</v>
      </c>
      <c r="G106" s="266"/>
      <c r="H106" s="266"/>
      <c r="I106" s="266"/>
      <c r="J106" s="133" t="s">
        <v>89</v>
      </c>
      <c r="K106" s="134">
        <v>100</v>
      </c>
      <c r="L106" s="267"/>
      <c r="M106" s="266"/>
      <c r="N106" s="268">
        <f>ROUND($L$106*$K$106,2)</f>
        <v>0</v>
      </c>
      <c r="O106" s="269"/>
      <c r="P106" s="269"/>
      <c r="Q106" s="269"/>
      <c r="R106" s="107"/>
      <c r="S106" s="21"/>
      <c r="T106" s="110"/>
      <c r="U106" s="111" t="s">
        <v>43</v>
      </c>
      <c r="X106" s="112">
        <v>0</v>
      </c>
      <c r="Y106" s="112">
        <f>$X$106*$K$106</f>
        <v>0</v>
      </c>
      <c r="Z106" s="112">
        <v>0</v>
      </c>
      <c r="AA106" s="113">
        <f>$Z$106*$K$106</f>
        <v>0</v>
      </c>
      <c r="AR106" s="74" t="s">
        <v>238</v>
      </c>
      <c r="AT106" s="74" t="s">
        <v>313</v>
      </c>
      <c r="AU106" s="74" t="s">
        <v>209</v>
      </c>
      <c r="AY106" s="6" t="s">
        <v>191</v>
      </c>
      <c r="BE106" s="114">
        <f>IF($U$106="základní",$N$106,0)</f>
        <v>0</v>
      </c>
      <c r="BF106" s="114">
        <f>IF($U$106="snížená",$N$106,0)</f>
        <v>0</v>
      </c>
      <c r="BG106" s="114">
        <f>IF($U$106="zákl. přenesená",$N$106,0)</f>
        <v>0</v>
      </c>
      <c r="BH106" s="114">
        <f>IF($U$106="sníž. přenesená",$N$106,0)</f>
        <v>0</v>
      </c>
      <c r="BI106" s="114">
        <f>IF($U$106="nulová",$N$106,0)</f>
        <v>0</v>
      </c>
      <c r="BJ106" s="74" t="s">
        <v>23</v>
      </c>
      <c r="BK106" s="114">
        <f>ROUND($L$106*$K$106,2)</f>
        <v>0</v>
      </c>
      <c r="BL106" s="74" t="s">
        <v>196</v>
      </c>
      <c r="BM106" s="74" t="s">
        <v>1660</v>
      </c>
    </row>
    <row r="107" spans="2:47" s="6" customFormat="1" ht="16.5" customHeight="1">
      <c r="B107" s="21"/>
      <c r="F107" s="263" t="s">
        <v>1621</v>
      </c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1"/>
      <c r="T107" s="47"/>
      <c r="AA107" s="48"/>
      <c r="AT107" s="6" t="s">
        <v>199</v>
      </c>
      <c r="AU107" s="6" t="s">
        <v>209</v>
      </c>
    </row>
    <row r="108" spans="2:65" s="6" customFormat="1" ht="15.75" customHeight="1">
      <c r="B108" s="21"/>
      <c r="C108" s="131" t="s">
        <v>296</v>
      </c>
      <c r="D108" s="131" t="s">
        <v>313</v>
      </c>
      <c r="E108" s="132" t="s">
        <v>1661</v>
      </c>
      <c r="F108" s="265" t="s">
        <v>1624</v>
      </c>
      <c r="G108" s="266"/>
      <c r="H108" s="266"/>
      <c r="I108" s="266"/>
      <c r="J108" s="133" t="s">
        <v>1625</v>
      </c>
      <c r="K108" s="134">
        <v>16</v>
      </c>
      <c r="L108" s="267"/>
      <c r="M108" s="266"/>
      <c r="N108" s="268">
        <f>ROUND($L$108*$K$108,2)</f>
        <v>0</v>
      </c>
      <c r="O108" s="269"/>
      <c r="P108" s="269"/>
      <c r="Q108" s="269"/>
      <c r="R108" s="107"/>
      <c r="S108" s="21"/>
      <c r="T108" s="110"/>
      <c r="U108" s="111" t="s">
        <v>43</v>
      </c>
      <c r="X108" s="112">
        <v>0</v>
      </c>
      <c r="Y108" s="112">
        <f>$X$108*$K$108</f>
        <v>0</v>
      </c>
      <c r="Z108" s="112">
        <v>0</v>
      </c>
      <c r="AA108" s="113">
        <f>$Z$108*$K$108</f>
        <v>0</v>
      </c>
      <c r="AR108" s="74" t="s">
        <v>238</v>
      </c>
      <c r="AT108" s="74" t="s">
        <v>313</v>
      </c>
      <c r="AU108" s="74" t="s">
        <v>209</v>
      </c>
      <c r="AY108" s="6" t="s">
        <v>191</v>
      </c>
      <c r="BE108" s="114">
        <f>IF($U$108="základní",$N$108,0)</f>
        <v>0</v>
      </c>
      <c r="BF108" s="114">
        <f>IF($U$108="snížená",$N$108,0)</f>
        <v>0</v>
      </c>
      <c r="BG108" s="114">
        <f>IF($U$108="zákl. přenesená",$N$108,0)</f>
        <v>0</v>
      </c>
      <c r="BH108" s="114">
        <f>IF($U$108="sníž. přenesená",$N$108,0)</f>
        <v>0</v>
      </c>
      <c r="BI108" s="114">
        <f>IF($U$108="nulová",$N$108,0)</f>
        <v>0</v>
      </c>
      <c r="BJ108" s="74" t="s">
        <v>23</v>
      </c>
      <c r="BK108" s="114">
        <f>ROUND($L$108*$K$108,2)</f>
        <v>0</v>
      </c>
      <c r="BL108" s="74" t="s">
        <v>196</v>
      </c>
      <c r="BM108" s="74" t="s">
        <v>1662</v>
      </c>
    </row>
    <row r="109" spans="2:47" s="6" customFormat="1" ht="16.5" customHeight="1">
      <c r="B109" s="21"/>
      <c r="F109" s="263" t="s">
        <v>1624</v>
      </c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1"/>
      <c r="T109" s="47"/>
      <c r="AA109" s="48"/>
      <c r="AT109" s="6" t="s">
        <v>199</v>
      </c>
      <c r="AU109" s="6" t="s">
        <v>209</v>
      </c>
    </row>
    <row r="110" spans="2:65" s="6" customFormat="1" ht="15.75" customHeight="1">
      <c r="B110" s="21"/>
      <c r="C110" s="131" t="s">
        <v>302</v>
      </c>
      <c r="D110" s="131" t="s">
        <v>313</v>
      </c>
      <c r="E110" s="132" t="s">
        <v>1663</v>
      </c>
      <c r="F110" s="265" t="s">
        <v>1628</v>
      </c>
      <c r="G110" s="266"/>
      <c r="H110" s="266"/>
      <c r="I110" s="266"/>
      <c r="J110" s="133" t="s">
        <v>1625</v>
      </c>
      <c r="K110" s="134">
        <v>39</v>
      </c>
      <c r="L110" s="267"/>
      <c r="M110" s="266"/>
      <c r="N110" s="268">
        <f>ROUND($L$110*$K$110,2)</f>
        <v>0</v>
      </c>
      <c r="O110" s="269"/>
      <c r="P110" s="269"/>
      <c r="Q110" s="269"/>
      <c r="R110" s="107"/>
      <c r="S110" s="21"/>
      <c r="T110" s="110"/>
      <c r="U110" s="111" t="s">
        <v>43</v>
      </c>
      <c r="X110" s="112">
        <v>0</v>
      </c>
      <c r="Y110" s="112">
        <f>$X$110*$K$110</f>
        <v>0</v>
      </c>
      <c r="Z110" s="112">
        <v>0</v>
      </c>
      <c r="AA110" s="113">
        <f>$Z$110*$K$110</f>
        <v>0</v>
      </c>
      <c r="AR110" s="74" t="s">
        <v>238</v>
      </c>
      <c r="AT110" s="74" t="s">
        <v>313</v>
      </c>
      <c r="AU110" s="74" t="s">
        <v>209</v>
      </c>
      <c r="AY110" s="6" t="s">
        <v>191</v>
      </c>
      <c r="BE110" s="114">
        <f>IF($U$110="základní",$N$110,0)</f>
        <v>0</v>
      </c>
      <c r="BF110" s="114">
        <f>IF($U$110="snížená",$N$110,0)</f>
        <v>0</v>
      </c>
      <c r="BG110" s="114">
        <f>IF($U$110="zákl. přenesená",$N$110,0)</f>
        <v>0</v>
      </c>
      <c r="BH110" s="114">
        <f>IF($U$110="sníž. přenesená",$N$110,0)</f>
        <v>0</v>
      </c>
      <c r="BI110" s="114">
        <f>IF($U$110="nulová",$N$110,0)</f>
        <v>0</v>
      </c>
      <c r="BJ110" s="74" t="s">
        <v>23</v>
      </c>
      <c r="BK110" s="114">
        <f>ROUND($L$110*$K$110,2)</f>
        <v>0</v>
      </c>
      <c r="BL110" s="74" t="s">
        <v>196</v>
      </c>
      <c r="BM110" s="74" t="s">
        <v>1664</v>
      </c>
    </row>
    <row r="111" spans="2:47" s="6" customFormat="1" ht="16.5" customHeight="1">
      <c r="B111" s="21"/>
      <c r="F111" s="263" t="s">
        <v>1628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1"/>
      <c r="T111" s="47"/>
      <c r="AA111" s="48"/>
      <c r="AT111" s="6" t="s">
        <v>199</v>
      </c>
      <c r="AU111" s="6" t="s">
        <v>209</v>
      </c>
    </row>
    <row r="112" spans="2:65" s="6" customFormat="1" ht="15.75" customHeight="1">
      <c r="B112" s="21"/>
      <c r="C112" s="131" t="s">
        <v>307</v>
      </c>
      <c r="D112" s="131" t="s">
        <v>313</v>
      </c>
      <c r="E112" s="132" t="s">
        <v>1665</v>
      </c>
      <c r="F112" s="265" t="s">
        <v>1631</v>
      </c>
      <c r="G112" s="266"/>
      <c r="H112" s="266"/>
      <c r="I112" s="266"/>
      <c r="J112" s="133" t="s">
        <v>1625</v>
      </c>
      <c r="K112" s="134">
        <v>12</v>
      </c>
      <c r="L112" s="267"/>
      <c r="M112" s="266"/>
      <c r="N112" s="268">
        <f>ROUND($L$112*$K$112,2)</f>
        <v>0</v>
      </c>
      <c r="O112" s="269"/>
      <c r="P112" s="269"/>
      <c r="Q112" s="269"/>
      <c r="R112" s="107"/>
      <c r="S112" s="21"/>
      <c r="T112" s="110"/>
      <c r="U112" s="111" t="s">
        <v>43</v>
      </c>
      <c r="X112" s="112">
        <v>0</v>
      </c>
      <c r="Y112" s="112">
        <f>$X$112*$K$112</f>
        <v>0</v>
      </c>
      <c r="Z112" s="112">
        <v>0</v>
      </c>
      <c r="AA112" s="113">
        <f>$Z$112*$K$112</f>
        <v>0</v>
      </c>
      <c r="AR112" s="74" t="s">
        <v>238</v>
      </c>
      <c r="AT112" s="74" t="s">
        <v>313</v>
      </c>
      <c r="AU112" s="74" t="s">
        <v>209</v>
      </c>
      <c r="AY112" s="6" t="s">
        <v>191</v>
      </c>
      <c r="BE112" s="114">
        <f>IF($U$112="základní",$N$112,0)</f>
        <v>0</v>
      </c>
      <c r="BF112" s="114">
        <f>IF($U$112="snížená",$N$112,0)</f>
        <v>0</v>
      </c>
      <c r="BG112" s="114">
        <f>IF($U$112="zákl. přenesená",$N$112,0)</f>
        <v>0</v>
      </c>
      <c r="BH112" s="114">
        <f>IF($U$112="sníž. přenesená",$N$112,0)</f>
        <v>0</v>
      </c>
      <c r="BI112" s="114">
        <f>IF($U$112="nulová",$N$112,0)</f>
        <v>0</v>
      </c>
      <c r="BJ112" s="74" t="s">
        <v>23</v>
      </c>
      <c r="BK112" s="114">
        <f>ROUND($L$112*$K$112,2)</f>
        <v>0</v>
      </c>
      <c r="BL112" s="74" t="s">
        <v>196</v>
      </c>
      <c r="BM112" s="74" t="s">
        <v>1666</v>
      </c>
    </row>
    <row r="113" spans="2:47" s="6" customFormat="1" ht="16.5" customHeight="1">
      <c r="B113" s="21"/>
      <c r="F113" s="263" t="s">
        <v>1631</v>
      </c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1"/>
      <c r="T113" s="47"/>
      <c r="AA113" s="48"/>
      <c r="AT113" s="6" t="s">
        <v>199</v>
      </c>
      <c r="AU113" s="6" t="s">
        <v>209</v>
      </c>
    </row>
    <row r="114" spans="2:65" s="6" customFormat="1" ht="15.75" customHeight="1">
      <c r="B114" s="21"/>
      <c r="C114" s="131" t="s">
        <v>312</v>
      </c>
      <c r="D114" s="131" t="s">
        <v>313</v>
      </c>
      <c r="E114" s="132" t="s">
        <v>1667</v>
      </c>
      <c r="F114" s="265" t="s">
        <v>1634</v>
      </c>
      <c r="G114" s="266"/>
      <c r="H114" s="266"/>
      <c r="I114" s="266"/>
      <c r="J114" s="133" t="s">
        <v>1625</v>
      </c>
      <c r="K114" s="134">
        <v>22</v>
      </c>
      <c r="L114" s="267"/>
      <c r="M114" s="266"/>
      <c r="N114" s="268">
        <f>ROUND($L$114*$K$114,2)</f>
        <v>0</v>
      </c>
      <c r="O114" s="269"/>
      <c r="P114" s="269"/>
      <c r="Q114" s="269"/>
      <c r="R114" s="107"/>
      <c r="S114" s="21"/>
      <c r="T114" s="110"/>
      <c r="U114" s="111" t="s">
        <v>43</v>
      </c>
      <c r="X114" s="112">
        <v>0</v>
      </c>
      <c r="Y114" s="112">
        <f>$X$114*$K$114</f>
        <v>0</v>
      </c>
      <c r="Z114" s="112">
        <v>0</v>
      </c>
      <c r="AA114" s="113">
        <f>$Z$114*$K$114</f>
        <v>0</v>
      </c>
      <c r="AR114" s="74" t="s">
        <v>238</v>
      </c>
      <c r="AT114" s="74" t="s">
        <v>313</v>
      </c>
      <c r="AU114" s="74" t="s">
        <v>209</v>
      </c>
      <c r="AY114" s="6" t="s">
        <v>191</v>
      </c>
      <c r="BE114" s="114">
        <f>IF($U$114="základní",$N$114,0)</f>
        <v>0</v>
      </c>
      <c r="BF114" s="114">
        <f>IF($U$114="snížená",$N$114,0)</f>
        <v>0</v>
      </c>
      <c r="BG114" s="114">
        <f>IF($U$114="zákl. přenesená",$N$114,0)</f>
        <v>0</v>
      </c>
      <c r="BH114" s="114">
        <f>IF($U$114="sníž. přenesená",$N$114,0)</f>
        <v>0</v>
      </c>
      <c r="BI114" s="114">
        <f>IF($U$114="nulová",$N$114,0)</f>
        <v>0</v>
      </c>
      <c r="BJ114" s="74" t="s">
        <v>23</v>
      </c>
      <c r="BK114" s="114">
        <f>ROUND($L$114*$K$114,2)</f>
        <v>0</v>
      </c>
      <c r="BL114" s="74" t="s">
        <v>196</v>
      </c>
      <c r="BM114" s="74" t="s">
        <v>1668</v>
      </c>
    </row>
    <row r="115" spans="2:47" s="6" customFormat="1" ht="16.5" customHeight="1">
      <c r="B115" s="21"/>
      <c r="F115" s="263" t="s">
        <v>1634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1"/>
      <c r="T115" s="47"/>
      <c r="AA115" s="48"/>
      <c r="AT115" s="6" t="s">
        <v>199</v>
      </c>
      <c r="AU115" s="6" t="s">
        <v>209</v>
      </c>
    </row>
    <row r="116" spans="2:65" s="6" customFormat="1" ht="15.75" customHeight="1">
      <c r="B116" s="21"/>
      <c r="C116" s="131" t="s">
        <v>8</v>
      </c>
      <c r="D116" s="131" t="s">
        <v>313</v>
      </c>
      <c r="E116" s="132" t="s">
        <v>1669</v>
      </c>
      <c r="F116" s="265" t="s">
        <v>1637</v>
      </c>
      <c r="G116" s="266"/>
      <c r="H116" s="266"/>
      <c r="I116" s="266"/>
      <c r="J116" s="133" t="s">
        <v>1625</v>
      </c>
      <c r="K116" s="134">
        <v>20</v>
      </c>
      <c r="L116" s="267"/>
      <c r="M116" s="266"/>
      <c r="N116" s="268">
        <f>ROUND($L$116*$K$116,2)</f>
        <v>0</v>
      </c>
      <c r="O116" s="269"/>
      <c r="P116" s="269"/>
      <c r="Q116" s="269"/>
      <c r="R116" s="107"/>
      <c r="S116" s="21"/>
      <c r="T116" s="110"/>
      <c r="U116" s="111" t="s">
        <v>43</v>
      </c>
      <c r="X116" s="112">
        <v>0</v>
      </c>
      <c r="Y116" s="112">
        <f>$X$116*$K$116</f>
        <v>0</v>
      </c>
      <c r="Z116" s="112">
        <v>0</v>
      </c>
      <c r="AA116" s="113">
        <f>$Z$116*$K$116</f>
        <v>0</v>
      </c>
      <c r="AR116" s="74" t="s">
        <v>238</v>
      </c>
      <c r="AT116" s="74" t="s">
        <v>313</v>
      </c>
      <c r="AU116" s="74" t="s">
        <v>209</v>
      </c>
      <c r="AY116" s="6" t="s">
        <v>191</v>
      </c>
      <c r="BE116" s="114">
        <f>IF($U$116="základní",$N$116,0)</f>
        <v>0</v>
      </c>
      <c r="BF116" s="114">
        <f>IF($U$116="snížená",$N$116,0)</f>
        <v>0</v>
      </c>
      <c r="BG116" s="114">
        <f>IF($U$116="zákl. přenesená",$N$116,0)</f>
        <v>0</v>
      </c>
      <c r="BH116" s="114">
        <f>IF($U$116="sníž. přenesená",$N$116,0)</f>
        <v>0</v>
      </c>
      <c r="BI116" s="114">
        <f>IF($U$116="nulová",$N$116,0)</f>
        <v>0</v>
      </c>
      <c r="BJ116" s="74" t="s">
        <v>23</v>
      </c>
      <c r="BK116" s="114">
        <f>ROUND($L$116*$K$116,2)</f>
        <v>0</v>
      </c>
      <c r="BL116" s="74" t="s">
        <v>196</v>
      </c>
      <c r="BM116" s="74" t="s">
        <v>1670</v>
      </c>
    </row>
    <row r="117" spans="2:47" s="6" customFormat="1" ht="16.5" customHeight="1">
      <c r="B117" s="21"/>
      <c r="F117" s="263" t="s">
        <v>1637</v>
      </c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1"/>
      <c r="T117" s="47"/>
      <c r="AA117" s="48"/>
      <c r="AT117" s="6" t="s">
        <v>199</v>
      </c>
      <c r="AU117" s="6" t="s">
        <v>209</v>
      </c>
    </row>
    <row r="118" spans="2:65" s="6" customFormat="1" ht="15.75" customHeight="1">
      <c r="B118" s="21"/>
      <c r="C118" s="131" t="s">
        <v>325</v>
      </c>
      <c r="D118" s="131" t="s">
        <v>313</v>
      </c>
      <c r="E118" s="132" t="s">
        <v>1671</v>
      </c>
      <c r="F118" s="265" t="s">
        <v>1640</v>
      </c>
      <c r="G118" s="266"/>
      <c r="H118" s="266"/>
      <c r="I118" s="266"/>
      <c r="J118" s="133" t="s">
        <v>1625</v>
      </c>
      <c r="K118" s="134">
        <v>13</v>
      </c>
      <c r="L118" s="267"/>
      <c r="M118" s="266"/>
      <c r="N118" s="268">
        <f>ROUND($L$118*$K$118,2)</f>
        <v>0</v>
      </c>
      <c r="O118" s="269"/>
      <c r="P118" s="269"/>
      <c r="Q118" s="269"/>
      <c r="R118" s="107"/>
      <c r="S118" s="21"/>
      <c r="T118" s="110"/>
      <c r="U118" s="111" t="s">
        <v>43</v>
      </c>
      <c r="X118" s="112">
        <v>0</v>
      </c>
      <c r="Y118" s="112">
        <f>$X$118*$K$118</f>
        <v>0</v>
      </c>
      <c r="Z118" s="112">
        <v>0</v>
      </c>
      <c r="AA118" s="113">
        <f>$Z$118*$K$118</f>
        <v>0</v>
      </c>
      <c r="AR118" s="74" t="s">
        <v>238</v>
      </c>
      <c r="AT118" s="74" t="s">
        <v>313</v>
      </c>
      <c r="AU118" s="74" t="s">
        <v>209</v>
      </c>
      <c r="AY118" s="6" t="s">
        <v>191</v>
      </c>
      <c r="BE118" s="114">
        <f>IF($U$118="základní",$N$118,0)</f>
        <v>0</v>
      </c>
      <c r="BF118" s="114">
        <f>IF($U$118="snížená",$N$118,0)</f>
        <v>0</v>
      </c>
      <c r="BG118" s="114">
        <f>IF($U$118="zákl. přenesená",$N$118,0)</f>
        <v>0</v>
      </c>
      <c r="BH118" s="114">
        <f>IF($U$118="sníž. přenesená",$N$118,0)</f>
        <v>0</v>
      </c>
      <c r="BI118" s="114">
        <f>IF($U$118="nulová",$N$118,0)</f>
        <v>0</v>
      </c>
      <c r="BJ118" s="74" t="s">
        <v>23</v>
      </c>
      <c r="BK118" s="114">
        <f>ROUND($L$118*$K$118,2)</f>
        <v>0</v>
      </c>
      <c r="BL118" s="74" t="s">
        <v>196</v>
      </c>
      <c r="BM118" s="74" t="s">
        <v>1672</v>
      </c>
    </row>
    <row r="119" spans="2:47" s="6" customFormat="1" ht="16.5" customHeight="1">
      <c r="B119" s="21"/>
      <c r="F119" s="263" t="s">
        <v>1640</v>
      </c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1"/>
      <c r="T119" s="47"/>
      <c r="AA119" s="48"/>
      <c r="AT119" s="6" t="s">
        <v>199</v>
      </c>
      <c r="AU119" s="6" t="s">
        <v>209</v>
      </c>
    </row>
    <row r="120" spans="2:65" s="6" customFormat="1" ht="15.75" customHeight="1">
      <c r="B120" s="21"/>
      <c r="C120" s="131" t="s">
        <v>331</v>
      </c>
      <c r="D120" s="131" t="s">
        <v>313</v>
      </c>
      <c r="E120" s="132" t="s">
        <v>1673</v>
      </c>
      <c r="F120" s="265" t="s">
        <v>1649</v>
      </c>
      <c r="G120" s="266"/>
      <c r="H120" s="266"/>
      <c r="I120" s="266"/>
      <c r="J120" s="133" t="s">
        <v>1625</v>
      </c>
      <c r="K120" s="134">
        <v>32</v>
      </c>
      <c r="L120" s="267"/>
      <c r="M120" s="266"/>
      <c r="N120" s="268">
        <f>ROUND($L$120*$K$120,2)</f>
        <v>0</v>
      </c>
      <c r="O120" s="269"/>
      <c r="P120" s="269"/>
      <c r="Q120" s="269"/>
      <c r="R120" s="107"/>
      <c r="S120" s="21"/>
      <c r="T120" s="110"/>
      <c r="U120" s="111" t="s">
        <v>43</v>
      </c>
      <c r="X120" s="112">
        <v>0</v>
      </c>
      <c r="Y120" s="112">
        <f>$X$120*$K$120</f>
        <v>0</v>
      </c>
      <c r="Z120" s="112">
        <v>0</v>
      </c>
      <c r="AA120" s="113">
        <f>$Z$120*$K$120</f>
        <v>0</v>
      </c>
      <c r="AR120" s="74" t="s">
        <v>238</v>
      </c>
      <c r="AT120" s="74" t="s">
        <v>313</v>
      </c>
      <c r="AU120" s="74" t="s">
        <v>209</v>
      </c>
      <c r="AY120" s="6" t="s">
        <v>191</v>
      </c>
      <c r="BE120" s="114">
        <f>IF($U$120="základní",$N$120,0)</f>
        <v>0</v>
      </c>
      <c r="BF120" s="114">
        <f>IF($U$120="snížená",$N$120,0)</f>
        <v>0</v>
      </c>
      <c r="BG120" s="114">
        <f>IF($U$120="zákl. přenesená",$N$120,0)</f>
        <v>0</v>
      </c>
      <c r="BH120" s="114">
        <f>IF($U$120="sníž. přenesená",$N$120,0)</f>
        <v>0</v>
      </c>
      <c r="BI120" s="114">
        <f>IF($U$120="nulová",$N$120,0)</f>
        <v>0</v>
      </c>
      <c r="BJ120" s="74" t="s">
        <v>23</v>
      </c>
      <c r="BK120" s="114">
        <f>ROUND($L$120*$K$120,2)</f>
        <v>0</v>
      </c>
      <c r="BL120" s="74" t="s">
        <v>196</v>
      </c>
      <c r="BM120" s="74" t="s">
        <v>1674</v>
      </c>
    </row>
    <row r="121" spans="2:47" s="6" customFormat="1" ht="16.5" customHeight="1">
      <c r="B121" s="21"/>
      <c r="F121" s="263" t="s">
        <v>1649</v>
      </c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1"/>
      <c r="T121" s="47"/>
      <c r="AA121" s="48"/>
      <c r="AT121" s="6" t="s">
        <v>199</v>
      </c>
      <c r="AU121" s="6" t="s">
        <v>209</v>
      </c>
    </row>
    <row r="122" spans="2:65" s="6" customFormat="1" ht="27" customHeight="1">
      <c r="B122" s="21"/>
      <c r="C122" s="131" t="s">
        <v>336</v>
      </c>
      <c r="D122" s="131" t="s">
        <v>313</v>
      </c>
      <c r="E122" s="132" t="s">
        <v>1675</v>
      </c>
      <c r="F122" s="265" t="s">
        <v>1643</v>
      </c>
      <c r="G122" s="266"/>
      <c r="H122" s="266"/>
      <c r="I122" s="266"/>
      <c r="J122" s="133" t="s">
        <v>89</v>
      </c>
      <c r="K122" s="134">
        <v>220</v>
      </c>
      <c r="L122" s="267"/>
      <c r="M122" s="266"/>
      <c r="N122" s="268">
        <f>ROUND($L$122*$K$122,2)</f>
        <v>0</v>
      </c>
      <c r="O122" s="269"/>
      <c r="P122" s="269"/>
      <c r="Q122" s="269"/>
      <c r="R122" s="107"/>
      <c r="S122" s="21"/>
      <c r="T122" s="110"/>
      <c r="U122" s="111" t="s">
        <v>43</v>
      </c>
      <c r="X122" s="112">
        <v>0</v>
      </c>
      <c r="Y122" s="112">
        <f>$X$122*$K$122</f>
        <v>0</v>
      </c>
      <c r="Z122" s="112">
        <v>0</v>
      </c>
      <c r="AA122" s="113">
        <f>$Z$122*$K$122</f>
        <v>0</v>
      </c>
      <c r="AR122" s="74" t="s">
        <v>238</v>
      </c>
      <c r="AT122" s="74" t="s">
        <v>313</v>
      </c>
      <c r="AU122" s="74" t="s">
        <v>209</v>
      </c>
      <c r="AY122" s="6" t="s">
        <v>191</v>
      </c>
      <c r="BE122" s="114">
        <f>IF($U$122="základní",$N$122,0)</f>
        <v>0</v>
      </c>
      <c r="BF122" s="114">
        <f>IF($U$122="snížená",$N$122,0)</f>
        <v>0</v>
      </c>
      <c r="BG122" s="114">
        <f>IF($U$122="zákl. přenesená",$N$122,0)</f>
        <v>0</v>
      </c>
      <c r="BH122" s="114">
        <f>IF($U$122="sníž. přenesená",$N$122,0)</f>
        <v>0</v>
      </c>
      <c r="BI122" s="114">
        <f>IF($U$122="nulová",$N$122,0)</f>
        <v>0</v>
      </c>
      <c r="BJ122" s="74" t="s">
        <v>23</v>
      </c>
      <c r="BK122" s="114">
        <f>ROUND($L$122*$K$122,2)</f>
        <v>0</v>
      </c>
      <c r="BL122" s="74" t="s">
        <v>196</v>
      </c>
      <c r="BM122" s="74" t="s">
        <v>1676</v>
      </c>
    </row>
    <row r="123" spans="2:47" s="6" customFormat="1" ht="16.5" customHeight="1">
      <c r="B123" s="21"/>
      <c r="F123" s="263" t="s">
        <v>1643</v>
      </c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1"/>
      <c r="T123" s="47"/>
      <c r="AA123" s="48"/>
      <c r="AT123" s="6" t="s">
        <v>199</v>
      </c>
      <c r="AU123" s="6" t="s">
        <v>209</v>
      </c>
    </row>
    <row r="124" spans="2:65" s="6" customFormat="1" ht="15.75" customHeight="1">
      <c r="B124" s="21"/>
      <c r="C124" s="131" t="s">
        <v>342</v>
      </c>
      <c r="D124" s="131" t="s">
        <v>313</v>
      </c>
      <c r="E124" s="132" t="s">
        <v>1677</v>
      </c>
      <c r="F124" s="265" t="s">
        <v>1678</v>
      </c>
      <c r="G124" s="266"/>
      <c r="H124" s="266"/>
      <c r="I124" s="266"/>
      <c r="J124" s="133" t="s">
        <v>1625</v>
      </c>
      <c r="K124" s="134">
        <v>16</v>
      </c>
      <c r="L124" s="267"/>
      <c r="M124" s="266"/>
      <c r="N124" s="268">
        <f>ROUND($L$124*$K$124,2)</f>
        <v>0</v>
      </c>
      <c r="O124" s="269"/>
      <c r="P124" s="269"/>
      <c r="Q124" s="269"/>
      <c r="R124" s="107"/>
      <c r="S124" s="21"/>
      <c r="T124" s="110"/>
      <c r="U124" s="111" t="s">
        <v>43</v>
      </c>
      <c r="X124" s="112">
        <v>0</v>
      </c>
      <c r="Y124" s="112">
        <f>$X$124*$K$124</f>
        <v>0</v>
      </c>
      <c r="Z124" s="112">
        <v>0</v>
      </c>
      <c r="AA124" s="113">
        <f>$Z$124*$K$124</f>
        <v>0</v>
      </c>
      <c r="AR124" s="74" t="s">
        <v>238</v>
      </c>
      <c r="AT124" s="74" t="s">
        <v>313</v>
      </c>
      <c r="AU124" s="74" t="s">
        <v>209</v>
      </c>
      <c r="AY124" s="6" t="s">
        <v>191</v>
      </c>
      <c r="BE124" s="114">
        <f>IF($U$124="základní",$N$124,0)</f>
        <v>0</v>
      </c>
      <c r="BF124" s="114">
        <f>IF($U$124="snížená",$N$124,0)</f>
        <v>0</v>
      </c>
      <c r="BG124" s="114">
        <f>IF($U$124="zákl. přenesená",$N$124,0)</f>
        <v>0</v>
      </c>
      <c r="BH124" s="114">
        <f>IF($U$124="sníž. přenesená",$N$124,0)</f>
        <v>0</v>
      </c>
      <c r="BI124" s="114">
        <f>IF($U$124="nulová",$N$124,0)</f>
        <v>0</v>
      </c>
      <c r="BJ124" s="74" t="s">
        <v>23</v>
      </c>
      <c r="BK124" s="114">
        <f>ROUND($L$124*$K$124,2)</f>
        <v>0</v>
      </c>
      <c r="BL124" s="74" t="s">
        <v>196</v>
      </c>
      <c r="BM124" s="74" t="s">
        <v>1679</v>
      </c>
    </row>
    <row r="125" spans="2:47" s="6" customFormat="1" ht="16.5" customHeight="1">
      <c r="B125" s="21"/>
      <c r="F125" s="263" t="s">
        <v>1678</v>
      </c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1"/>
      <c r="T125" s="47"/>
      <c r="AA125" s="48"/>
      <c r="AT125" s="6" t="s">
        <v>199</v>
      </c>
      <c r="AU125" s="6" t="s">
        <v>209</v>
      </c>
    </row>
    <row r="126" spans="2:65" s="6" customFormat="1" ht="15.75" customHeight="1">
      <c r="B126" s="21"/>
      <c r="C126" s="131" t="s">
        <v>359</v>
      </c>
      <c r="D126" s="131" t="s">
        <v>313</v>
      </c>
      <c r="E126" s="132" t="s">
        <v>1680</v>
      </c>
      <c r="F126" s="265" t="s">
        <v>1681</v>
      </c>
      <c r="G126" s="266"/>
      <c r="H126" s="266"/>
      <c r="I126" s="266"/>
      <c r="J126" s="133" t="s">
        <v>1653</v>
      </c>
      <c r="K126" s="134">
        <v>1</v>
      </c>
      <c r="L126" s="267"/>
      <c r="M126" s="266"/>
      <c r="N126" s="268">
        <f>ROUND($L$126*$K$126,2)</f>
        <v>0</v>
      </c>
      <c r="O126" s="269"/>
      <c r="P126" s="269"/>
      <c r="Q126" s="269"/>
      <c r="R126" s="107"/>
      <c r="S126" s="21"/>
      <c r="T126" s="110"/>
      <c r="U126" s="111" t="s">
        <v>43</v>
      </c>
      <c r="X126" s="112">
        <v>0</v>
      </c>
      <c r="Y126" s="112">
        <f>$X$126*$K$126</f>
        <v>0</v>
      </c>
      <c r="Z126" s="112">
        <v>0</v>
      </c>
      <c r="AA126" s="113">
        <f>$Z$126*$K$126</f>
        <v>0</v>
      </c>
      <c r="AR126" s="74" t="s">
        <v>238</v>
      </c>
      <c r="AT126" s="74" t="s">
        <v>313</v>
      </c>
      <c r="AU126" s="74" t="s">
        <v>209</v>
      </c>
      <c r="AY126" s="6" t="s">
        <v>191</v>
      </c>
      <c r="BE126" s="114">
        <f>IF($U$126="základní",$N$126,0)</f>
        <v>0</v>
      </c>
      <c r="BF126" s="114">
        <f>IF($U$126="snížená",$N$126,0)</f>
        <v>0</v>
      </c>
      <c r="BG126" s="114">
        <f>IF($U$126="zákl. přenesená",$N$126,0)</f>
        <v>0</v>
      </c>
      <c r="BH126" s="114">
        <f>IF($U$126="sníž. přenesená",$N$126,0)</f>
        <v>0</v>
      </c>
      <c r="BI126" s="114">
        <f>IF($U$126="nulová",$N$126,0)</f>
        <v>0</v>
      </c>
      <c r="BJ126" s="74" t="s">
        <v>23</v>
      </c>
      <c r="BK126" s="114">
        <f>ROUND($L$126*$K$126,2)</f>
        <v>0</v>
      </c>
      <c r="BL126" s="74" t="s">
        <v>196</v>
      </c>
      <c r="BM126" s="74" t="s">
        <v>1682</v>
      </c>
    </row>
    <row r="127" spans="2:47" s="6" customFormat="1" ht="16.5" customHeight="1">
      <c r="B127" s="21"/>
      <c r="F127" s="263" t="s">
        <v>1681</v>
      </c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1"/>
      <c r="T127" s="47"/>
      <c r="AA127" s="48"/>
      <c r="AT127" s="6" t="s">
        <v>199</v>
      </c>
      <c r="AU127" s="6" t="s">
        <v>209</v>
      </c>
    </row>
    <row r="128" spans="2:65" s="6" customFormat="1" ht="27" customHeight="1">
      <c r="B128" s="21"/>
      <c r="C128" s="131" t="s">
        <v>365</v>
      </c>
      <c r="D128" s="131" t="s">
        <v>313</v>
      </c>
      <c r="E128" s="132" t="s">
        <v>1683</v>
      </c>
      <c r="F128" s="265" t="s">
        <v>1684</v>
      </c>
      <c r="G128" s="266"/>
      <c r="H128" s="266"/>
      <c r="I128" s="266"/>
      <c r="J128" s="133" t="s">
        <v>1653</v>
      </c>
      <c r="K128" s="134">
        <v>1</v>
      </c>
      <c r="L128" s="267"/>
      <c r="M128" s="266"/>
      <c r="N128" s="268">
        <f>ROUND($L$128*$K$128,2)</f>
        <v>0</v>
      </c>
      <c r="O128" s="269"/>
      <c r="P128" s="269"/>
      <c r="Q128" s="269"/>
      <c r="R128" s="107"/>
      <c r="S128" s="21"/>
      <c r="T128" s="110"/>
      <c r="U128" s="111" t="s">
        <v>43</v>
      </c>
      <c r="X128" s="112">
        <v>0</v>
      </c>
      <c r="Y128" s="112">
        <f>$X$128*$K$128</f>
        <v>0</v>
      </c>
      <c r="Z128" s="112">
        <v>0</v>
      </c>
      <c r="AA128" s="113">
        <f>$Z$128*$K$128</f>
        <v>0</v>
      </c>
      <c r="AR128" s="74" t="s">
        <v>238</v>
      </c>
      <c r="AT128" s="74" t="s">
        <v>313</v>
      </c>
      <c r="AU128" s="74" t="s">
        <v>209</v>
      </c>
      <c r="AY128" s="6" t="s">
        <v>191</v>
      </c>
      <c r="BE128" s="114">
        <f>IF($U$128="základní",$N$128,0)</f>
        <v>0</v>
      </c>
      <c r="BF128" s="114">
        <f>IF($U$128="snížená",$N$128,0)</f>
        <v>0</v>
      </c>
      <c r="BG128" s="114">
        <f>IF($U$128="zákl. přenesená",$N$128,0)</f>
        <v>0</v>
      </c>
      <c r="BH128" s="114">
        <f>IF($U$128="sníž. přenesená",$N$128,0)</f>
        <v>0</v>
      </c>
      <c r="BI128" s="114">
        <f>IF($U$128="nulová",$N$128,0)</f>
        <v>0</v>
      </c>
      <c r="BJ128" s="74" t="s">
        <v>23</v>
      </c>
      <c r="BK128" s="114">
        <f>ROUND($L$128*$K$128,2)</f>
        <v>0</v>
      </c>
      <c r="BL128" s="74" t="s">
        <v>196</v>
      </c>
      <c r="BM128" s="74" t="s">
        <v>1685</v>
      </c>
    </row>
    <row r="129" spans="2:47" s="6" customFormat="1" ht="16.5" customHeight="1">
      <c r="B129" s="21"/>
      <c r="F129" s="263" t="s">
        <v>1684</v>
      </c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1"/>
      <c r="T129" s="141"/>
      <c r="U129" s="142"/>
      <c r="V129" s="142"/>
      <c r="W129" s="142"/>
      <c r="X129" s="142"/>
      <c r="Y129" s="142"/>
      <c r="Z129" s="142"/>
      <c r="AA129" s="143"/>
      <c r="AT129" s="6" t="s">
        <v>199</v>
      </c>
      <c r="AU129" s="6" t="s">
        <v>209</v>
      </c>
    </row>
    <row r="130" spans="2:19" s="6" customFormat="1" ht="7.5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21"/>
    </row>
    <row r="1108" s="2" customFormat="1" ht="14.25" customHeight="1"/>
  </sheetData>
  <sheetProtection/>
  <mergeCells count="15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C61:R61"/>
    <mergeCell ref="F63:Q63"/>
    <mergeCell ref="F64:Q64"/>
    <mergeCell ref="M66:P66"/>
    <mergeCell ref="M68:Q68"/>
    <mergeCell ref="F71:I71"/>
    <mergeCell ref="L71:M71"/>
    <mergeCell ref="N71:Q71"/>
    <mergeCell ref="F75:I75"/>
    <mergeCell ref="L75:M75"/>
    <mergeCell ref="N75:Q75"/>
    <mergeCell ref="F76:R76"/>
    <mergeCell ref="F77:I77"/>
    <mergeCell ref="L77:M77"/>
    <mergeCell ref="N77:Q77"/>
    <mergeCell ref="F78:R78"/>
    <mergeCell ref="F79:I79"/>
    <mergeCell ref="L79:M79"/>
    <mergeCell ref="N79:Q79"/>
    <mergeCell ref="F80:R80"/>
    <mergeCell ref="F81:I81"/>
    <mergeCell ref="L81:M81"/>
    <mergeCell ref="N81:Q81"/>
    <mergeCell ref="F82:R82"/>
    <mergeCell ref="F83:I83"/>
    <mergeCell ref="L83:M83"/>
    <mergeCell ref="N83:Q83"/>
    <mergeCell ref="F84:R84"/>
    <mergeCell ref="F85:I85"/>
    <mergeCell ref="L85:M85"/>
    <mergeCell ref="N85:Q85"/>
    <mergeCell ref="F86:R86"/>
    <mergeCell ref="F87:I87"/>
    <mergeCell ref="L87:M87"/>
    <mergeCell ref="N87:Q87"/>
    <mergeCell ref="F88:R88"/>
    <mergeCell ref="F89:I89"/>
    <mergeCell ref="L89:M89"/>
    <mergeCell ref="N89:Q89"/>
    <mergeCell ref="F90:R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L95:M95"/>
    <mergeCell ref="N95:Q95"/>
    <mergeCell ref="F96:R96"/>
    <mergeCell ref="F97:I97"/>
    <mergeCell ref="L97:M97"/>
    <mergeCell ref="N97:Q97"/>
    <mergeCell ref="F98:R98"/>
    <mergeCell ref="F99:I99"/>
    <mergeCell ref="L99:M99"/>
    <mergeCell ref="N99:Q99"/>
    <mergeCell ref="F100:R100"/>
    <mergeCell ref="F102:I102"/>
    <mergeCell ref="L102:M102"/>
    <mergeCell ref="N102:Q102"/>
    <mergeCell ref="F103:R103"/>
    <mergeCell ref="F104:I104"/>
    <mergeCell ref="L104:M104"/>
    <mergeCell ref="N104:Q104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9:R109"/>
    <mergeCell ref="F110:I110"/>
    <mergeCell ref="L110:M110"/>
    <mergeCell ref="N110:Q110"/>
    <mergeCell ref="F111:R111"/>
    <mergeCell ref="F112:I112"/>
    <mergeCell ref="L112:M112"/>
    <mergeCell ref="N112:Q112"/>
    <mergeCell ref="F113:R113"/>
    <mergeCell ref="F114:I114"/>
    <mergeCell ref="L114:M114"/>
    <mergeCell ref="N114:Q114"/>
    <mergeCell ref="F115:R115"/>
    <mergeCell ref="F116:I116"/>
    <mergeCell ref="L116:M116"/>
    <mergeCell ref="N116:Q116"/>
    <mergeCell ref="F117:R117"/>
    <mergeCell ref="F118:I118"/>
    <mergeCell ref="L118:M118"/>
    <mergeCell ref="N118:Q118"/>
    <mergeCell ref="F120:I120"/>
    <mergeCell ref="L120:M120"/>
    <mergeCell ref="N120:Q120"/>
    <mergeCell ref="F121:R121"/>
    <mergeCell ref="F122:I122"/>
    <mergeCell ref="L122:M122"/>
    <mergeCell ref="N122:Q122"/>
    <mergeCell ref="F129:R129"/>
    <mergeCell ref="N72:Q72"/>
    <mergeCell ref="N73:Q73"/>
    <mergeCell ref="N74:Q74"/>
    <mergeCell ref="N101:Q101"/>
    <mergeCell ref="F123:R123"/>
    <mergeCell ref="F124:I124"/>
    <mergeCell ref="L124:M124"/>
    <mergeCell ref="N124:Q124"/>
    <mergeCell ref="F125:R125"/>
    <mergeCell ref="H1:K1"/>
    <mergeCell ref="S2:AC2"/>
    <mergeCell ref="F127:R127"/>
    <mergeCell ref="F128:I128"/>
    <mergeCell ref="L128:M128"/>
    <mergeCell ref="N128:Q128"/>
    <mergeCell ref="F126:I126"/>
    <mergeCell ref="L126:M126"/>
    <mergeCell ref="N126:Q126"/>
    <mergeCell ref="F119:R119"/>
  </mergeCells>
  <hyperlinks>
    <hyperlink ref="F1:G1" location="C2" tooltip="Krycí list soupisu" display="1) Krycí list soupisu"/>
    <hyperlink ref="H1:K1" location="C49" tooltip="Rekapitulace" display="2) Rekapitulace"/>
    <hyperlink ref="L1:M1" location="C7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1732</v>
      </c>
      <c r="G1" s="149"/>
      <c r="H1" s="259" t="s">
        <v>1733</v>
      </c>
      <c r="I1" s="259"/>
      <c r="J1" s="259"/>
      <c r="K1" s="259"/>
      <c r="L1" s="149" t="s">
        <v>1734</v>
      </c>
      <c r="M1" s="149"/>
      <c r="N1" s="147"/>
      <c r="O1" s="148" t="s">
        <v>87</v>
      </c>
      <c r="P1" s="147"/>
      <c r="Q1" s="147"/>
      <c r="R1" s="147"/>
      <c r="S1" s="149" t="s">
        <v>1735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1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6" t="s">
        <v>6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241" t="s">
        <v>94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52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2" t="str">
        <f>'Rekapitulace stavby'!$K$6</f>
        <v>Fáze 2_Sportovní hala v Litvínově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11"/>
    </row>
    <row r="7" spans="2:18" s="6" customFormat="1" ht="37.5" customHeight="1">
      <c r="B7" s="21"/>
      <c r="D7" s="41" t="s">
        <v>101</v>
      </c>
      <c r="F7" s="243" t="s">
        <v>1686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 t="s">
        <v>21</v>
      </c>
      <c r="M9" s="17" t="s">
        <v>22</v>
      </c>
      <c r="O9" s="15"/>
      <c r="R9" s="24"/>
    </row>
    <row r="10" spans="2:18" s="6" customFormat="1" ht="15" customHeight="1">
      <c r="B10" s="21"/>
      <c r="D10" s="17" t="s">
        <v>24</v>
      </c>
      <c r="F10" s="15" t="s">
        <v>25</v>
      </c>
      <c r="M10" s="17" t="s">
        <v>26</v>
      </c>
      <c r="O10" s="283" t="str">
        <f>'Rekapitulace stavby'!$AN$8</f>
        <v>10.09.2013</v>
      </c>
      <c r="P10" s="242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30</v>
      </c>
      <c r="M12" s="17" t="s">
        <v>31</v>
      </c>
      <c r="O12" s="244">
        <f>IF('Rekapitulace stavby'!$AN$10="","",'Rekapitulace stavby'!$AN$10)</f>
      </c>
      <c r="P12" s="242"/>
      <c r="R12" s="24"/>
    </row>
    <row r="13" spans="2:18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4">
        <f>IF('Rekapitulace stavby'!$AN$11="","",'Rekapitulace stavby'!$AN$11)</f>
      </c>
      <c r="P13" s="242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31</v>
      </c>
      <c r="O15" s="244" t="str">
        <f>IF('Rekapitulace stavby'!$AN$13="","",'Rekapitulace stavby'!$AN$13)</f>
        <v>Vyplň údaj</v>
      </c>
      <c r="P15" s="242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4" t="str">
        <f>IF('Rekapitulace stavby'!$AN$14="","",'Rekapitulace stavby'!$AN$14)</f>
        <v>Vyplň údaj</v>
      </c>
      <c r="P16" s="242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31</v>
      </c>
      <c r="O18" s="244"/>
      <c r="P18" s="242"/>
      <c r="R18" s="24"/>
    </row>
    <row r="19" spans="2:18" s="6" customFormat="1" ht="18.75" customHeight="1">
      <c r="B19" s="21"/>
      <c r="E19" s="15" t="s">
        <v>37</v>
      </c>
      <c r="M19" s="17" t="s">
        <v>33</v>
      </c>
      <c r="O19" s="244"/>
      <c r="P19" s="242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39</v>
      </c>
      <c r="R21" s="24"/>
    </row>
    <row r="22" spans="2:18" s="74" customFormat="1" ht="15.75" customHeight="1">
      <c r="B22" s="75"/>
      <c r="E22" s="256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R22" s="76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7" t="s">
        <v>41</v>
      </c>
      <c r="M25" s="236">
        <f>ROUNDUP($N$74,2)</f>
        <v>0</v>
      </c>
      <c r="N25" s="242"/>
      <c r="O25" s="242"/>
      <c r="P25" s="242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91">
        <f>SUM($BE$74:$BE$101)</f>
        <v>0</v>
      </c>
      <c r="I27" s="242"/>
      <c r="J27" s="242"/>
      <c r="M27" s="291">
        <f>SUM($BE$74:$BE$101)*$F$27</f>
        <v>0</v>
      </c>
      <c r="N27" s="242"/>
      <c r="O27" s="242"/>
      <c r="P27" s="242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91">
        <f>SUM($BF$74:$BF$101)</f>
        <v>0</v>
      </c>
      <c r="I28" s="242"/>
      <c r="J28" s="242"/>
      <c r="M28" s="291">
        <f>SUM($BF$74:$BF$101)*$F$28</f>
        <v>0</v>
      </c>
      <c r="N28" s="242"/>
      <c r="O28" s="242"/>
      <c r="P28" s="242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91">
        <f>SUM($BG$74:$BG$101)</f>
        <v>0</v>
      </c>
      <c r="I29" s="242"/>
      <c r="J29" s="242"/>
      <c r="M29" s="291"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91">
        <f>SUM($BH$74:$BH$101)</f>
        <v>0</v>
      </c>
      <c r="I30" s="242"/>
      <c r="J30" s="242"/>
      <c r="M30" s="291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91">
        <f>SUM($BI$74:$BI$101)</f>
        <v>0</v>
      </c>
      <c r="I31" s="242"/>
      <c r="J31" s="242"/>
      <c r="M31" s="291">
        <v>0</v>
      </c>
      <c r="N31" s="242"/>
      <c r="O31" s="242"/>
      <c r="P31" s="242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9">
        <f>ROUNDUP(SUM($M$25:$M$31),2)</f>
        <v>0</v>
      </c>
      <c r="M33" s="233"/>
      <c r="N33" s="233"/>
      <c r="O33" s="233"/>
      <c r="P33" s="240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41" t="s">
        <v>143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92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2_Sportovní hala v Litvínově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"/>
    </row>
    <row r="42" spans="2:18" s="6" customFormat="1" ht="37.5" customHeight="1">
      <c r="B42" s="21"/>
      <c r="C42" s="41" t="s">
        <v>101</v>
      </c>
      <c r="F42" s="243" t="str">
        <f>$F$7</f>
        <v>VRN - Vedlejší rozpočtové náklady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U Koldomu č.p. 2049, Litvínov</v>
      </c>
      <c r="K44" s="17" t="s">
        <v>26</v>
      </c>
      <c r="M44" s="283" t="str">
        <f>IF($O$10="","",$O$10)</f>
        <v>10.09.2013</v>
      </c>
      <c r="N44" s="242"/>
      <c r="O44" s="242"/>
      <c r="P44" s="242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4" t="str">
        <f>$E$19</f>
        <v>Ing. arch. Tomáš Adámek</v>
      </c>
      <c r="N46" s="242"/>
      <c r="O46" s="242"/>
      <c r="P46" s="242"/>
      <c r="Q46" s="242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9" t="s">
        <v>144</v>
      </c>
      <c r="D49" s="290"/>
      <c r="E49" s="290"/>
      <c r="F49" s="290"/>
      <c r="G49" s="290"/>
      <c r="H49" s="30"/>
      <c r="I49" s="30"/>
      <c r="J49" s="30"/>
      <c r="K49" s="30"/>
      <c r="L49" s="30"/>
      <c r="M49" s="30"/>
      <c r="N49" s="289" t="s">
        <v>145</v>
      </c>
      <c r="O49" s="290"/>
      <c r="P49" s="290"/>
      <c r="Q49" s="290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146</v>
      </c>
      <c r="N51" s="236">
        <f>ROUNDUP($N$74,2)</f>
        <v>0</v>
      </c>
      <c r="O51" s="242"/>
      <c r="P51" s="242"/>
      <c r="Q51" s="242"/>
      <c r="R51" s="24"/>
      <c r="AU51" s="6" t="s">
        <v>147</v>
      </c>
    </row>
    <row r="52" spans="2:18" s="61" customFormat="1" ht="25.5" customHeight="1">
      <c r="B52" s="81"/>
      <c r="D52" s="82" t="s">
        <v>1686</v>
      </c>
      <c r="N52" s="288">
        <f>ROUNDUP($N$75,2)</f>
        <v>0</v>
      </c>
      <c r="O52" s="287"/>
      <c r="P52" s="287"/>
      <c r="Q52" s="287"/>
      <c r="R52" s="83"/>
    </row>
    <row r="53" spans="2:18" s="84" customFormat="1" ht="21" customHeight="1">
      <c r="B53" s="85"/>
      <c r="D53" s="86" t="s">
        <v>1687</v>
      </c>
      <c r="N53" s="286">
        <f>ROUNDUP($N$76,2)</f>
        <v>0</v>
      </c>
      <c r="O53" s="287"/>
      <c r="P53" s="287"/>
      <c r="Q53" s="287"/>
      <c r="R53" s="87"/>
    </row>
    <row r="54" spans="2:18" s="84" customFormat="1" ht="21" customHeight="1">
      <c r="B54" s="85"/>
      <c r="D54" s="86" t="s">
        <v>1688</v>
      </c>
      <c r="N54" s="286">
        <f>ROUNDUP($N$86,2)</f>
        <v>0</v>
      </c>
      <c r="O54" s="287"/>
      <c r="P54" s="287"/>
      <c r="Q54" s="287"/>
      <c r="R54" s="87"/>
    </row>
    <row r="55" spans="2:18" s="84" customFormat="1" ht="21" customHeight="1">
      <c r="B55" s="85"/>
      <c r="D55" s="86" t="s">
        <v>1689</v>
      </c>
      <c r="N55" s="286">
        <f>ROUNDUP($N$90,2)</f>
        <v>0</v>
      </c>
      <c r="O55" s="287"/>
      <c r="P55" s="287"/>
      <c r="Q55" s="287"/>
      <c r="R55" s="87"/>
    </row>
    <row r="56" spans="2:18" s="84" customFormat="1" ht="21" customHeight="1">
      <c r="B56" s="85"/>
      <c r="D56" s="86" t="s">
        <v>1690</v>
      </c>
      <c r="N56" s="286">
        <f>ROUNDUP($N$99,2)</f>
        <v>0</v>
      </c>
      <c r="O56" s="287"/>
      <c r="P56" s="287"/>
      <c r="Q56" s="287"/>
      <c r="R56" s="87"/>
    </row>
    <row r="57" spans="2:18" s="6" customFormat="1" ht="22.5" customHeight="1">
      <c r="B57" s="21"/>
      <c r="R57" s="24"/>
    </row>
    <row r="58" spans="2:18" s="6" customFormat="1" ht="7.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62" spans="2:19" s="6" customFormat="1" ht="7.5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21"/>
    </row>
    <row r="63" spans="2:19" s="6" customFormat="1" ht="37.5" customHeight="1">
      <c r="B63" s="21"/>
      <c r="C63" s="241" t="s">
        <v>176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1"/>
    </row>
    <row r="64" spans="2:19" s="6" customFormat="1" ht="7.5" customHeight="1">
      <c r="B64" s="21"/>
      <c r="S64" s="21"/>
    </row>
    <row r="65" spans="2:19" s="6" customFormat="1" ht="30.75" customHeight="1">
      <c r="B65" s="21"/>
      <c r="C65" s="17" t="s">
        <v>17</v>
      </c>
      <c r="F65" s="282" t="str">
        <f>$F$6</f>
        <v>Fáze 2_Sportovní hala v Litvínově</v>
      </c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S65" s="21"/>
    </row>
    <row r="66" spans="2:19" s="6" customFormat="1" ht="37.5" customHeight="1">
      <c r="B66" s="21"/>
      <c r="C66" s="41" t="s">
        <v>101</v>
      </c>
      <c r="F66" s="243" t="str">
        <f>$F$7</f>
        <v>VRN - Vedlejší rozpočtové náklady</v>
      </c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S66" s="21"/>
    </row>
    <row r="67" spans="2:19" s="6" customFormat="1" ht="7.5" customHeight="1">
      <c r="B67" s="21"/>
      <c r="S67" s="21"/>
    </row>
    <row r="68" spans="2:19" s="6" customFormat="1" ht="18.75" customHeight="1">
      <c r="B68" s="21"/>
      <c r="C68" s="17" t="s">
        <v>24</v>
      </c>
      <c r="F68" s="15" t="str">
        <f>$F$10</f>
        <v>U Koldomu č.p. 2049, Litvínov</v>
      </c>
      <c r="K68" s="17" t="s">
        <v>26</v>
      </c>
      <c r="M68" s="283" t="str">
        <f>IF($O$10="","",$O$10)</f>
        <v>10.09.2013</v>
      </c>
      <c r="N68" s="242"/>
      <c r="O68" s="242"/>
      <c r="P68" s="242"/>
      <c r="S68" s="21"/>
    </row>
    <row r="69" spans="2:19" s="6" customFormat="1" ht="7.5" customHeight="1">
      <c r="B69" s="21"/>
      <c r="S69" s="21"/>
    </row>
    <row r="70" spans="2:19" s="6" customFormat="1" ht="15.75" customHeight="1">
      <c r="B70" s="21"/>
      <c r="C70" s="17" t="s">
        <v>30</v>
      </c>
      <c r="F70" s="15" t="str">
        <f>$E$13</f>
        <v> </v>
      </c>
      <c r="K70" s="17" t="s">
        <v>36</v>
      </c>
      <c r="M70" s="244" t="str">
        <f>$E$19</f>
        <v>Ing. arch. Tomáš Adámek</v>
      </c>
      <c r="N70" s="242"/>
      <c r="O70" s="242"/>
      <c r="P70" s="242"/>
      <c r="Q70" s="242"/>
      <c r="S70" s="21"/>
    </row>
    <row r="71" spans="2:19" s="6" customFormat="1" ht="15" customHeight="1">
      <c r="B71" s="21"/>
      <c r="C71" s="17" t="s">
        <v>34</v>
      </c>
      <c r="F71" s="15" t="str">
        <f>IF($E$16="","",$E$16)</f>
        <v>Vyplň údaj</v>
      </c>
      <c r="S71" s="21"/>
    </row>
    <row r="72" spans="2:19" s="6" customFormat="1" ht="11.25" customHeight="1">
      <c r="B72" s="21"/>
      <c r="S72" s="21"/>
    </row>
    <row r="73" spans="2:27" s="88" customFormat="1" ht="30" customHeight="1">
      <c r="B73" s="89"/>
      <c r="C73" s="90" t="s">
        <v>177</v>
      </c>
      <c r="D73" s="91" t="s">
        <v>58</v>
      </c>
      <c r="E73" s="91" t="s">
        <v>54</v>
      </c>
      <c r="F73" s="284" t="s">
        <v>178</v>
      </c>
      <c r="G73" s="285"/>
      <c r="H73" s="285"/>
      <c r="I73" s="285"/>
      <c r="J73" s="91" t="s">
        <v>179</v>
      </c>
      <c r="K73" s="91" t="s">
        <v>180</v>
      </c>
      <c r="L73" s="284" t="s">
        <v>181</v>
      </c>
      <c r="M73" s="285"/>
      <c r="N73" s="284" t="s">
        <v>182</v>
      </c>
      <c r="O73" s="285"/>
      <c r="P73" s="285"/>
      <c r="Q73" s="285"/>
      <c r="R73" s="92" t="s">
        <v>183</v>
      </c>
      <c r="S73" s="89"/>
      <c r="T73" s="50" t="s">
        <v>184</v>
      </c>
      <c r="U73" s="51" t="s">
        <v>42</v>
      </c>
      <c r="V73" s="51" t="s">
        <v>185</v>
      </c>
      <c r="W73" s="51" t="s">
        <v>186</v>
      </c>
      <c r="X73" s="51" t="s">
        <v>187</v>
      </c>
      <c r="Y73" s="51" t="s">
        <v>188</v>
      </c>
      <c r="Z73" s="51" t="s">
        <v>189</v>
      </c>
      <c r="AA73" s="52" t="s">
        <v>190</v>
      </c>
    </row>
    <row r="74" spans="2:63" s="6" customFormat="1" ht="30" customHeight="1">
      <c r="B74" s="21"/>
      <c r="C74" s="55" t="s">
        <v>146</v>
      </c>
      <c r="N74" s="264">
        <f>$BK$74</f>
        <v>0</v>
      </c>
      <c r="O74" s="242"/>
      <c r="P74" s="242"/>
      <c r="Q74" s="242"/>
      <c r="S74" s="21"/>
      <c r="T74" s="54"/>
      <c r="U74" s="45"/>
      <c r="V74" s="45"/>
      <c r="W74" s="93">
        <f>$W$75</f>
        <v>0</v>
      </c>
      <c r="X74" s="45"/>
      <c r="Y74" s="93">
        <f>$Y$75</f>
        <v>0</v>
      </c>
      <c r="Z74" s="45"/>
      <c r="AA74" s="94">
        <f>$AA$75</f>
        <v>0</v>
      </c>
      <c r="AT74" s="6" t="s">
        <v>72</v>
      </c>
      <c r="AU74" s="6" t="s">
        <v>147</v>
      </c>
      <c r="BK74" s="95">
        <f>$BK$75</f>
        <v>0</v>
      </c>
    </row>
    <row r="75" spans="2:63" s="96" customFormat="1" ht="37.5" customHeight="1">
      <c r="B75" s="97"/>
      <c r="D75" s="98" t="s">
        <v>1686</v>
      </c>
      <c r="N75" s="262">
        <f>$BK$75</f>
        <v>0</v>
      </c>
      <c r="O75" s="261"/>
      <c r="P75" s="261"/>
      <c r="Q75" s="261"/>
      <c r="S75" s="97"/>
      <c r="T75" s="100"/>
      <c r="W75" s="101">
        <f>$W$76+$W$86+$W$90+$W$99</f>
        <v>0</v>
      </c>
      <c r="Y75" s="101">
        <f>$Y$76+$Y$86+$Y$90+$Y$99</f>
        <v>0</v>
      </c>
      <c r="AA75" s="102">
        <f>$AA$76+$AA$86+$AA$90+$AA$99</f>
        <v>0</v>
      </c>
      <c r="AR75" s="99" t="s">
        <v>219</v>
      </c>
      <c r="AT75" s="99" t="s">
        <v>72</v>
      </c>
      <c r="AU75" s="99" t="s">
        <v>73</v>
      </c>
      <c r="AY75" s="99" t="s">
        <v>191</v>
      </c>
      <c r="BK75" s="103">
        <f>$BK$76+$BK$86+$BK$90+$BK$99</f>
        <v>0</v>
      </c>
    </row>
    <row r="76" spans="2:63" s="96" customFormat="1" ht="21" customHeight="1">
      <c r="B76" s="97"/>
      <c r="D76" s="104" t="s">
        <v>1687</v>
      </c>
      <c r="N76" s="260">
        <f>$BK$76</f>
        <v>0</v>
      </c>
      <c r="O76" s="261"/>
      <c r="P76" s="261"/>
      <c r="Q76" s="261"/>
      <c r="S76" s="97"/>
      <c r="T76" s="100"/>
      <c r="W76" s="101">
        <f>SUM($W$77:$W$85)</f>
        <v>0</v>
      </c>
      <c r="Y76" s="101">
        <f>SUM($Y$77:$Y$85)</f>
        <v>0</v>
      </c>
      <c r="AA76" s="102">
        <f>SUM($AA$77:$AA$85)</f>
        <v>0</v>
      </c>
      <c r="AR76" s="99" t="s">
        <v>219</v>
      </c>
      <c r="AT76" s="99" t="s">
        <v>72</v>
      </c>
      <c r="AU76" s="99" t="s">
        <v>23</v>
      </c>
      <c r="AY76" s="99" t="s">
        <v>191</v>
      </c>
      <c r="BK76" s="103">
        <f>SUM($BK$77:$BK$85)</f>
        <v>0</v>
      </c>
    </row>
    <row r="77" spans="2:65" s="6" customFormat="1" ht="15.75" customHeight="1">
      <c r="B77" s="21"/>
      <c r="C77" s="105" t="s">
        <v>23</v>
      </c>
      <c r="D77" s="105" t="s">
        <v>192</v>
      </c>
      <c r="E77" s="106" t="s">
        <v>1691</v>
      </c>
      <c r="F77" s="270" t="s">
        <v>1692</v>
      </c>
      <c r="G77" s="269"/>
      <c r="H77" s="269"/>
      <c r="I77" s="269"/>
      <c r="J77" s="108" t="s">
        <v>1693</v>
      </c>
      <c r="K77" s="109">
        <v>1</v>
      </c>
      <c r="L77" s="271"/>
      <c r="M77" s="269"/>
      <c r="N77" s="272">
        <f>ROUND($L$77*$K$77,2)</f>
        <v>0</v>
      </c>
      <c r="O77" s="269"/>
      <c r="P77" s="269"/>
      <c r="Q77" s="269"/>
      <c r="R77" s="107" t="s">
        <v>195</v>
      </c>
      <c r="S77" s="21"/>
      <c r="T77" s="110"/>
      <c r="U77" s="111" t="s">
        <v>43</v>
      </c>
      <c r="X77" s="112">
        <v>0</v>
      </c>
      <c r="Y77" s="112">
        <f>$X$77*$K$77</f>
        <v>0</v>
      </c>
      <c r="Z77" s="112">
        <v>0</v>
      </c>
      <c r="AA77" s="113">
        <f>$Z$77*$K$77</f>
        <v>0</v>
      </c>
      <c r="AR77" s="74" t="s">
        <v>1694</v>
      </c>
      <c r="AT77" s="74" t="s">
        <v>192</v>
      </c>
      <c r="AU77" s="74" t="s">
        <v>80</v>
      </c>
      <c r="AY77" s="6" t="s">
        <v>191</v>
      </c>
      <c r="BE77" s="114">
        <f>IF($U$77="základní",$N$77,0)</f>
        <v>0</v>
      </c>
      <c r="BF77" s="114">
        <f>IF($U$77="snížená",$N$77,0)</f>
        <v>0</v>
      </c>
      <c r="BG77" s="114">
        <f>IF($U$77="zákl. přenesená",$N$77,0)</f>
        <v>0</v>
      </c>
      <c r="BH77" s="114">
        <f>IF($U$77="sníž. přenesená",$N$77,0)</f>
        <v>0</v>
      </c>
      <c r="BI77" s="114">
        <f>IF($U$77="nulová",$N$77,0)</f>
        <v>0</v>
      </c>
      <c r="BJ77" s="74" t="s">
        <v>23</v>
      </c>
      <c r="BK77" s="114">
        <f>ROUND($L$77*$K$77,2)</f>
        <v>0</v>
      </c>
      <c r="BL77" s="74" t="s">
        <v>1694</v>
      </c>
      <c r="BM77" s="74" t="s">
        <v>1695</v>
      </c>
    </row>
    <row r="78" spans="2:47" s="6" customFormat="1" ht="16.5" customHeight="1">
      <c r="B78" s="21"/>
      <c r="F78" s="263" t="s">
        <v>1692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1"/>
      <c r="T78" s="47"/>
      <c r="AA78" s="48"/>
      <c r="AT78" s="6" t="s">
        <v>199</v>
      </c>
      <c r="AU78" s="6" t="s">
        <v>80</v>
      </c>
    </row>
    <row r="79" spans="2:65" s="6" customFormat="1" ht="15.75" customHeight="1">
      <c r="B79" s="21"/>
      <c r="C79" s="105" t="s">
        <v>80</v>
      </c>
      <c r="D79" s="105" t="s">
        <v>192</v>
      </c>
      <c r="E79" s="106" t="s">
        <v>1696</v>
      </c>
      <c r="F79" s="270" t="s">
        <v>1697</v>
      </c>
      <c r="G79" s="269"/>
      <c r="H79" s="269"/>
      <c r="I79" s="269"/>
      <c r="J79" s="108" t="s">
        <v>1693</v>
      </c>
      <c r="K79" s="109">
        <v>1</v>
      </c>
      <c r="L79" s="271"/>
      <c r="M79" s="269"/>
      <c r="N79" s="272">
        <f>ROUND($L$79*$K$79,2)</f>
        <v>0</v>
      </c>
      <c r="O79" s="269"/>
      <c r="P79" s="269"/>
      <c r="Q79" s="269"/>
      <c r="R79" s="107" t="s">
        <v>700</v>
      </c>
      <c r="S79" s="21"/>
      <c r="T79" s="110"/>
      <c r="U79" s="111" t="s">
        <v>43</v>
      </c>
      <c r="X79" s="112">
        <v>0</v>
      </c>
      <c r="Y79" s="112">
        <f>$X$79*$K$79</f>
        <v>0</v>
      </c>
      <c r="Z79" s="112">
        <v>0</v>
      </c>
      <c r="AA79" s="113">
        <f>$Z$79*$K$79</f>
        <v>0</v>
      </c>
      <c r="AR79" s="74" t="s">
        <v>1694</v>
      </c>
      <c r="AT79" s="74" t="s">
        <v>192</v>
      </c>
      <c r="AU79" s="74" t="s">
        <v>80</v>
      </c>
      <c r="AY79" s="6" t="s">
        <v>191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4" t="s">
        <v>23</v>
      </c>
      <c r="BK79" s="114">
        <f>ROUND($L$79*$K$79,2)</f>
        <v>0</v>
      </c>
      <c r="BL79" s="74" t="s">
        <v>1694</v>
      </c>
      <c r="BM79" s="74" t="s">
        <v>1698</v>
      </c>
    </row>
    <row r="80" spans="2:47" s="6" customFormat="1" ht="16.5" customHeight="1">
      <c r="B80" s="21"/>
      <c r="F80" s="263" t="s">
        <v>1697</v>
      </c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1"/>
      <c r="T80" s="47"/>
      <c r="AA80" s="48"/>
      <c r="AT80" s="6" t="s">
        <v>199</v>
      </c>
      <c r="AU80" s="6" t="s">
        <v>80</v>
      </c>
    </row>
    <row r="81" spans="2:47" s="6" customFormat="1" ht="27" customHeight="1">
      <c r="B81" s="21"/>
      <c r="F81" s="279" t="s">
        <v>1699</v>
      </c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1"/>
      <c r="T81" s="47"/>
      <c r="AA81" s="48"/>
      <c r="AT81" s="6" t="s">
        <v>256</v>
      </c>
      <c r="AU81" s="6" t="s">
        <v>80</v>
      </c>
    </row>
    <row r="82" spans="2:65" s="6" customFormat="1" ht="15.75" customHeight="1">
      <c r="B82" s="21"/>
      <c r="C82" s="105" t="s">
        <v>209</v>
      </c>
      <c r="D82" s="105" t="s">
        <v>192</v>
      </c>
      <c r="E82" s="106" t="s">
        <v>1700</v>
      </c>
      <c r="F82" s="270" t="s">
        <v>1701</v>
      </c>
      <c r="G82" s="269"/>
      <c r="H82" s="269"/>
      <c r="I82" s="269"/>
      <c r="J82" s="108" t="s">
        <v>1693</v>
      </c>
      <c r="K82" s="109">
        <v>1</v>
      </c>
      <c r="L82" s="271"/>
      <c r="M82" s="269"/>
      <c r="N82" s="272">
        <f>ROUND($L$82*$K$82,2)</f>
        <v>0</v>
      </c>
      <c r="O82" s="269"/>
      <c r="P82" s="269"/>
      <c r="Q82" s="269"/>
      <c r="R82" s="107" t="s">
        <v>700</v>
      </c>
      <c r="S82" s="21"/>
      <c r="T82" s="110"/>
      <c r="U82" s="111" t="s">
        <v>43</v>
      </c>
      <c r="X82" s="112">
        <v>0</v>
      </c>
      <c r="Y82" s="112">
        <f>$X$82*$K$82</f>
        <v>0</v>
      </c>
      <c r="Z82" s="112">
        <v>0</v>
      </c>
      <c r="AA82" s="113">
        <f>$Z$82*$K$82</f>
        <v>0</v>
      </c>
      <c r="AR82" s="74" t="s">
        <v>1694</v>
      </c>
      <c r="AT82" s="74" t="s">
        <v>192</v>
      </c>
      <c r="AU82" s="74" t="s">
        <v>80</v>
      </c>
      <c r="AY82" s="6" t="s">
        <v>191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4" t="s">
        <v>23</v>
      </c>
      <c r="BK82" s="114">
        <f>ROUND($L$82*$K$82,2)</f>
        <v>0</v>
      </c>
      <c r="BL82" s="74" t="s">
        <v>1694</v>
      </c>
      <c r="BM82" s="74" t="s">
        <v>1702</v>
      </c>
    </row>
    <row r="83" spans="2:47" s="6" customFormat="1" ht="16.5" customHeight="1">
      <c r="B83" s="21"/>
      <c r="F83" s="263" t="s">
        <v>1701</v>
      </c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1"/>
      <c r="T83" s="47"/>
      <c r="AA83" s="48"/>
      <c r="AT83" s="6" t="s">
        <v>199</v>
      </c>
      <c r="AU83" s="6" t="s">
        <v>80</v>
      </c>
    </row>
    <row r="84" spans="2:65" s="6" customFormat="1" ht="15.75" customHeight="1">
      <c r="B84" s="21"/>
      <c r="C84" s="105" t="s">
        <v>196</v>
      </c>
      <c r="D84" s="105" t="s">
        <v>192</v>
      </c>
      <c r="E84" s="106" t="s">
        <v>1703</v>
      </c>
      <c r="F84" s="270" t="s">
        <v>1704</v>
      </c>
      <c r="G84" s="269"/>
      <c r="H84" s="269"/>
      <c r="I84" s="269"/>
      <c r="J84" s="108" t="s">
        <v>1693</v>
      </c>
      <c r="K84" s="109">
        <v>1</v>
      </c>
      <c r="L84" s="271"/>
      <c r="M84" s="269"/>
      <c r="N84" s="272">
        <f>ROUND($L$84*$K$84,2)</f>
        <v>0</v>
      </c>
      <c r="O84" s="269"/>
      <c r="P84" s="269"/>
      <c r="Q84" s="269"/>
      <c r="R84" s="107" t="s">
        <v>700</v>
      </c>
      <c r="S84" s="21"/>
      <c r="T84" s="110"/>
      <c r="U84" s="111" t="s">
        <v>43</v>
      </c>
      <c r="X84" s="112">
        <v>0</v>
      </c>
      <c r="Y84" s="112">
        <f>$X$84*$K$84</f>
        <v>0</v>
      </c>
      <c r="Z84" s="112">
        <v>0</v>
      </c>
      <c r="AA84" s="113">
        <f>$Z$84*$K$84</f>
        <v>0</v>
      </c>
      <c r="AR84" s="74" t="s">
        <v>1694</v>
      </c>
      <c r="AT84" s="74" t="s">
        <v>192</v>
      </c>
      <c r="AU84" s="74" t="s">
        <v>80</v>
      </c>
      <c r="AY84" s="6" t="s">
        <v>191</v>
      </c>
      <c r="BE84" s="114">
        <f>IF($U$84="základní",$N$84,0)</f>
        <v>0</v>
      </c>
      <c r="BF84" s="114">
        <f>IF($U$84="snížená",$N$84,0)</f>
        <v>0</v>
      </c>
      <c r="BG84" s="114">
        <f>IF($U$84="zákl. přenesená",$N$84,0)</f>
        <v>0</v>
      </c>
      <c r="BH84" s="114">
        <f>IF($U$84="sníž. přenesená",$N$84,0)</f>
        <v>0</v>
      </c>
      <c r="BI84" s="114">
        <f>IF($U$84="nulová",$N$84,0)</f>
        <v>0</v>
      </c>
      <c r="BJ84" s="74" t="s">
        <v>23</v>
      </c>
      <c r="BK84" s="114">
        <f>ROUND($L$84*$K$84,2)</f>
        <v>0</v>
      </c>
      <c r="BL84" s="74" t="s">
        <v>1694</v>
      </c>
      <c r="BM84" s="74" t="s">
        <v>1705</v>
      </c>
    </row>
    <row r="85" spans="2:47" s="6" customFormat="1" ht="16.5" customHeight="1">
      <c r="B85" s="21"/>
      <c r="F85" s="263" t="s">
        <v>1704</v>
      </c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1"/>
      <c r="T85" s="47"/>
      <c r="AA85" s="48"/>
      <c r="AT85" s="6" t="s">
        <v>199</v>
      </c>
      <c r="AU85" s="6" t="s">
        <v>80</v>
      </c>
    </row>
    <row r="86" spans="2:63" s="96" customFormat="1" ht="30.75" customHeight="1">
      <c r="B86" s="97"/>
      <c r="D86" s="104" t="s">
        <v>1688</v>
      </c>
      <c r="N86" s="260">
        <f>$BK$86</f>
        <v>0</v>
      </c>
      <c r="O86" s="261"/>
      <c r="P86" s="261"/>
      <c r="Q86" s="261"/>
      <c r="S86" s="97"/>
      <c r="T86" s="100"/>
      <c r="W86" s="101">
        <f>SUM($W$87:$W$89)</f>
        <v>0</v>
      </c>
      <c r="Y86" s="101">
        <f>SUM($Y$87:$Y$89)</f>
        <v>0</v>
      </c>
      <c r="AA86" s="102">
        <f>SUM($AA$87:$AA$89)</f>
        <v>0</v>
      </c>
      <c r="AR86" s="99" t="s">
        <v>219</v>
      </c>
      <c r="AT86" s="99" t="s">
        <v>72</v>
      </c>
      <c r="AU86" s="99" t="s">
        <v>23</v>
      </c>
      <c r="AY86" s="99" t="s">
        <v>191</v>
      </c>
      <c r="BK86" s="103">
        <f>SUM($BK$87:$BK$89)</f>
        <v>0</v>
      </c>
    </row>
    <row r="87" spans="2:65" s="6" customFormat="1" ht="27" customHeight="1">
      <c r="B87" s="21"/>
      <c r="C87" s="105" t="s">
        <v>244</v>
      </c>
      <c r="D87" s="105" t="s">
        <v>192</v>
      </c>
      <c r="E87" s="106" t="s">
        <v>1706</v>
      </c>
      <c r="F87" s="270" t="s">
        <v>1707</v>
      </c>
      <c r="G87" s="269"/>
      <c r="H87" s="269"/>
      <c r="I87" s="269"/>
      <c r="J87" s="108" t="s">
        <v>1693</v>
      </c>
      <c r="K87" s="109">
        <v>1</v>
      </c>
      <c r="L87" s="271"/>
      <c r="M87" s="269"/>
      <c r="N87" s="272">
        <f>ROUND($L$87*$K$87,2)</f>
        <v>0</v>
      </c>
      <c r="O87" s="269"/>
      <c r="P87" s="269"/>
      <c r="Q87" s="269"/>
      <c r="R87" s="107" t="s">
        <v>195</v>
      </c>
      <c r="S87" s="21"/>
      <c r="T87" s="110"/>
      <c r="U87" s="111" t="s">
        <v>43</v>
      </c>
      <c r="X87" s="112">
        <v>0</v>
      </c>
      <c r="Y87" s="112">
        <f>$X$87*$K$87</f>
        <v>0</v>
      </c>
      <c r="Z87" s="112">
        <v>0</v>
      </c>
      <c r="AA87" s="113">
        <f>$Z$87*$K$87</f>
        <v>0</v>
      </c>
      <c r="AR87" s="74" t="s">
        <v>1694</v>
      </c>
      <c r="AT87" s="74" t="s">
        <v>192</v>
      </c>
      <c r="AU87" s="74" t="s">
        <v>80</v>
      </c>
      <c r="AY87" s="6" t="s">
        <v>191</v>
      </c>
      <c r="BE87" s="114">
        <f>IF($U$87="základní",$N$87,0)</f>
        <v>0</v>
      </c>
      <c r="BF87" s="114">
        <f>IF($U$87="snížená",$N$87,0)</f>
        <v>0</v>
      </c>
      <c r="BG87" s="114">
        <f>IF($U$87="zákl. přenesená",$N$87,0)</f>
        <v>0</v>
      </c>
      <c r="BH87" s="114">
        <f>IF($U$87="sníž. přenesená",$N$87,0)</f>
        <v>0</v>
      </c>
      <c r="BI87" s="114">
        <f>IF($U$87="nulová",$N$87,0)</f>
        <v>0</v>
      </c>
      <c r="BJ87" s="74" t="s">
        <v>23</v>
      </c>
      <c r="BK87" s="114">
        <f>ROUND($L$87*$K$87,2)</f>
        <v>0</v>
      </c>
      <c r="BL87" s="74" t="s">
        <v>1694</v>
      </c>
      <c r="BM87" s="74" t="s">
        <v>1708</v>
      </c>
    </row>
    <row r="88" spans="2:47" s="6" customFormat="1" ht="16.5" customHeight="1">
      <c r="B88" s="21"/>
      <c r="F88" s="263" t="s">
        <v>1709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1"/>
      <c r="T88" s="47"/>
      <c r="AA88" s="48"/>
      <c r="AT88" s="6" t="s">
        <v>199</v>
      </c>
      <c r="AU88" s="6" t="s">
        <v>80</v>
      </c>
    </row>
    <row r="89" spans="2:47" s="6" customFormat="1" ht="27" customHeight="1">
      <c r="B89" s="21"/>
      <c r="F89" s="279" t="s">
        <v>1710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1"/>
      <c r="T89" s="47"/>
      <c r="AA89" s="48"/>
      <c r="AT89" s="6" t="s">
        <v>256</v>
      </c>
      <c r="AU89" s="6" t="s">
        <v>80</v>
      </c>
    </row>
    <row r="90" spans="2:63" s="96" customFormat="1" ht="30.75" customHeight="1">
      <c r="B90" s="97"/>
      <c r="D90" s="104" t="s">
        <v>1689</v>
      </c>
      <c r="N90" s="260">
        <f>$BK$90</f>
        <v>0</v>
      </c>
      <c r="O90" s="261"/>
      <c r="P90" s="261"/>
      <c r="Q90" s="261"/>
      <c r="S90" s="97"/>
      <c r="T90" s="100"/>
      <c r="W90" s="101">
        <f>SUM($W$91:$W$98)</f>
        <v>0</v>
      </c>
      <c r="Y90" s="101">
        <f>SUM($Y$91:$Y$98)</f>
        <v>0</v>
      </c>
      <c r="AA90" s="102">
        <f>SUM($AA$91:$AA$98)</f>
        <v>0</v>
      </c>
      <c r="AR90" s="99" t="s">
        <v>219</v>
      </c>
      <c r="AT90" s="99" t="s">
        <v>72</v>
      </c>
      <c r="AU90" s="99" t="s">
        <v>23</v>
      </c>
      <c r="AY90" s="99" t="s">
        <v>191</v>
      </c>
      <c r="BK90" s="103">
        <f>SUM($BK$91:$BK$98)</f>
        <v>0</v>
      </c>
    </row>
    <row r="91" spans="2:65" s="6" customFormat="1" ht="15.75" customHeight="1">
      <c r="B91" s="21"/>
      <c r="C91" s="105" t="s">
        <v>219</v>
      </c>
      <c r="D91" s="105" t="s">
        <v>192</v>
      </c>
      <c r="E91" s="106" t="s">
        <v>1711</v>
      </c>
      <c r="F91" s="270" t="s">
        <v>1712</v>
      </c>
      <c r="G91" s="269"/>
      <c r="H91" s="269"/>
      <c r="I91" s="269"/>
      <c r="J91" s="108" t="s">
        <v>1693</v>
      </c>
      <c r="K91" s="109">
        <v>1</v>
      </c>
      <c r="L91" s="271"/>
      <c r="M91" s="269"/>
      <c r="N91" s="272">
        <f>ROUND($L$91*$K$91,2)</f>
        <v>0</v>
      </c>
      <c r="O91" s="269"/>
      <c r="P91" s="269"/>
      <c r="Q91" s="269"/>
      <c r="R91" s="107" t="s">
        <v>195</v>
      </c>
      <c r="S91" s="21"/>
      <c r="T91" s="110"/>
      <c r="U91" s="111" t="s">
        <v>43</v>
      </c>
      <c r="X91" s="112">
        <v>0</v>
      </c>
      <c r="Y91" s="112">
        <f>$X$91*$K$91</f>
        <v>0</v>
      </c>
      <c r="Z91" s="112">
        <v>0</v>
      </c>
      <c r="AA91" s="113">
        <f>$Z$91*$K$91</f>
        <v>0</v>
      </c>
      <c r="AR91" s="74" t="s">
        <v>1694</v>
      </c>
      <c r="AT91" s="74" t="s">
        <v>192</v>
      </c>
      <c r="AU91" s="74" t="s">
        <v>80</v>
      </c>
      <c r="AY91" s="6" t="s">
        <v>191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4" t="s">
        <v>23</v>
      </c>
      <c r="BK91" s="114">
        <f>ROUND($L$91*$K$91,2)</f>
        <v>0</v>
      </c>
      <c r="BL91" s="74" t="s">
        <v>1694</v>
      </c>
      <c r="BM91" s="74" t="s">
        <v>1713</v>
      </c>
    </row>
    <row r="92" spans="2:47" s="6" customFormat="1" ht="16.5" customHeight="1">
      <c r="B92" s="21"/>
      <c r="F92" s="263" t="s">
        <v>1714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1"/>
      <c r="T92" s="47"/>
      <c r="AA92" s="48"/>
      <c r="AT92" s="6" t="s">
        <v>199</v>
      </c>
      <c r="AU92" s="6" t="s">
        <v>80</v>
      </c>
    </row>
    <row r="93" spans="2:47" s="6" customFormat="1" ht="27" customHeight="1">
      <c r="B93" s="21"/>
      <c r="F93" s="279" t="s">
        <v>1715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1"/>
      <c r="T93" s="47"/>
      <c r="AA93" s="48"/>
      <c r="AT93" s="6" t="s">
        <v>256</v>
      </c>
      <c r="AU93" s="6" t="s">
        <v>80</v>
      </c>
    </row>
    <row r="94" spans="2:65" s="6" customFormat="1" ht="15.75" customHeight="1">
      <c r="B94" s="21"/>
      <c r="C94" s="105" t="s">
        <v>225</v>
      </c>
      <c r="D94" s="105" t="s">
        <v>192</v>
      </c>
      <c r="E94" s="106" t="s">
        <v>1716</v>
      </c>
      <c r="F94" s="270" t="s">
        <v>1717</v>
      </c>
      <c r="G94" s="269"/>
      <c r="H94" s="269"/>
      <c r="I94" s="269"/>
      <c r="J94" s="108" t="s">
        <v>1693</v>
      </c>
      <c r="K94" s="109">
        <v>1</v>
      </c>
      <c r="L94" s="271"/>
      <c r="M94" s="269"/>
      <c r="N94" s="272">
        <f>ROUND($L$94*$K$94,2)</f>
        <v>0</v>
      </c>
      <c r="O94" s="269"/>
      <c r="P94" s="269"/>
      <c r="Q94" s="269"/>
      <c r="R94" s="107" t="s">
        <v>195</v>
      </c>
      <c r="S94" s="21"/>
      <c r="T94" s="110"/>
      <c r="U94" s="111" t="s">
        <v>43</v>
      </c>
      <c r="X94" s="112">
        <v>0</v>
      </c>
      <c r="Y94" s="112">
        <f>$X$94*$K$94</f>
        <v>0</v>
      </c>
      <c r="Z94" s="112">
        <v>0</v>
      </c>
      <c r="AA94" s="113">
        <f>$Z$94*$K$94</f>
        <v>0</v>
      </c>
      <c r="AR94" s="74" t="s">
        <v>1694</v>
      </c>
      <c r="AT94" s="74" t="s">
        <v>192</v>
      </c>
      <c r="AU94" s="74" t="s">
        <v>80</v>
      </c>
      <c r="AY94" s="6" t="s">
        <v>191</v>
      </c>
      <c r="BE94" s="114">
        <f>IF($U$94="základní",$N$94,0)</f>
        <v>0</v>
      </c>
      <c r="BF94" s="114">
        <f>IF($U$94="snížená",$N$94,0)</f>
        <v>0</v>
      </c>
      <c r="BG94" s="114">
        <f>IF($U$94="zákl. přenesená",$N$94,0)</f>
        <v>0</v>
      </c>
      <c r="BH94" s="114">
        <f>IF($U$94="sníž. přenesená",$N$94,0)</f>
        <v>0</v>
      </c>
      <c r="BI94" s="114">
        <f>IF($U$94="nulová",$N$94,0)</f>
        <v>0</v>
      </c>
      <c r="BJ94" s="74" t="s">
        <v>23</v>
      </c>
      <c r="BK94" s="114">
        <f>ROUND($L$94*$K$94,2)</f>
        <v>0</v>
      </c>
      <c r="BL94" s="74" t="s">
        <v>1694</v>
      </c>
      <c r="BM94" s="74" t="s">
        <v>1718</v>
      </c>
    </row>
    <row r="95" spans="2:47" s="6" customFormat="1" ht="16.5" customHeight="1">
      <c r="B95" s="21"/>
      <c r="F95" s="263" t="s">
        <v>1719</v>
      </c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1"/>
      <c r="T95" s="47"/>
      <c r="AA95" s="48"/>
      <c r="AT95" s="6" t="s">
        <v>199</v>
      </c>
      <c r="AU95" s="6" t="s">
        <v>80</v>
      </c>
    </row>
    <row r="96" spans="2:47" s="6" customFormat="1" ht="27" customHeight="1">
      <c r="B96" s="21"/>
      <c r="F96" s="279" t="s">
        <v>1720</v>
      </c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1"/>
      <c r="T96" s="47"/>
      <c r="AA96" s="48"/>
      <c r="AT96" s="6" t="s">
        <v>256</v>
      </c>
      <c r="AU96" s="6" t="s">
        <v>80</v>
      </c>
    </row>
    <row r="97" spans="2:65" s="6" customFormat="1" ht="15.75" customHeight="1">
      <c r="B97" s="21"/>
      <c r="C97" s="105" t="s">
        <v>232</v>
      </c>
      <c r="D97" s="105" t="s">
        <v>192</v>
      </c>
      <c r="E97" s="106" t="s">
        <v>1721</v>
      </c>
      <c r="F97" s="270" t="s">
        <v>1722</v>
      </c>
      <c r="G97" s="269"/>
      <c r="H97" s="269"/>
      <c r="I97" s="269"/>
      <c r="J97" s="108" t="s">
        <v>1693</v>
      </c>
      <c r="K97" s="109">
        <v>1</v>
      </c>
      <c r="L97" s="271"/>
      <c r="M97" s="269"/>
      <c r="N97" s="272">
        <f>ROUND($L$97*$K$97,2)</f>
        <v>0</v>
      </c>
      <c r="O97" s="269"/>
      <c r="P97" s="269"/>
      <c r="Q97" s="269"/>
      <c r="R97" s="107" t="s">
        <v>195</v>
      </c>
      <c r="S97" s="21"/>
      <c r="T97" s="110"/>
      <c r="U97" s="111" t="s">
        <v>43</v>
      </c>
      <c r="X97" s="112">
        <v>0</v>
      </c>
      <c r="Y97" s="112">
        <f>$X$97*$K$97</f>
        <v>0</v>
      </c>
      <c r="Z97" s="112">
        <v>0</v>
      </c>
      <c r="AA97" s="113">
        <f>$Z$97*$K$97</f>
        <v>0</v>
      </c>
      <c r="AR97" s="74" t="s">
        <v>1694</v>
      </c>
      <c r="AT97" s="74" t="s">
        <v>192</v>
      </c>
      <c r="AU97" s="74" t="s">
        <v>80</v>
      </c>
      <c r="AY97" s="6" t="s">
        <v>191</v>
      </c>
      <c r="BE97" s="114">
        <f>IF($U$97="základní",$N$97,0)</f>
        <v>0</v>
      </c>
      <c r="BF97" s="114">
        <f>IF($U$97="snížená",$N$97,0)</f>
        <v>0</v>
      </c>
      <c r="BG97" s="114">
        <f>IF($U$97="zákl. přenesená",$N$97,0)</f>
        <v>0</v>
      </c>
      <c r="BH97" s="114">
        <f>IF($U$97="sníž. přenesená",$N$97,0)</f>
        <v>0</v>
      </c>
      <c r="BI97" s="114">
        <f>IF($U$97="nulová",$N$97,0)</f>
        <v>0</v>
      </c>
      <c r="BJ97" s="74" t="s">
        <v>23</v>
      </c>
      <c r="BK97" s="114">
        <f>ROUND($L$97*$K$97,2)</f>
        <v>0</v>
      </c>
      <c r="BL97" s="74" t="s">
        <v>1694</v>
      </c>
      <c r="BM97" s="74" t="s">
        <v>1723</v>
      </c>
    </row>
    <row r="98" spans="2:47" s="6" customFormat="1" ht="16.5" customHeight="1">
      <c r="B98" s="21"/>
      <c r="F98" s="263" t="s">
        <v>1724</v>
      </c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1"/>
      <c r="T98" s="47"/>
      <c r="AA98" s="48"/>
      <c r="AT98" s="6" t="s">
        <v>199</v>
      </c>
      <c r="AU98" s="6" t="s">
        <v>80</v>
      </c>
    </row>
    <row r="99" spans="2:63" s="96" customFormat="1" ht="30.75" customHeight="1">
      <c r="B99" s="97"/>
      <c r="D99" s="104" t="s">
        <v>1690</v>
      </c>
      <c r="N99" s="260">
        <f>$BK$99</f>
        <v>0</v>
      </c>
      <c r="O99" s="261"/>
      <c r="P99" s="261"/>
      <c r="Q99" s="261"/>
      <c r="S99" s="97"/>
      <c r="T99" s="100"/>
      <c r="W99" s="101">
        <f>SUM($W$100:$W$101)</f>
        <v>0</v>
      </c>
      <c r="Y99" s="101">
        <f>SUM($Y$100:$Y$101)</f>
        <v>0</v>
      </c>
      <c r="AA99" s="102">
        <f>SUM($AA$100:$AA$101)</f>
        <v>0</v>
      </c>
      <c r="AR99" s="99" t="s">
        <v>219</v>
      </c>
      <c r="AT99" s="99" t="s">
        <v>72</v>
      </c>
      <c r="AU99" s="99" t="s">
        <v>23</v>
      </c>
      <c r="AY99" s="99" t="s">
        <v>191</v>
      </c>
      <c r="BK99" s="103">
        <f>SUM($BK$100:$BK$101)</f>
        <v>0</v>
      </c>
    </row>
    <row r="100" spans="2:65" s="6" customFormat="1" ht="15.75" customHeight="1">
      <c r="B100" s="21"/>
      <c r="C100" s="105" t="s">
        <v>238</v>
      </c>
      <c r="D100" s="105" t="s">
        <v>192</v>
      </c>
      <c r="E100" s="106" t="s">
        <v>1725</v>
      </c>
      <c r="F100" s="270" t="s">
        <v>1726</v>
      </c>
      <c r="G100" s="269"/>
      <c r="H100" s="269"/>
      <c r="I100" s="269"/>
      <c r="J100" s="108" t="s">
        <v>1693</v>
      </c>
      <c r="K100" s="109">
        <v>1</v>
      </c>
      <c r="L100" s="271"/>
      <c r="M100" s="269"/>
      <c r="N100" s="272">
        <f>ROUND($L$100*$K$100,2)</f>
        <v>0</v>
      </c>
      <c r="O100" s="269"/>
      <c r="P100" s="269"/>
      <c r="Q100" s="269"/>
      <c r="R100" s="107" t="s">
        <v>195</v>
      </c>
      <c r="S100" s="21"/>
      <c r="T100" s="110"/>
      <c r="U100" s="111" t="s">
        <v>43</v>
      </c>
      <c r="X100" s="112">
        <v>0</v>
      </c>
      <c r="Y100" s="112">
        <f>$X$100*$K$100</f>
        <v>0</v>
      </c>
      <c r="Z100" s="112">
        <v>0</v>
      </c>
      <c r="AA100" s="113">
        <f>$Z$100*$K$100</f>
        <v>0</v>
      </c>
      <c r="AR100" s="74" t="s">
        <v>1694</v>
      </c>
      <c r="AT100" s="74" t="s">
        <v>192</v>
      </c>
      <c r="AU100" s="74" t="s">
        <v>80</v>
      </c>
      <c r="AY100" s="6" t="s">
        <v>191</v>
      </c>
      <c r="BE100" s="114">
        <f>IF($U$100="základní",$N$100,0)</f>
        <v>0</v>
      </c>
      <c r="BF100" s="114">
        <f>IF($U$100="snížená",$N$100,0)</f>
        <v>0</v>
      </c>
      <c r="BG100" s="114">
        <f>IF($U$100="zákl. přenesená",$N$100,0)</f>
        <v>0</v>
      </c>
      <c r="BH100" s="114">
        <f>IF($U$100="sníž. přenesená",$N$100,0)</f>
        <v>0</v>
      </c>
      <c r="BI100" s="114">
        <f>IF($U$100="nulová",$N$100,0)</f>
        <v>0</v>
      </c>
      <c r="BJ100" s="74" t="s">
        <v>23</v>
      </c>
      <c r="BK100" s="114">
        <f>ROUND($L$100*$K$100,2)</f>
        <v>0</v>
      </c>
      <c r="BL100" s="74" t="s">
        <v>1694</v>
      </c>
      <c r="BM100" s="74" t="s">
        <v>1727</v>
      </c>
    </row>
    <row r="101" spans="2:47" s="6" customFormat="1" ht="16.5" customHeight="1">
      <c r="B101" s="21"/>
      <c r="F101" s="263" t="s">
        <v>1728</v>
      </c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1"/>
      <c r="T101" s="141"/>
      <c r="U101" s="142"/>
      <c r="V101" s="142"/>
      <c r="W101" s="142"/>
      <c r="X101" s="142"/>
      <c r="Y101" s="142"/>
      <c r="Z101" s="142"/>
      <c r="AA101" s="143"/>
      <c r="AT101" s="6" t="s">
        <v>199</v>
      </c>
      <c r="AU101" s="6" t="s">
        <v>80</v>
      </c>
    </row>
    <row r="102" spans="2:19" s="6" customFormat="1" ht="7.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21"/>
    </row>
    <row r="1108" s="2" customFormat="1" ht="14.25" customHeight="1"/>
  </sheetData>
  <sheetProtection/>
  <mergeCells count="9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C63:R63"/>
    <mergeCell ref="F65:Q65"/>
    <mergeCell ref="F66:Q66"/>
    <mergeCell ref="M68:P68"/>
    <mergeCell ref="M70:Q70"/>
    <mergeCell ref="F73:I73"/>
    <mergeCell ref="L73:M73"/>
    <mergeCell ref="N73:Q73"/>
    <mergeCell ref="F77:I77"/>
    <mergeCell ref="L77:M77"/>
    <mergeCell ref="N77:Q77"/>
    <mergeCell ref="F78:R78"/>
    <mergeCell ref="F79:I79"/>
    <mergeCell ref="L79:M79"/>
    <mergeCell ref="N79:Q79"/>
    <mergeCell ref="F80:R80"/>
    <mergeCell ref="F81:R81"/>
    <mergeCell ref="F82:I82"/>
    <mergeCell ref="L82:M82"/>
    <mergeCell ref="N82:Q82"/>
    <mergeCell ref="F83:R83"/>
    <mergeCell ref="F84:I84"/>
    <mergeCell ref="L84:M84"/>
    <mergeCell ref="N84:Q84"/>
    <mergeCell ref="F85:R85"/>
    <mergeCell ref="F87:I87"/>
    <mergeCell ref="L87:M87"/>
    <mergeCell ref="N87:Q87"/>
    <mergeCell ref="F88:R88"/>
    <mergeCell ref="F89:R89"/>
    <mergeCell ref="F91:I91"/>
    <mergeCell ref="L91:M91"/>
    <mergeCell ref="N91:Q91"/>
    <mergeCell ref="F92:R92"/>
    <mergeCell ref="F93:R93"/>
    <mergeCell ref="F94:I94"/>
    <mergeCell ref="L94:M94"/>
    <mergeCell ref="N94:Q94"/>
    <mergeCell ref="F95:R95"/>
    <mergeCell ref="F96:R96"/>
    <mergeCell ref="L97:M97"/>
    <mergeCell ref="N97:Q97"/>
    <mergeCell ref="F98:R98"/>
    <mergeCell ref="F100:I100"/>
    <mergeCell ref="L100:M100"/>
    <mergeCell ref="N100:Q100"/>
    <mergeCell ref="H1:K1"/>
    <mergeCell ref="S2:AC2"/>
    <mergeCell ref="F101:R101"/>
    <mergeCell ref="N74:Q74"/>
    <mergeCell ref="N75:Q75"/>
    <mergeCell ref="N76:Q76"/>
    <mergeCell ref="N86:Q86"/>
    <mergeCell ref="N90:Q90"/>
    <mergeCell ref="N99:Q99"/>
    <mergeCell ref="F97:I97"/>
  </mergeCells>
  <hyperlinks>
    <hyperlink ref="F1:G1" location="C2" tooltip="Krycí list soupisu" display="1) Krycí list soupisu"/>
    <hyperlink ref="H1:K1" location="C49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56" customFormat="1" ht="45" customHeight="1">
      <c r="B3" s="154"/>
      <c r="C3" s="296" t="s">
        <v>1736</v>
      </c>
      <c r="D3" s="296"/>
      <c r="E3" s="296"/>
      <c r="F3" s="296"/>
      <c r="G3" s="296"/>
      <c r="H3" s="296"/>
      <c r="I3" s="296"/>
      <c r="J3" s="296"/>
      <c r="K3" s="155"/>
    </row>
    <row r="4" spans="2:11" ht="25.5" customHeight="1">
      <c r="B4" s="157"/>
      <c r="C4" s="301" t="s">
        <v>1737</v>
      </c>
      <c r="D4" s="301"/>
      <c r="E4" s="301"/>
      <c r="F4" s="301"/>
      <c r="G4" s="301"/>
      <c r="H4" s="301"/>
      <c r="I4" s="301"/>
      <c r="J4" s="301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298" t="s">
        <v>1738</v>
      </c>
      <c r="D6" s="298"/>
      <c r="E6" s="298"/>
      <c r="F6" s="298"/>
      <c r="G6" s="298"/>
      <c r="H6" s="298"/>
      <c r="I6" s="298"/>
      <c r="J6" s="298"/>
      <c r="K6" s="158"/>
    </row>
    <row r="7" spans="2:11" ht="15" customHeight="1">
      <c r="B7" s="161"/>
      <c r="C7" s="298" t="s">
        <v>1739</v>
      </c>
      <c r="D7" s="298"/>
      <c r="E7" s="298"/>
      <c r="F7" s="298"/>
      <c r="G7" s="298"/>
      <c r="H7" s="298"/>
      <c r="I7" s="298"/>
      <c r="J7" s="298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298" t="s">
        <v>1740</v>
      </c>
      <c r="D9" s="298"/>
      <c r="E9" s="298"/>
      <c r="F9" s="298"/>
      <c r="G9" s="298"/>
      <c r="H9" s="298"/>
      <c r="I9" s="298"/>
      <c r="J9" s="298"/>
      <c r="K9" s="158"/>
    </row>
    <row r="10" spans="2:11" ht="15" customHeight="1">
      <c r="B10" s="161"/>
      <c r="C10" s="160"/>
      <c r="D10" s="298" t="s">
        <v>1741</v>
      </c>
      <c r="E10" s="298"/>
      <c r="F10" s="298"/>
      <c r="G10" s="298"/>
      <c r="H10" s="298"/>
      <c r="I10" s="298"/>
      <c r="J10" s="298"/>
      <c r="K10" s="158"/>
    </row>
    <row r="11" spans="2:11" ht="15" customHeight="1">
      <c r="B11" s="161"/>
      <c r="C11" s="162"/>
      <c r="D11" s="298" t="s">
        <v>1742</v>
      </c>
      <c r="E11" s="298"/>
      <c r="F11" s="298"/>
      <c r="G11" s="298"/>
      <c r="H11" s="298"/>
      <c r="I11" s="298"/>
      <c r="J11" s="298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298" t="s">
        <v>1743</v>
      </c>
      <c r="E13" s="298"/>
      <c r="F13" s="298"/>
      <c r="G13" s="298"/>
      <c r="H13" s="298"/>
      <c r="I13" s="298"/>
      <c r="J13" s="298"/>
      <c r="K13" s="158"/>
    </row>
    <row r="14" spans="2:11" ht="15" customHeight="1">
      <c r="B14" s="161"/>
      <c r="C14" s="162"/>
      <c r="D14" s="298" t="s">
        <v>1744</v>
      </c>
      <c r="E14" s="298"/>
      <c r="F14" s="298"/>
      <c r="G14" s="298"/>
      <c r="H14" s="298"/>
      <c r="I14" s="298"/>
      <c r="J14" s="298"/>
      <c r="K14" s="158"/>
    </row>
    <row r="15" spans="2:11" ht="15" customHeight="1">
      <c r="B15" s="161"/>
      <c r="C15" s="162"/>
      <c r="D15" s="298" t="s">
        <v>1745</v>
      </c>
      <c r="E15" s="298"/>
      <c r="F15" s="298"/>
      <c r="G15" s="298"/>
      <c r="H15" s="298"/>
      <c r="I15" s="298"/>
      <c r="J15" s="298"/>
      <c r="K15" s="158"/>
    </row>
    <row r="16" spans="2:11" ht="15" customHeight="1">
      <c r="B16" s="161"/>
      <c r="C16" s="162"/>
      <c r="D16" s="162"/>
      <c r="E16" s="163" t="s">
        <v>78</v>
      </c>
      <c r="F16" s="298" t="s">
        <v>1746</v>
      </c>
      <c r="G16" s="298"/>
      <c r="H16" s="298"/>
      <c r="I16" s="298"/>
      <c r="J16" s="298"/>
      <c r="K16" s="158"/>
    </row>
    <row r="17" spans="2:11" ht="15" customHeight="1">
      <c r="B17" s="161"/>
      <c r="C17" s="162"/>
      <c r="D17" s="162"/>
      <c r="E17" s="163" t="s">
        <v>1747</v>
      </c>
      <c r="F17" s="298" t="s">
        <v>1748</v>
      </c>
      <c r="G17" s="298"/>
      <c r="H17" s="298"/>
      <c r="I17" s="298"/>
      <c r="J17" s="298"/>
      <c r="K17" s="158"/>
    </row>
    <row r="18" spans="2:11" ht="15" customHeight="1">
      <c r="B18" s="161"/>
      <c r="C18" s="162"/>
      <c r="D18" s="162"/>
      <c r="E18" s="163" t="s">
        <v>1749</v>
      </c>
      <c r="F18" s="298" t="s">
        <v>1750</v>
      </c>
      <c r="G18" s="298"/>
      <c r="H18" s="298"/>
      <c r="I18" s="298"/>
      <c r="J18" s="298"/>
      <c r="K18" s="158"/>
    </row>
    <row r="19" spans="2:11" ht="15" customHeight="1">
      <c r="B19" s="161"/>
      <c r="C19" s="162"/>
      <c r="D19" s="162"/>
      <c r="E19" s="163" t="s">
        <v>85</v>
      </c>
      <c r="F19" s="298" t="s">
        <v>1751</v>
      </c>
      <c r="G19" s="298"/>
      <c r="H19" s="298"/>
      <c r="I19" s="298"/>
      <c r="J19" s="298"/>
      <c r="K19" s="158"/>
    </row>
    <row r="20" spans="2:11" ht="15" customHeight="1">
      <c r="B20" s="161"/>
      <c r="C20" s="162"/>
      <c r="D20" s="162"/>
      <c r="E20" s="163" t="s">
        <v>1752</v>
      </c>
      <c r="F20" s="298" t="s">
        <v>1753</v>
      </c>
      <c r="G20" s="298"/>
      <c r="H20" s="298"/>
      <c r="I20" s="298"/>
      <c r="J20" s="298"/>
      <c r="K20" s="158"/>
    </row>
    <row r="21" spans="2:11" ht="15" customHeight="1">
      <c r="B21" s="161"/>
      <c r="C21" s="162"/>
      <c r="D21" s="162"/>
      <c r="E21" s="163" t="s">
        <v>1754</v>
      </c>
      <c r="F21" s="298" t="s">
        <v>1755</v>
      </c>
      <c r="G21" s="298"/>
      <c r="H21" s="298"/>
      <c r="I21" s="298"/>
      <c r="J21" s="298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298" t="s">
        <v>1756</v>
      </c>
      <c r="D23" s="298"/>
      <c r="E23" s="298"/>
      <c r="F23" s="298"/>
      <c r="G23" s="298"/>
      <c r="H23" s="298"/>
      <c r="I23" s="298"/>
      <c r="J23" s="298"/>
      <c r="K23" s="158"/>
    </row>
    <row r="24" spans="2:11" ht="15" customHeight="1">
      <c r="B24" s="161"/>
      <c r="C24" s="298" t="s">
        <v>1757</v>
      </c>
      <c r="D24" s="298"/>
      <c r="E24" s="298"/>
      <c r="F24" s="298"/>
      <c r="G24" s="298"/>
      <c r="H24" s="298"/>
      <c r="I24" s="298"/>
      <c r="J24" s="298"/>
      <c r="K24" s="158"/>
    </row>
    <row r="25" spans="2:11" ht="15" customHeight="1">
      <c r="B25" s="161"/>
      <c r="C25" s="160"/>
      <c r="D25" s="298" t="s">
        <v>1758</v>
      </c>
      <c r="E25" s="298"/>
      <c r="F25" s="298"/>
      <c r="G25" s="298"/>
      <c r="H25" s="298"/>
      <c r="I25" s="298"/>
      <c r="J25" s="298"/>
      <c r="K25" s="158"/>
    </row>
    <row r="26" spans="2:11" ht="15" customHeight="1">
      <c r="B26" s="161"/>
      <c r="C26" s="162"/>
      <c r="D26" s="298" t="s">
        <v>1759</v>
      </c>
      <c r="E26" s="298"/>
      <c r="F26" s="298"/>
      <c r="G26" s="298"/>
      <c r="H26" s="298"/>
      <c r="I26" s="298"/>
      <c r="J26" s="298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298" t="s">
        <v>1760</v>
      </c>
      <c r="E28" s="298"/>
      <c r="F28" s="298"/>
      <c r="G28" s="298"/>
      <c r="H28" s="298"/>
      <c r="I28" s="298"/>
      <c r="J28" s="298"/>
      <c r="K28" s="158"/>
    </row>
    <row r="29" spans="2:11" ht="15" customHeight="1">
      <c r="B29" s="161"/>
      <c r="C29" s="162"/>
      <c r="D29" s="298" t="s">
        <v>1761</v>
      </c>
      <c r="E29" s="298"/>
      <c r="F29" s="298"/>
      <c r="G29" s="298"/>
      <c r="H29" s="298"/>
      <c r="I29" s="298"/>
      <c r="J29" s="298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298" t="s">
        <v>1762</v>
      </c>
      <c r="E31" s="298"/>
      <c r="F31" s="298"/>
      <c r="G31" s="298"/>
      <c r="H31" s="298"/>
      <c r="I31" s="298"/>
      <c r="J31" s="298"/>
      <c r="K31" s="158"/>
    </row>
    <row r="32" spans="2:11" ht="15" customHeight="1">
      <c r="B32" s="161"/>
      <c r="C32" s="162"/>
      <c r="D32" s="298" t="s">
        <v>1763</v>
      </c>
      <c r="E32" s="298"/>
      <c r="F32" s="298"/>
      <c r="G32" s="298"/>
      <c r="H32" s="298"/>
      <c r="I32" s="298"/>
      <c r="J32" s="298"/>
      <c r="K32" s="158"/>
    </row>
    <row r="33" spans="2:11" ht="15" customHeight="1">
      <c r="B33" s="161"/>
      <c r="C33" s="162"/>
      <c r="D33" s="298" t="s">
        <v>1764</v>
      </c>
      <c r="E33" s="298"/>
      <c r="F33" s="298"/>
      <c r="G33" s="298"/>
      <c r="H33" s="298"/>
      <c r="I33" s="298"/>
      <c r="J33" s="298"/>
      <c r="K33" s="158"/>
    </row>
    <row r="34" spans="2:11" ht="15" customHeight="1">
      <c r="B34" s="161"/>
      <c r="C34" s="162"/>
      <c r="D34" s="160"/>
      <c r="E34" s="164" t="s">
        <v>177</v>
      </c>
      <c r="F34" s="160"/>
      <c r="G34" s="298" t="s">
        <v>1765</v>
      </c>
      <c r="H34" s="298"/>
      <c r="I34" s="298"/>
      <c r="J34" s="298"/>
      <c r="K34" s="158"/>
    </row>
    <row r="35" spans="2:11" ht="15" customHeight="1">
      <c r="B35" s="161"/>
      <c r="C35" s="162"/>
      <c r="D35" s="160"/>
      <c r="E35" s="164" t="s">
        <v>1766</v>
      </c>
      <c r="F35" s="160"/>
      <c r="G35" s="298" t="s">
        <v>1767</v>
      </c>
      <c r="H35" s="298"/>
      <c r="I35" s="298"/>
      <c r="J35" s="298"/>
      <c r="K35" s="158"/>
    </row>
    <row r="36" spans="2:11" ht="15" customHeight="1">
      <c r="B36" s="161"/>
      <c r="C36" s="162"/>
      <c r="D36" s="160"/>
      <c r="E36" s="164" t="s">
        <v>54</v>
      </c>
      <c r="F36" s="160"/>
      <c r="G36" s="298" t="s">
        <v>1768</v>
      </c>
      <c r="H36" s="298"/>
      <c r="I36" s="298"/>
      <c r="J36" s="298"/>
      <c r="K36" s="158"/>
    </row>
    <row r="37" spans="2:11" ht="15" customHeight="1">
      <c r="B37" s="161"/>
      <c r="C37" s="162"/>
      <c r="D37" s="160"/>
      <c r="E37" s="164" t="s">
        <v>178</v>
      </c>
      <c r="F37" s="160"/>
      <c r="G37" s="298" t="s">
        <v>1769</v>
      </c>
      <c r="H37" s="298"/>
      <c r="I37" s="298"/>
      <c r="J37" s="298"/>
      <c r="K37" s="158"/>
    </row>
    <row r="38" spans="2:11" ht="15" customHeight="1">
      <c r="B38" s="161"/>
      <c r="C38" s="162"/>
      <c r="D38" s="160"/>
      <c r="E38" s="164" t="s">
        <v>179</v>
      </c>
      <c r="F38" s="160"/>
      <c r="G38" s="298" t="s">
        <v>1770</v>
      </c>
      <c r="H38" s="298"/>
      <c r="I38" s="298"/>
      <c r="J38" s="298"/>
      <c r="K38" s="158"/>
    </row>
    <row r="39" spans="2:11" ht="15" customHeight="1">
      <c r="B39" s="161"/>
      <c r="C39" s="162"/>
      <c r="D39" s="160"/>
      <c r="E39" s="164" t="s">
        <v>180</v>
      </c>
      <c r="F39" s="160"/>
      <c r="G39" s="298" t="s">
        <v>1771</v>
      </c>
      <c r="H39" s="298"/>
      <c r="I39" s="298"/>
      <c r="J39" s="298"/>
      <c r="K39" s="158"/>
    </row>
    <row r="40" spans="2:11" ht="15" customHeight="1">
      <c r="B40" s="161"/>
      <c r="C40" s="162"/>
      <c r="D40" s="160"/>
      <c r="E40" s="164" t="s">
        <v>1772</v>
      </c>
      <c r="F40" s="160"/>
      <c r="G40" s="298" t="s">
        <v>1773</v>
      </c>
      <c r="H40" s="298"/>
      <c r="I40" s="298"/>
      <c r="J40" s="298"/>
      <c r="K40" s="158"/>
    </row>
    <row r="41" spans="2:11" ht="15" customHeight="1">
      <c r="B41" s="161"/>
      <c r="C41" s="162"/>
      <c r="D41" s="160"/>
      <c r="E41" s="164"/>
      <c r="F41" s="160"/>
      <c r="G41" s="298" t="s">
        <v>1774</v>
      </c>
      <c r="H41" s="298"/>
      <c r="I41" s="298"/>
      <c r="J41" s="298"/>
      <c r="K41" s="158"/>
    </row>
    <row r="42" spans="2:11" ht="15" customHeight="1">
      <c r="B42" s="161"/>
      <c r="C42" s="162"/>
      <c r="D42" s="160"/>
      <c r="E42" s="164" t="s">
        <v>1775</v>
      </c>
      <c r="F42" s="160"/>
      <c r="G42" s="298" t="s">
        <v>1776</v>
      </c>
      <c r="H42" s="298"/>
      <c r="I42" s="298"/>
      <c r="J42" s="298"/>
      <c r="K42" s="158"/>
    </row>
    <row r="43" spans="2:11" ht="15" customHeight="1">
      <c r="B43" s="161"/>
      <c r="C43" s="162"/>
      <c r="D43" s="160"/>
      <c r="E43" s="164" t="s">
        <v>183</v>
      </c>
      <c r="F43" s="160"/>
      <c r="G43" s="298" t="s">
        <v>1777</v>
      </c>
      <c r="H43" s="298"/>
      <c r="I43" s="298"/>
      <c r="J43" s="298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298" t="s">
        <v>1778</v>
      </c>
      <c r="E45" s="298"/>
      <c r="F45" s="298"/>
      <c r="G45" s="298"/>
      <c r="H45" s="298"/>
      <c r="I45" s="298"/>
      <c r="J45" s="298"/>
      <c r="K45" s="158"/>
    </row>
    <row r="46" spans="2:11" ht="15" customHeight="1">
      <c r="B46" s="161"/>
      <c r="C46" s="162"/>
      <c r="D46" s="162"/>
      <c r="E46" s="298" t="s">
        <v>1779</v>
      </c>
      <c r="F46" s="298"/>
      <c r="G46" s="298"/>
      <c r="H46" s="298"/>
      <c r="I46" s="298"/>
      <c r="J46" s="298"/>
      <c r="K46" s="158"/>
    </row>
    <row r="47" spans="2:11" ht="15" customHeight="1">
      <c r="B47" s="161"/>
      <c r="C47" s="162"/>
      <c r="D47" s="162"/>
      <c r="E47" s="298" t="s">
        <v>1780</v>
      </c>
      <c r="F47" s="298"/>
      <c r="G47" s="298"/>
      <c r="H47" s="298"/>
      <c r="I47" s="298"/>
      <c r="J47" s="298"/>
      <c r="K47" s="158"/>
    </row>
    <row r="48" spans="2:11" ht="15" customHeight="1">
      <c r="B48" s="161"/>
      <c r="C48" s="162"/>
      <c r="D48" s="162"/>
      <c r="E48" s="298" t="s">
        <v>1781</v>
      </c>
      <c r="F48" s="298"/>
      <c r="G48" s="298"/>
      <c r="H48" s="298"/>
      <c r="I48" s="298"/>
      <c r="J48" s="298"/>
      <c r="K48" s="158"/>
    </row>
    <row r="49" spans="2:11" ht="15" customHeight="1">
      <c r="B49" s="161"/>
      <c r="C49" s="162"/>
      <c r="D49" s="298" t="s">
        <v>1782</v>
      </c>
      <c r="E49" s="298"/>
      <c r="F49" s="298"/>
      <c r="G49" s="298"/>
      <c r="H49" s="298"/>
      <c r="I49" s="298"/>
      <c r="J49" s="298"/>
      <c r="K49" s="158"/>
    </row>
    <row r="50" spans="2:11" ht="25.5" customHeight="1">
      <c r="B50" s="157"/>
      <c r="C50" s="301" t="s">
        <v>1783</v>
      </c>
      <c r="D50" s="301"/>
      <c r="E50" s="301"/>
      <c r="F50" s="301"/>
      <c r="G50" s="301"/>
      <c r="H50" s="301"/>
      <c r="I50" s="301"/>
      <c r="J50" s="301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298" t="s">
        <v>1784</v>
      </c>
      <c r="D52" s="298"/>
      <c r="E52" s="298"/>
      <c r="F52" s="298"/>
      <c r="G52" s="298"/>
      <c r="H52" s="298"/>
      <c r="I52" s="298"/>
      <c r="J52" s="298"/>
      <c r="K52" s="158"/>
    </row>
    <row r="53" spans="2:11" ht="15" customHeight="1">
      <c r="B53" s="157"/>
      <c r="C53" s="298" t="s">
        <v>1785</v>
      </c>
      <c r="D53" s="298"/>
      <c r="E53" s="298"/>
      <c r="F53" s="298"/>
      <c r="G53" s="298"/>
      <c r="H53" s="298"/>
      <c r="I53" s="298"/>
      <c r="J53" s="298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298" t="s">
        <v>1786</v>
      </c>
      <c r="D55" s="298"/>
      <c r="E55" s="298"/>
      <c r="F55" s="298"/>
      <c r="G55" s="298"/>
      <c r="H55" s="298"/>
      <c r="I55" s="298"/>
      <c r="J55" s="298"/>
      <c r="K55" s="158"/>
    </row>
    <row r="56" spans="2:11" ht="15" customHeight="1">
      <c r="B56" s="157"/>
      <c r="C56" s="162"/>
      <c r="D56" s="298" t="s">
        <v>1787</v>
      </c>
      <c r="E56" s="298"/>
      <c r="F56" s="298"/>
      <c r="G56" s="298"/>
      <c r="H56" s="298"/>
      <c r="I56" s="298"/>
      <c r="J56" s="298"/>
      <c r="K56" s="158"/>
    </row>
    <row r="57" spans="2:11" ht="15" customHeight="1">
      <c r="B57" s="157"/>
      <c r="C57" s="162"/>
      <c r="D57" s="298" t="s">
        <v>1788</v>
      </c>
      <c r="E57" s="298"/>
      <c r="F57" s="298"/>
      <c r="G57" s="298"/>
      <c r="H57" s="298"/>
      <c r="I57" s="298"/>
      <c r="J57" s="298"/>
      <c r="K57" s="158"/>
    </row>
    <row r="58" spans="2:11" ht="15" customHeight="1">
      <c r="B58" s="157"/>
      <c r="C58" s="162"/>
      <c r="D58" s="298" t="s">
        <v>1789</v>
      </c>
      <c r="E58" s="298"/>
      <c r="F58" s="298"/>
      <c r="G58" s="298"/>
      <c r="H58" s="298"/>
      <c r="I58" s="298"/>
      <c r="J58" s="298"/>
      <c r="K58" s="158"/>
    </row>
    <row r="59" spans="2:11" ht="15" customHeight="1">
      <c r="B59" s="157"/>
      <c r="C59" s="162"/>
      <c r="D59" s="298" t="s">
        <v>1790</v>
      </c>
      <c r="E59" s="298"/>
      <c r="F59" s="298"/>
      <c r="G59" s="298"/>
      <c r="H59" s="298"/>
      <c r="I59" s="298"/>
      <c r="J59" s="298"/>
      <c r="K59" s="158"/>
    </row>
    <row r="60" spans="2:11" ht="15" customHeight="1">
      <c r="B60" s="157"/>
      <c r="C60" s="162"/>
      <c r="D60" s="300" t="s">
        <v>1791</v>
      </c>
      <c r="E60" s="300"/>
      <c r="F60" s="300"/>
      <c r="G60" s="300"/>
      <c r="H60" s="300"/>
      <c r="I60" s="300"/>
      <c r="J60" s="300"/>
      <c r="K60" s="158"/>
    </row>
    <row r="61" spans="2:11" ht="15" customHeight="1">
      <c r="B61" s="157"/>
      <c r="C61" s="162"/>
      <c r="D61" s="298" t="s">
        <v>1792</v>
      </c>
      <c r="E61" s="298"/>
      <c r="F61" s="298"/>
      <c r="G61" s="298"/>
      <c r="H61" s="298"/>
      <c r="I61" s="298"/>
      <c r="J61" s="298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298" t="s">
        <v>1793</v>
      </c>
      <c r="E63" s="298"/>
      <c r="F63" s="298"/>
      <c r="G63" s="298"/>
      <c r="H63" s="298"/>
      <c r="I63" s="298"/>
      <c r="J63" s="298"/>
      <c r="K63" s="158"/>
    </row>
    <row r="64" spans="2:11" ht="15" customHeight="1">
      <c r="B64" s="157"/>
      <c r="C64" s="162"/>
      <c r="D64" s="300" t="s">
        <v>1794</v>
      </c>
      <c r="E64" s="300"/>
      <c r="F64" s="300"/>
      <c r="G64" s="300"/>
      <c r="H64" s="300"/>
      <c r="I64" s="300"/>
      <c r="J64" s="300"/>
      <c r="K64" s="158"/>
    </row>
    <row r="65" spans="2:11" ht="15" customHeight="1">
      <c r="B65" s="157"/>
      <c r="C65" s="162"/>
      <c r="D65" s="298" t="s">
        <v>1795</v>
      </c>
      <c r="E65" s="298"/>
      <c r="F65" s="298"/>
      <c r="G65" s="298"/>
      <c r="H65" s="298"/>
      <c r="I65" s="298"/>
      <c r="J65" s="298"/>
      <c r="K65" s="158"/>
    </row>
    <row r="66" spans="2:11" ht="15" customHeight="1">
      <c r="B66" s="157"/>
      <c r="C66" s="162"/>
      <c r="D66" s="298" t="s">
        <v>1796</v>
      </c>
      <c r="E66" s="298"/>
      <c r="F66" s="298"/>
      <c r="G66" s="298"/>
      <c r="H66" s="298"/>
      <c r="I66" s="298"/>
      <c r="J66" s="298"/>
      <c r="K66" s="158"/>
    </row>
    <row r="67" spans="2:11" ht="15" customHeight="1">
      <c r="B67" s="157"/>
      <c r="C67" s="162"/>
      <c r="D67" s="298" t="s">
        <v>1797</v>
      </c>
      <c r="E67" s="298"/>
      <c r="F67" s="298"/>
      <c r="G67" s="298"/>
      <c r="H67" s="298"/>
      <c r="I67" s="298"/>
      <c r="J67" s="298"/>
      <c r="K67" s="158"/>
    </row>
    <row r="68" spans="2:11" ht="15" customHeight="1">
      <c r="B68" s="157"/>
      <c r="C68" s="162"/>
      <c r="D68" s="298" t="s">
        <v>1798</v>
      </c>
      <c r="E68" s="298"/>
      <c r="F68" s="298"/>
      <c r="G68" s="298"/>
      <c r="H68" s="298"/>
      <c r="I68" s="298"/>
      <c r="J68" s="298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299" t="s">
        <v>1735</v>
      </c>
      <c r="D73" s="299"/>
      <c r="E73" s="299"/>
      <c r="F73" s="299"/>
      <c r="G73" s="299"/>
      <c r="H73" s="299"/>
      <c r="I73" s="299"/>
      <c r="J73" s="299"/>
      <c r="K73" s="175"/>
    </row>
    <row r="74" spans="2:11" ht="17.25" customHeight="1">
      <c r="B74" s="174"/>
      <c r="C74" s="176" t="s">
        <v>1799</v>
      </c>
      <c r="D74" s="176"/>
      <c r="E74" s="176"/>
      <c r="F74" s="176" t="s">
        <v>1800</v>
      </c>
      <c r="G74" s="177"/>
      <c r="H74" s="176" t="s">
        <v>178</v>
      </c>
      <c r="I74" s="176" t="s">
        <v>58</v>
      </c>
      <c r="J74" s="176" t="s">
        <v>1801</v>
      </c>
      <c r="K74" s="175"/>
    </row>
    <row r="75" spans="2:11" ht="17.25" customHeight="1">
      <c r="B75" s="174"/>
      <c r="C75" s="178" t="s">
        <v>1802</v>
      </c>
      <c r="D75" s="178"/>
      <c r="E75" s="178"/>
      <c r="F75" s="179" t="s">
        <v>1803</v>
      </c>
      <c r="G75" s="180"/>
      <c r="H75" s="178"/>
      <c r="I75" s="178"/>
      <c r="J75" s="178" t="s">
        <v>1804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54</v>
      </c>
      <c r="D77" s="181"/>
      <c r="E77" s="181"/>
      <c r="F77" s="183" t="s">
        <v>1805</v>
      </c>
      <c r="G77" s="182"/>
      <c r="H77" s="164" t="s">
        <v>1806</v>
      </c>
      <c r="I77" s="164" t="s">
        <v>1807</v>
      </c>
      <c r="J77" s="164">
        <v>20</v>
      </c>
      <c r="K77" s="175"/>
    </row>
    <row r="78" spans="2:11" ht="15" customHeight="1">
      <c r="B78" s="174"/>
      <c r="C78" s="164" t="s">
        <v>1808</v>
      </c>
      <c r="D78" s="164"/>
      <c r="E78" s="164"/>
      <c r="F78" s="183" t="s">
        <v>1805</v>
      </c>
      <c r="G78" s="182"/>
      <c r="H78" s="164" t="s">
        <v>1809</v>
      </c>
      <c r="I78" s="164" t="s">
        <v>1807</v>
      </c>
      <c r="J78" s="164">
        <v>120</v>
      </c>
      <c r="K78" s="175"/>
    </row>
    <row r="79" spans="2:11" ht="15" customHeight="1">
      <c r="B79" s="184"/>
      <c r="C79" s="164" t="s">
        <v>1810</v>
      </c>
      <c r="D79" s="164"/>
      <c r="E79" s="164"/>
      <c r="F79" s="183" t="s">
        <v>1811</v>
      </c>
      <c r="G79" s="182"/>
      <c r="H79" s="164" t="s">
        <v>1812</v>
      </c>
      <c r="I79" s="164" t="s">
        <v>1807</v>
      </c>
      <c r="J79" s="164">
        <v>50</v>
      </c>
      <c r="K79" s="175"/>
    </row>
    <row r="80" spans="2:11" ht="15" customHeight="1">
      <c r="B80" s="184"/>
      <c r="C80" s="164" t="s">
        <v>1813</v>
      </c>
      <c r="D80" s="164"/>
      <c r="E80" s="164"/>
      <c r="F80" s="183" t="s">
        <v>1805</v>
      </c>
      <c r="G80" s="182"/>
      <c r="H80" s="164" t="s">
        <v>1814</v>
      </c>
      <c r="I80" s="164" t="s">
        <v>1815</v>
      </c>
      <c r="J80" s="164"/>
      <c r="K80" s="175"/>
    </row>
    <row r="81" spans="2:11" ht="15" customHeight="1">
      <c r="B81" s="184"/>
      <c r="C81" s="185" t="s">
        <v>1816</v>
      </c>
      <c r="D81" s="185"/>
      <c r="E81" s="185"/>
      <c r="F81" s="186" t="s">
        <v>1811</v>
      </c>
      <c r="G81" s="185"/>
      <c r="H81" s="185" t="s">
        <v>1817</v>
      </c>
      <c r="I81" s="185" t="s">
        <v>1807</v>
      </c>
      <c r="J81" s="185">
        <v>15</v>
      </c>
      <c r="K81" s="175"/>
    </row>
    <row r="82" spans="2:11" ht="15" customHeight="1">
      <c r="B82" s="184"/>
      <c r="C82" s="185" t="s">
        <v>1818</v>
      </c>
      <c r="D82" s="185"/>
      <c r="E82" s="185"/>
      <c r="F82" s="186" t="s">
        <v>1811</v>
      </c>
      <c r="G82" s="185"/>
      <c r="H82" s="185" t="s">
        <v>1819</v>
      </c>
      <c r="I82" s="185" t="s">
        <v>1807</v>
      </c>
      <c r="J82" s="185">
        <v>15</v>
      </c>
      <c r="K82" s="175"/>
    </row>
    <row r="83" spans="2:11" ht="15" customHeight="1">
      <c r="B83" s="184"/>
      <c r="C83" s="185" t="s">
        <v>1820</v>
      </c>
      <c r="D83" s="185"/>
      <c r="E83" s="185"/>
      <c r="F83" s="186" t="s">
        <v>1811</v>
      </c>
      <c r="G83" s="185"/>
      <c r="H83" s="185" t="s">
        <v>1821</v>
      </c>
      <c r="I83" s="185" t="s">
        <v>1807</v>
      </c>
      <c r="J83" s="185">
        <v>20</v>
      </c>
      <c r="K83" s="175"/>
    </row>
    <row r="84" spans="2:11" ht="15" customHeight="1">
      <c r="B84" s="184"/>
      <c r="C84" s="185" t="s">
        <v>1822</v>
      </c>
      <c r="D84" s="185"/>
      <c r="E84" s="185"/>
      <c r="F84" s="186" t="s">
        <v>1811</v>
      </c>
      <c r="G84" s="185"/>
      <c r="H84" s="185" t="s">
        <v>1823</v>
      </c>
      <c r="I84" s="185" t="s">
        <v>1807</v>
      </c>
      <c r="J84" s="185">
        <v>20</v>
      </c>
      <c r="K84" s="175"/>
    </row>
    <row r="85" spans="2:11" ht="15" customHeight="1">
      <c r="B85" s="184"/>
      <c r="C85" s="164" t="s">
        <v>1824</v>
      </c>
      <c r="D85" s="164"/>
      <c r="E85" s="164"/>
      <c r="F85" s="183" t="s">
        <v>1811</v>
      </c>
      <c r="G85" s="182"/>
      <c r="H85" s="164" t="s">
        <v>1825</v>
      </c>
      <c r="I85" s="164" t="s">
        <v>1807</v>
      </c>
      <c r="J85" s="164">
        <v>50</v>
      </c>
      <c r="K85" s="175"/>
    </row>
    <row r="86" spans="2:11" ht="15" customHeight="1">
      <c r="B86" s="184"/>
      <c r="C86" s="164" t="s">
        <v>1826</v>
      </c>
      <c r="D86" s="164"/>
      <c r="E86" s="164"/>
      <c r="F86" s="183" t="s">
        <v>1811</v>
      </c>
      <c r="G86" s="182"/>
      <c r="H86" s="164" t="s">
        <v>1827</v>
      </c>
      <c r="I86" s="164" t="s">
        <v>1807</v>
      </c>
      <c r="J86" s="164">
        <v>20</v>
      </c>
      <c r="K86" s="175"/>
    </row>
    <row r="87" spans="2:11" ht="15" customHeight="1">
      <c r="B87" s="184"/>
      <c r="C87" s="164" t="s">
        <v>1828</v>
      </c>
      <c r="D87" s="164"/>
      <c r="E87" s="164"/>
      <c r="F87" s="183" t="s">
        <v>1811</v>
      </c>
      <c r="G87" s="182"/>
      <c r="H87" s="164" t="s">
        <v>1829</v>
      </c>
      <c r="I87" s="164" t="s">
        <v>1807</v>
      </c>
      <c r="J87" s="164">
        <v>20</v>
      </c>
      <c r="K87" s="175"/>
    </row>
    <row r="88" spans="2:11" ht="15" customHeight="1">
      <c r="B88" s="184"/>
      <c r="C88" s="164" t="s">
        <v>1830</v>
      </c>
      <c r="D88" s="164"/>
      <c r="E88" s="164"/>
      <c r="F88" s="183" t="s">
        <v>1811</v>
      </c>
      <c r="G88" s="182"/>
      <c r="H88" s="164" t="s">
        <v>1831</v>
      </c>
      <c r="I88" s="164" t="s">
        <v>1807</v>
      </c>
      <c r="J88" s="164">
        <v>50</v>
      </c>
      <c r="K88" s="175"/>
    </row>
    <row r="89" spans="2:11" ht="15" customHeight="1">
      <c r="B89" s="184"/>
      <c r="C89" s="164" t="s">
        <v>1832</v>
      </c>
      <c r="D89" s="164"/>
      <c r="E89" s="164"/>
      <c r="F89" s="183" t="s">
        <v>1811</v>
      </c>
      <c r="G89" s="182"/>
      <c r="H89" s="164" t="s">
        <v>1832</v>
      </c>
      <c r="I89" s="164" t="s">
        <v>1807</v>
      </c>
      <c r="J89" s="164">
        <v>50</v>
      </c>
      <c r="K89" s="175"/>
    </row>
    <row r="90" spans="2:11" ht="15" customHeight="1">
      <c r="B90" s="184"/>
      <c r="C90" s="164" t="s">
        <v>184</v>
      </c>
      <c r="D90" s="164"/>
      <c r="E90" s="164"/>
      <c r="F90" s="183" t="s">
        <v>1811</v>
      </c>
      <c r="G90" s="182"/>
      <c r="H90" s="164" t="s">
        <v>1833</v>
      </c>
      <c r="I90" s="164" t="s">
        <v>1807</v>
      </c>
      <c r="J90" s="164">
        <v>255</v>
      </c>
      <c r="K90" s="175"/>
    </row>
    <row r="91" spans="2:11" ht="15" customHeight="1">
      <c r="B91" s="184"/>
      <c r="C91" s="164" t="s">
        <v>1834</v>
      </c>
      <c r="D91" s="164"/>
      <c r="E91" s="164"/>
      <c r="F91" s="183" t="s">
        <v>1805</v>
      </c>
      <c r="G91" s="182"/>
      <c r="H91" s="164" t="s">
        <v>1835</v>
      </c>
      <c r="I91" s="164" t="s">
        <v>1836</v>
      </c>
      <c r="J91" s="164"/>
      <c r="K91" s="175"/>
    </row>
    <row r="92" spans="2:11" ht="15" customHeight="1">
      <c r="B92" s="184"/>
      <c r="C92" s="164" t="s">
        <v>1837</v>
      </c>
      <c r="D92" s="164"/>
      <c r="E92" s="164"/>
      <c r="F92" s="183" t="s">
        <v>1805</v>
      </c>
      <c r="G92" s="182"/>
      <c r="H92" s="164" t="s">
        <v>1838</v>
      </c>
      <c r="I92" s="164" t="s">
        <v>1839</v>
      </c>
      <c r="J92" s="164"/>
      <c r="K92" s="175"/>
    </row>
    <row r="93" spans="2:11" ht="15" customHeight="1">
      <c r="B93" s="184"/>
      <c r="C93" s="164" t="s">
        <v>1840</v>
      </c>
      <c r="D93" s="164"/>
      <c r="E93" s="164"/>
      <c r="F93" s="183" t="s">
        <v>1805</v>
      </c>
      <c r="G93" s="182"/>
      <c r="H93" s="164" t="s">
        <v>1840</v>
      </c>
      <c r="I93" s="164" t="s">
        <v>1839</v>
      </c>
      <c r="J93" s="164"/>
      <c r="K93" s="175"/>
    </row>
    <row r="94" spans="2:11" ht="15" customHeight="1">
      <c r="B94" s="184"/>
      <c r="C94" s="164" t="s">
        <v>41</v>
      </c>
      <c r="D94" s="164"/>
      <c r="E94" s="164"/>
      <c r="F94" s="183" t="s">
        <v>1805</v>
      </c>
      <c r="G94" s="182"/>
      <c r="H94" s="164" t="s">
        <v>1841</v>
      </c>
      <c r="I94" s="164" t="s">
        <v>1839</v>
      </c>
      <c r="J94" s="164"/>
      <c r="K94" s="175"/>
    </row>
    <row r="95" spans="2:11" ht="15" customHeight="1">
      <c r="B95" s="184"/>
      <c r="C95" s="164" t="s">
        <v>49</v>
      </c>
      <c r="D95" s="164"/>
      <c r="E95" s="164"/>
      <c r="F95" s="183" t="s">
        <v>1805</v>
      </c>
      <c r="G95" s="182"/>
      <c r="H95" s="164" t="s">
        <v>1842</v>
      </c>
      <c r="I95" s="164" t="s">
        <v>1839</v>
      </c>
      <c r="J95" s="164"/>
      <c r="K95" s="175"/>
    </row>
    <row r="96" spans="2:11" ht="15" customHeight="1">
      <c r="B96" s="187"/>
      <c r="C96" s="188"/>
      <c r="D96" s="188"/>
      <c r="E96" s="188"/>
      <c r="F96" s="188"/>
      <c r="G96" s="188"/>
      <c r="H96" s="188"/>
      <c r="I96" s="188"/>
      <c r="J96" s="188"/>
      <c r="K96" s="189"/>
    </row>
    <row r="97" spans="2:11" ht="18.75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0"/>
    </row>
    <row r="98" spans="2:11" ht="18.75" customHeight="1">
      <c r="B98" s="170"/>
      <c r="C98" s="170"/>
      <c r="D98" s="170"/>
      <c r="E98" s="170"/>
      <c r="F98" s="170"/>
      <c r="G98" s="170"/>
      <c r="H98" s="170"/>
      <c r="I98" s="170"/>
      <c r="J98" s="170"/>
      <c r="K98" s="170"/>
    </row>
    <row r="99" spans="2:11" ht="7.5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3"/>
    </row>
    <row r="100" spans="2:11" ht="45" customHeight="1">
      <c r="B100" s="174"/>
      <c r="C100" s="299" t="s">
        <v>1843</v>
      </c>
      <c r="D100" s="299"/>
      <c r="E100" s="299"/>
      <c r="F100" s="299"/>
      <c r="G100" s="299"/>
      <c r="H100" s="299"/>
      <c r="I100" s="299"/>
      <c r="J100" s="299"/>
      <c r="K100" s="175"/>
    </row>
    <row r="101" spans="2:11" ht="17.25" customHeight="1">
      <c r="B101" s="174"/>
      <c r="C101" s="176" t="s">
        <v>1799</v>
      </c>
      <c r="D101" s="176"/>
      <c r="E101" s="176"/>
      <c r="F101" s="176" t="s">
        <v>1800</v>
      </c>
      <c r="G101" s="177"/>
      <c r="H101" s="176" t="s">
        <v>178</v>
      </c>
      <c r="I101" s="176" t="s">
        <v>58</v>
      </c>
      <c r="J101" s="176" t="s">
        <v>1801</v>
      </c>
      <c r="K101" s="175"/>
    </row>
    <row r="102" spans="2:11" ht="17.25" customHeight="1">
      <c r="B102" s="174"/>
      <c r="C102" s="178" t="s">
        <v>1802</v>
      </c>
      <c r="D102" s="178"/>
      <c r="E102" s="178"/>
      <c r="F102" s="179" t="s">
        <v>1803</v>
      </c>
      <c r="G102" s="180"/>
      <c r="H102" s="178"/>
      <c r="I102" s="178"/>
      <c r="J102" s="178" t="s">
        <v>1804</v>
      </c>
      <c r="K102" s="175"/>
    </row>
    <row r="103" spans="2:11" ht="5.25" customHeight="1">
      <c r="B103" s="174"/>
      <c r="C103" s="176"/>
      <c r="D103" s="176"/>
      <c r="E103" s="176"/>
      <c r="F103" s="176"/>
      <c r="G103" s="192"/>
      <c r="H103" s="176"/>
      <c r="I103" s="176"/>
      <c r="J103" s="176"/>
      <c r="K103" s="175"/>
    </row>
    <row r="104" spans="2:11" ht="15" customHeight="1">
      <c r="B104" s="174"/>
      <c r="C104" s="164" t="s">
        <v>54</v>
      </c>
      <c r="D104" s="181"/>
      <c r="E104" s="181"/>
      <c r="F104" s="183" t="s">
        <v>1805</v>
      </c>
      <c r="G104" s="192"/>
      <c r="H104" s="164" t="s">
        <v>1844</v>
      </c>
      <c r="I104" s="164" t="s">
        <v>1807</v>
      </c>
      <c r="J104" s="164">
        <v>20</v>
      </c>
      <c r="K104" s="175"/>
    </row>
    <row r="105" spans="2:11" ht="15" customHeight="1">
      <c r="B105" s="174"/>
      <c r="C105" s="164" t="s">
        <v>1808</v>
      </c>
      <c r="D105" s="164"/>
      <c r="E105" s="164"/>
      <c r="F105" s="183" t="s">
        <v>1805</v>
      </c>
      <c r="G105" s="164"/>
      <c r="H105" s="164" t="s">
        <v>1844</v>
      </c>
      <c r="I105" s="164" t="s">
        <v>1807</v>
      </c>
      <c r="J105" s="164">
        <v>120</v>
      </c>
      <c r="K105" s="175"/>
    </row>
    <row r="106" spans="2:11" ht="15" customHeight="1">
      <c r="B106" s="184"/>
      <c r="C106" s="164" t="s">
        <v>1810</v>
      </c>
      <c r="D106" s="164"/>
      <c r="E106" s="164"/>
      <c r="F106" s="183" t="s">
        <v>1811</v>
      </c>
      <c r="G106" s="164"/>
      <c r="H106" s="164" t="s">
        <v>1844</v>
      </c>
      <c r="I106" s="164" t="s">
        <v>1807</v>
      </c>
      <c r="J106" s="164">
        <v>50</v>
      </c>
      <c r="K106" s="175"/>
    </row>
    <row r="107" spans="2:11" ht="15" customHeight="1">
      <c r="B107" s="184"/>
      <c r="C107" s="164" t="s">
        <v>1813</v>
      </c>
      <c r="D107" s="164"/>
      <c r="E107" s="164"/>
      <c r="F107" s="183" t="s">
        <v>1805</v>
      </c>
      <c r="G107" s="164"/>
      <c r="H107" s="164" t="s">
        <v>1844</v>
      </c>
      <c r="I107" s="164" t="s">
        <v>1815</v>
      </c>
      <c r="J107" s="164"/>
      <c r="K107" s="175"/>
    </row>
    <row r="108" spans="2:11" ht="15" customHeight="1">
      <c r="B108" s="184"/>
      <c r="C108" s="164" t="s">
        <v>1824</v>
      </c>
      <c r="D108" s="164"/>
      <c r="E108" s="164"/>
      <c r="F108" s="183" t="s">
        <v>1811</v>
      </c>
      <c r="G108" s="164"/>
      <c r="H108" s="164" t="s">
        <v>1844</v>
      </c>
      <c r="I108" s="164" t="s">
        <v>1807</v>
      </c>
      <c r="J108" s="164">
        <v>50</v>
      </c>
      <c r="K108" s="175"/>
    </row>
    <row r="109" spans="2:11" ht="15" customHeight="1">
      <c r="B109" s="184"/>
      <c r="C109" s="164" t="s">
        <v>1832</v>
      </c>
      <c r="D109" s="164"/>
      <c r="E109" s="164"/>
      <c r="F109" s="183" t="s">
        <v>1811</v>
      </c>
      <c r="G109" s="164"/>
      <c r="H109" s="164" t="s">
        <v>1844</v>
      </c>
      <c r="I109" s="164" t="s">
        <v>1807</v>
      </c>
      <c r="J109" s="164">
        <v>50</v>
      </c>
      <c r="K109" s="175"/>
    </row>
    <row r="110" spans="2:11" ht="15" customHeight="1">
      <c r="B110" s="184"/>
      <c r="C110" s="164" t="s">
        <v>1830</v>
      </c>
      <c r="D110" s="164"/>
      <c r="E110" s="164"/>
      <c r="F110" s="183" t="s">
        <v>1811</v>
      </c>
      <c r="G110" s="164"/>
      <c r="H110" s="164" t="s">
        <v>1844</v>
      </c>
      <c r="I110" s="164" t="s">
        <v>1807</v>
      </c>
      <c r="J110" s="164">
        <v>50</v>
      </c>
      <c r="K110" s="175"/>
    </row>
    <row r="111" spans="2:11" ht="15" customHeight="1">
      <c r="B111" s="184"/>
      <c r="C111" s="164" t="s">
        <v>54</v>
      </c>
      <c r="D111" s="164"/>
      <c r="E111" s="164"/>
      <c r="F111" s="183" t="s">
        <v>1805</v>
      </c>
      <c r="G111" s="164"/>
      <c r="H111" s="164" t="s">
        <v>1845</v>
      </c>
      <c r="I111" s="164" t="s">
        <v>1807</v>
      </c>
      <c r="J111" s="164">
        <v>20</v>
      </c>
      <c r="K111" s="175"/>
    </row>
    <row r="112" spans="2:11" ht="15" customHeight="1">
      <c r="B112" s="184"/>
      <c r="C112" s="164" t="s">
        <v>1846</v>
      </c>
      <c r="D112" s="164"/>
      <c r="E112" s="164"/>
      <c r="F112" s="183" t="s">
        <v>1805</v>
      </c>
      <c r="G112" s="164"/>
      <c r="H112" s="164" t="s">
        <v>1847</v>
      </c>
      <c r="I112" s="164" t="s">
        <v>1807</v>
      </c>
      <c r="J112" s="164">
        <v>120</v>
      </c>
      <c r="K112" s="175"/>
    </row>
    <row r="113" spans="2:11" ht="15" customHeight="1">
      <c r="B113" s="184"/>
      <c r="C113" s="164" t="s">
        <v>41</v>
      </c>
      <c r="D113" s="164"/>
      <c r="E113" s="164"/>
      <c r="F113" s="183" t="s">
        <v>1805</v>
      </c>
      <c r="G113" s="164"/>
      <c r="H113" s="164" t="s">
        <v>1848</v>
      </c>
      <c r="I113" s="164" t="s">
        <v>1839</v>
      </c>
      <c r="J113" s="164"/>
      <c r="K113" s="175"/>
    </row>
    <row r="114" spans="2:11" ht="15" customHeight="1">
      <c r="B114" s="184"/>
      <c r="C114" s="164" t="s">
        <v>49</v>
      </c>
      <c r="D114" s="164"/>
      <c r="E114" s="164"/>
      <c r="F114" s="183" t="s">
        <v>1805</v>
      </c>
      <c r="G114" s="164"/>
      <c r="H114" s="164" t="s">
        <v>1849</v>
      </c>
      <c r="I114" s="164" t="s">
        <v>1839</v>
      </c>
      <c r="J114" s="164"/>
      <c r="K114" s="175"/>
    </row>
    <row r="115" spans="2:11" ht="15" customHeight="1">
      <c r="B115" s="184"/>
      <c r="C115" s="164" t="s">
        <v>58</v>
      </c>
      <c r="D115" s="164"/>
      <c r="E115" s="164"/>
      <c r="F115" s="183" t="s">
        <v>1805</v>
      </c>
      <c r="G115" s="164"/>
      <c r="H115" s="164" t="s">
        <v>1850</v>
      </c>
      <c r="I115" s="164" t="s">
        <v>1851</v>
      </c>
      <c r="J115" s="164"/>
      <c r="K115" s="175"/>
    </row>
    <row r="116" spans="2:11" ht="15" customHeight="1">
      <c r="B116" s="187"/>
      <c r="C116" s="193"/>
      <c r="D116" s="193"/>
      <c r="E116" s="193"/>
      <c r="F116" s="193"/>
      <c r="G116" s="193"/>
      <c r="H116" s="193"/>
      <c r="I116" s="193"/>
      <c r="J116" s="193"/>
      <c r="K116" s="189"/>
    </row>
    <row r="117" spans="2:11" ht="18.75" customHeight="1">
      <c r="B117" s="194"/>
      <c r="C117" s="160"/>
      <c r="D117" s="160"/>
      <c r="E117" s="160"/>
      <c r="F117" s="195"/>
      <c r="G117" s="160"/>
      <c r="H117" s="160"/>
      <c r="I117" s="160"/>
      <c r="J117" s="160"/>
      <c r="K117" s="194"/>
    </row>
    <row r="118" spans="2:11" ht="18.75" customHeight="1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</row>
    <row r="119" spans="2:11" ht="7.5" customHeight="1">
      <c r="B119" s="196"/>
      <c r="C119" s="197"/>
      <c r="D119" s="197"/>
      <c r="E119" s="197"/>
      <c r="F119" s="197"/>
      <c r="G119" s="197"/>
      <c r="H119" s="197"/>
      <c r="I119" s="197"/>
      <c r="J119" s="197"/>
      <c r="K119" s="198"/>
    </row>
    <row r="120" spans="2:11" ht="45" customHeight="1">
      <c r="B120" s="199"/>
      <c r="C120" s="296" t="s">
        <v>1852</v>
      </c>
      <c r="D120" s="296"/>
      <c r="E120" s="296"/>
      <c r="F120" s="296"/>
      <c r="G120" s="296"/>
      <c r="H120" s="296"/>
      <c r="I120" s="296"/>
      <c r="J120" s="296"/>
      <c r="K120" s="200"/>
    </row>
    <row r="121" spans="2:11" ht="17.25" customHeight="1">
      <c r="B121" s="201"/>
      <c r="C121" s="176" t="s">
        <v>1799</v>
      </c>
      <c r="D121" s="176"/>
      <c r="E121" s="176"/>
      <c r="F121" s="176" t="s">
        <v>1800</v>
      </c>
      <c r="G121" s="177"/>
      <c r="H121" s="176" t="s">
        <v>178</v>
      </c>
      <c r="I121" s="176" t="s">
        <v>58</v>
      </c>
      <c r="J121" s="176" t="s">
        <v>1801</v>
      </c>
      <c r="K121" s="202"/>
    </row>
    <row r="122" spans="2:11" ht="17.25" customHeight="1">
      <c r="B122" s="201"/>
      <c r="C122" s="178" t="s">
        <v>1802</v>
      </c>
      <c r="D122" s="178"/>
      <c r="E122" s="178"/>
      <c r="F122" s="179" t="s">
        <v>1803</v>
      </c>
      <c r="G122" s="180"/>
      <c r="H122" s="178"/>
      <c r="I122" s="178"/>
      <c r="J122" s="178" t="s">
        <v>1804</v>
      </c>
      <c r="K122" s="202"/>
    </row>
    <row r="123" spans="2:11" ht="5.25" customHeight="1">
      <c r="B123" s="203"/>
      <c r="C123" s="181"/>
      <c r="D123" s="181"/>
      <c r="E123" s="181"/>
      <c r="F123" s="181"/>
      <c r="G123" s="164"/>
      <c r="H123" s="181"/>
      <c r="I123" s="181"/>
      <c r="J123" s="181"/>
      <c r="K123" s="204"/>
    </row>
    <row r="124" spans="2:11" ht="15" customHeight="1">
      <c r="B124" s="203"/>
      <c r="C124" s="164" t="s">
        <v>1808</v>
      </c>
      <c r="D124" s="181"/>
      <c r="E124" s="181"/>
      <c r="F124" s="183" t="s">
        <v>1805</v>
      </c>
      <c r="G124" s="164"/>
      <c r="H124" s="164" t="s">
        <v>1844</v>
      </c>
      <c r="I124" s="164" t="s">
        <v>1807</v>
      </c>
      <c r="J124" s="164">
        <v>120</v>
      </c>
      <c r="K124" s="205"/>
    </row>
    <row r="125" spans="2:11" ht="15" customHeight="1">
      <c r="B125" s="203"/>
      <c r="C125" s="164" t="s">
        <v>1853</v>
      </c>
      <c r="D125" s="164"/>
      <c r="E125" s="164"/>
      <c r="F125" s="183" t="s">
        <v>1805</v>
      </c>
      <c r="G125" s="164"/>
      <c r="H125" s="164" t="s">
        <v>1854</v>
      </c>
      <c r="I125" s="164" t="s">
        <v>1807</v>
      </c>
      <c r="J125" s="164" t="s">
        <v>1855</v>
      </c>
      <c r="K125" s="205"/>
    </row>
    <row r="126" spans="2:11" ht="15" customHeight="1">
      <c r="B126" s="203"/>
      <c r="C126" s="164" t="s">
        <v>1754</v>
      </c>
      <c r="D126" s="164"/>
      <c r="E126" s="164"/>
      <c r="F126" s="183" t="s">
        <v>1805</v>
      </c>
      <c r="G126" s="164"/>
      <c r="H126" s="164" t="s">
        <v>1856</v>
      </c>
      <c r="I126" s="164" t="s">
        <v>1807</v>
      </c>
      <c r="J126" s="164" t="s">
        <v>1855</v>
      </c>
      <c r="K126" s="205"/>
    </row>
    <row r="127" spans="2:11" ht="15" customHeight="1">
      <c r="B127" s="203"/>
      <c r="C127" s="164" t="s">
        <v>1816</v>
      </c>
      <c r="D127" s="164"/>
      <c r="E127" s="164"/>
      <c r="F127" s="183" t="s">
        <v>1811</v>
      </c>
      <c r="G127" s="164"/>
      <c r="H127" s="164" t="s">
        <v>1817</v>
      </c>
      <c r="I127" s="164" t="s">
        <v>1807</v>
      </c>
      <c r="J127" s="164">
        <v>15</v>
      </c>
      <c r="K127" s="205"/>
    </row>
    <row r="128" spans="2:11" ht="15" customHeight="1">
      <c r="B128" s="203"/>
      <c r="C128" s="185" t="s">
        <v>1818</v>
      </c>
      <c r="D128" s="185"/>
      <c r="E128" s="185"/>
      <c r="F128" s="186" t="s">
        <v>1811</v>
      </c>
      <c r="G128" s="185"/>
      <c r="H128" s="185" t="s">
        <v>1819</v>
      </c>
      <c r="I128" s="185" t="s">
        <v>1807</v>
      </c>
      <c r="J128" s="185">
        <v>15</v>
      </c>
      <c r="K128" s="205"/>
    </row>
    <row r="129" spans="2:11" ht="15" customHeight="1">
      <c r="B129" s="203"/>
      <c r="C129" s="185" t="s">
        <v>1820</v>
      </c>
      <c r="D129" s="185"/>
      <c r="E129" s="185"/>
      <c r="F129" s="186" t="s">
        <v>1811</v>
      </c>
      <c r="G129" s="185"/>
      <c r="H129" s="185" t="s">
        <v>1821</v>
      </c>
      <c r="I129" s="185" t="s">
        <v>1807</v>
      </c>
      <c r="J129" s="185">
        <v>20</v>
      </c>
      <c r="K129" s="205"/>
    </row>
    <row r="130" spans="2:11" ht="15" customHeight="1">
      <c r="B130" s="203"/>
      <c r="C130" s="185" t="s">
        <v>1822</v>
      </c>
      <c r="D130" s="185"/>
      <c r="E130" s="185"/>
      <c r="F130" s="186" t="s">
        <v>1811</v>
      </c>
      <c r="G130" s="185"/>
      <c r="H130" s="185" t="s">
        <v>1823</v>
      </c>
      <c r="I130" s="185" t="s">
        <v>1807</v>
      </c>
      <c r="J130" s="185">
        <v>20</v>
      </c>
      <c r="K130" s="205"/>
    </row>
    <row r="131" spans="2:11" ht="15" customHeight="1">
      <c r="B131" s="203"/>
      <c r="C131" s="164" t="s">
        <v>1810</v>
      </c>
      <c r="D131" s="164"/>
      <c r="E131" s="164"/>
      <c r="F131" s="183" t="s">
        <v>1811</v>
      </c>
      <c r="G131" s="164"/>
      <c r="H131" s="164" t="s">
        <v>1844</v>
      </c>
      <c r="I131" s="164" t="s">
        <v>1807</v>
      </c>
      <c r="J131" s="164">
        <v>50</v>
      </c>
      <c r="K131" s="205"/>
    </row>
    <row r="132" spans="2:11" ht="15" customHeight="1">
      <c r="B132" s="203"/>
      <c r="C132" s="164" t="s">
        <v>1824</v>
      </c>
      <c r="D132" s="164"/>
      <c r="E132" s="164"/>
      <c r="F132" s="183" t="s">
        <v>1811</v>
      </c>
      <c r="G132" s="164"/>
      <c r="H132" s="164" t="s">
        <v>1844</v>
      </c>
      <c r="I132" s="164" t="s">
        <v>1807</v>
      </c>
      <c r="J132" s="164">
        <v>50</v>
      </c>
      <c r="K132" s="205"/>
    </row>
    <row r="133" spans="2:11" ht="15" customHeight="1">
      <c r="B133" s="203"/>
      <c r="C133" s="164" t="s">
        <v>1830</v>
      </c>
      <c r="D133" s="164"/>
      <c r="E133" s="164"/>
      <c r="F133" s="183" t="s">
        <v>1811</v>
      </c>
      <c r="G133" s="164"/>
      <c r="H133" s="164" t="s">
        <v>1844</v>
      </c>
      <c r="I133" s="164" t="s">
        <v>1807</v>
      </c>
      <c r="J133" s="164">
        <v>50</v>
      </c>
      <c r="K133" s="205"/>
    </row>
    <row r="134" spans="2:11" ht="15" customHeight="1">
      <c r="B134" s="203"/>
      <c r="C134" s="164" t="s">
        <v>1832</v>
      </c>
      <c r="D134" s="164"/>
      <c r="E134" s="164"/>
      <c r="F134" s="183" t="s">
        <v>1811</v>
      </c>
      <c r="G134" s="164"/>
      <c r="H134" s="164" t="s">
        <v>1844</v>
      </c>
      <c r="I134" s="164" t="s">
        <v>1807</v>
      </c>
      <c r="J134" s="164">
        <v>50</v>
      </c>
      <c r="K134" s="205"/>
    </row>
    <row r="135" spans="2:11" ht="15" customHeight="1">
      <c r="B135" s="203"/>
      <c r="C135" s="164" t="s">
        <v>184</v>
      </c>
      <c r="D135" s="164"/>
      <c r="E135" s="164"/>
      <c r="F135" s="183" t="s">
        <v>1811</v>
      </c>
      <c r="G135" s="164"/>
      <c r="H135" s="164" t="s">
        <v>1857</v>
      </c>
      <c r="I135" s="164" t="s">
        <v>1807</v>
      </c>
      <c r="J135" s="164">
        <v>255</v>
      </c>
      <c r="K135" s="205"/>
    </row>
    <row r="136" spans="2:11" ht="15" customHeight="1">
      <c r="B136" s="203"/>
      <c r="C136" s="164" t="s">
        <v>1834</v>
      </c>
      <c r="D136" s="164"/>
      <c r="E136" s="164"/>
      <c r="F136" s="183" t="s">
        <v>1805</v>
      </c>
      <c r="G136" s="164"/>
      <c r="H136" s="164" t="s">
        <v>1858</v>
      </c>
      <c r="I136" s="164" t="s">
        <v>1836</v>
      </c>
      <c r="J136" s="164"/>
      <c r="K136" s="205"/>
    </row>
    <row r="137" spans="2:11" ht="15" customHeight="1">
      <c r="B137" s="203"/>
      <c r="C137" s="164" t="s">
        <v>1837</v>
      </c>
      <c r="D137" s="164"/>
      <c r="E137" s="164"/>
      <c r="F137" s="183" t="s">
        <v>1805</v>
      </c>
      <c r="G137" s="164"/>
      <c r="H137" s="164" t="s">
        <v>1859</v>
      </c>
      <c r="I137" s="164" t="s">
        <v>1839</v>
      </c>
      <c r="J137" s="164"/>
      <c r="K137" s="205"/>
    </row>
    <row r="138" spans="2:11" ht="15" customHeight="1">
      <c r="B138" s="203"/>
      <c r="C138" s="164" t="s">
        <v>1840</v>
      </c>
      <c r="D138" s="164"/>
      <c r="E138" s="164"/>
      <c r="F138" s="183" t="s">
        <v>1805</v>
      </c>
      <c r="G138" s="164"/>
      <c r="H138" s="164" t="s">
        <v>1840</v>
      </c>
      <c r="I138" s="164" t="s">
        <v>1839</v>
      </c>
      <c r="J138" s="164"/>
      <c r="K138" s="205"/>
    </row>
    <row r="139" spans="2:11" ht="15" customHeight="1">
      <c r="B139" s="203"/>
      <c r="C139" s="164" t="s">
        <v>41</v>
      </c>
      <c r="D139" s="164"/>
      <c r="E139" s="164"/>
      <c r="F139" s="183" t="s">
        <v>1805</v>
      </c>
      <c r="G139" s="164"/>
      <c r="H139" s="164" t="s">
        <v>1860</v>
      </c>
      <c r="I139" s="164" t="s">
        <v>1839</v>
      </c>
      <c r="J139" s="164"/>
      <c r="K139" s="205"/>
    </row>
    <row r="140" spans="2:11" ht="15" customHeight="1">
      <c r="B140" s="203"/>
      <c r="C140" s="164" t="s">
        <v>1861</v>
      </c>
      <c r="D140" s="164"/>
      <c r="E140" s="164"/>
      <c r="F140" s="183" t="s">
        <v>1805</v>
      </c>
      <c r="G140" s="164"/>
      <c r="H140" s="164" t="s">
        <v>1862</v>
      </c>
      <c r="I140" s="164" t="s">
        <v>1839</v>
      </c>
      <c r="J140" s="164"/>
      <c r="K140" s="205"/>
    </row>
    <row r="141" spans="2:11" ht="15" customHeight="1">
      <c r="B141" s="206"/>
      <c r="C141" s="207"/>
      <c r="D141" s="207"/>
      <c r="E141" s="207"/>
      <c r="F141" s="207"/>
      <c r="G141" s="207"/>
      <c r="H141" s="207"/>
      <c r="I141" s="207"/>
      <c r="J141" s="207"/>
      <c r="K141" s="208"/>
    </row>
    <row r="142" spans="2:11" ht="18.75" customHeight="1">
      <c r="B142" s="160"/>
      <c r="C142" s="160"/>
      <c r="D142" s="160"/>
      <c r="E142" s="160"/>
      <c r="F142" s="195"/>
      <c r="G142" s="160"/>
      <c r="H142" s="160"/>
      <c r="I142" s="160"/>
      <c r="J142" s="160"/>
      <c r="K142" s="160"/>
    </row>
    <row r="143" spans="2:11" ht="18.75" customHeight="1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2:11" ht="7.5" customHeight="1">
      <c r="B144" s="171"/>
      <c r="C144" s="172"/>
      <c r="D144" s="172"/>
      <c r="E144" s="172"/>
      <c r="F144" s="172"/>
      <c r="G144" s="172"/>
      <c r="H144" s="172"/>
      <c r="I144" s="172"/>
      <c r="J144" s="172"/>
      <c r="K144" s="173"/>
    </row>
    <row r="145" spans="2:11" ht="45" customHeight="1">
      <c r="B145" s="174"/>
      <c r="C145" s="299" t="s">
        <v>1863</v>
      </c>
      <c r="D145" s="299"/>
      <c r="E145" s="299"/>
      <c r="F145" s="299"/>
      <c r="G145" s="299"/>
      <c r="H145" s="299"/>
      <c r="I145" s="299"/>
      <c r="J145" s="299"/>
      <c r="K145" s="175"/>
    </row>
    <row r="146" spans="2:11" ht="17.25" customHeight="1">
      <c r="B146" s="174"/>
      <c r="C146" s="176" t="s">
        <v>1799</v>
      </c>
      <c r="D146" s="176"/>
      <c r="E146" s="176"/>
      <c r="F146" s="176" t="s">
        <v>1800</v>
      </c>
      <c r="G146" s="177"/>
      <c r="H146" s="176" t="s">
        <v>178</v>
      </c>
      <c r="I146" s="176" t="s">
        <v>58</v>
      </c>
      <c r="J146" s="176" t="s">
        <v>1801</v>
      </c>
      <c r="K146" s="175"/>
    </row>
    <row r="147" spans="2:11" ht="17.25" customHeight="1">
      <c r="B147" s="174"/>
      <c r="C147" s="178" t="s">
        <v>1802</v>
      </c>
      <c r="D147" s="178"/>
      <c r="E147" s="178"/>
      <c r="F147" s="179" t="s">
        <v>1803</v>
      </c>
      <c r="G147" s="180"/>
      <c r="H147" s="178"/>
      <c r="I147" s="178"/>
      <c r="J147" s="178" t="s">
        <v>1804</v>
      </c>
      <c r="K147" s="175"/>
    </row>
    <row r="148" spans="2:11" ht="5.25" customHeight="1">
      <c r="B148" s="184"/>
      <c r="C148" s="181"/>
      <c r="D148" s="181"/>
      <c r="E148" s="181"/>
      <c r="F148" s="181"/>
      <c r="G148" s="182"/>
      <c r="H148" s="181"/>
      <c r="I148" s="181"/>
      <c r="J148" s="181"/>
      <c r="K148" s="205"/>
    </row>
    <row r="149" spans="2:11" ht="15" customHeight="1">
      <c r="B149" s="184"/>
      <c r="C149" s="209" t="s">
        <v>1808</v>
      </c>
      <c r="D149" s="164"/>
      <c r="E149" s="164"/>
      <c r="F149" s="210" t="s">
        <v>1805</v>
      </c>
      <c r="G149" s="164"/>
      <c r="H149" s="209" t="s">
        <v>1844</v>
      </c>
      <c r="I149" s="209" t="s">
        <v>1807</v>
      </c>
      <c r="J149" s="209">
        <v>120</v>
      </c>
      <c r="K149" s="205"/>
    </row>
    <row r="150" spans="2:11" ht="15" customHeight="1">
      <c r="B150" s="184"/>
      <c r="C150" s="209" t="s">
        <v>1853</v>
      </c>
      <c r="D150" s="164"/>
      <c r="E150" s="164"/>
      <c r="F150" s="210" t="s">
        <v>1805</v>
      </c>
      <c r="G150" s="164"/>
      <c r="H150" s="209" t="s">
        <v>1864</v>
      </c>
      <c r="I150" s="209" t="s">
        <v>1807</v>
      </c>
      <c r="J150" s="209" t="s">
        <v>1855</v>
      </c>
      <c r="K150" s="205"/>
    </row>
    <row r="151" spans="2:11" ht="15" customHeight="1">
      <c r="B151" s="184"/>
      <c r="C151" s="209" t="s">
        <v>1754</v>
      </c>
      <c r="D151" s="164"/>
      <c r="E151" s="164"/>
      <c r="F151" s="210" t="s">
        <v>1805</v>
      </c>
      <c r="G151" s="164"/>
      <c r="H151" s="209" t="s">
        <v>1865</v>
      </c>
      <c r="I151" s="209" t="s">
        <v>1807</v>
      </c>
      <c r="J151" s="209" t="s">
        <v>1855</v>
      </c>
      <c r="K151" s="205"/>
    </row>
    <row r="152" spans="2:11" ht="15" customHeight="1">
      <c r="B152" s="184"/>
      <c r="C152" s="209" t="s">
        <v>1810</v>
      </c>
      <c r="D152" s="164"/>
      <c r="E152" s="164"/>
      <c r="F152" s="210" t="s">
        <v>1811</v>
      </c>
      <c r="G152" s="164"/>
      <c r="H152" s="209" t="s">
        <v>1844</v>
      </c>
      <c r="I152" s="209" t="s">
        <v>1807</v>
      </c>
      <c r="J152" s="209">
        <v>50</v>
      </c>
      <c r="K152" s="205"/>
    </row>
    <row r="153" spans="2:11" ht="15" customHeight="1">
      <c r="B153" s="184"/>
      <c r="C153" s="209" t="s">
        <v>1813</v>
      </c>
      <c r="D153" s="164"/>
      <c r="E153" s="164"/>
      <c r="F153" s="210" t="s">
        <v>1805</v>
      </c>
      <c r="G153" s="164"/>
      <c r="H153" s="209" t="s">
        <v>1844</v>
      </c>
      <c r="I153" s="209" t="s">
        <v>1815</v>
      </c>
      <c r="J153" s="209"/>
      <c r="K153" s="205"/>
    </row>
    <row r="154" spans="2:11" ht="15" customHeight="1">
      <c r="B154" s="184"/>
      <c r="C154" s="209" t="s">
        <v>1824</v>
      </c>
      <c r="D154" s="164"/>
      <c r="E154" s="164"/>
      <c r="F154" s="210" t="s">
        <v>1811</v>
      </c>
      <c r="G154" s="164"/>
      <c r="H154" s="209" t="s">
        <v>1844</v>
      </c>
      <c r="I154" s="209" t="s">
        <v>1807</v>
      </c>
      <c r="J154" s="209">
        <v>50</v>
      </c>
      <c r="K154" s="205"/>
    </row>
    <row r="155" spans="2:11" ht="15" customHeight="1">
      <c r="B155" s="184"/>
      <c r="C155" s="209" t="s">
        <v>1832</v>
      </c>
      <c r="D155" s="164"/>
      <c r="E155" s="164"/>
      <c r="F155" s="210" t="s">
        <v>1811</v>
      </c>
      <c r="G155" s="164"/>
      <c r="H155" s="209" t="s">
        <v>1844</v>
      </c>
      <c r="I155" s="209" t="s">
        <v>1807</v>
      </c>
      <c r="J155" s="209">
        <v>50</v>
      </c>
      <c r="K155" s="205"/>
    </row>
    <row r="156" spans="2:11" ht="15" customHeight="1">
      <c r="B156" s="184"/>
      <c r="C156" s="209" t="s">
        <v>1830</v>
      </c>
      <c r="D156" s="164"/>
      <c r="E156" s="164"/>
      <c r="F156" s="210" t="s">
        <v>1811</v>
      </c>
      <c r="G156" s="164"/>
      <c r="H156" s="209" t="s">
        <v>1844</v>
      </c>
      <c r="I156" s="209" t="s">
        <v>1807</v>
      </c>
      <c r="J156" s="209">
        <v>50</v>
      </c>
      <c r="K156" s="205"/>
    </row>
    <row r="157" spans="2:11" ht="15" customHeight="1">
      <c r="B157" s="184"/>
      <c r="C157" s="209" t="s">
        <v>144</v>
      </c>
      <c r="D157" s="164"/>
      <c r="E157" s="164"/>
      <c r="F157" s="210" t="s">
        <v>1805</v>
      </c>
      <c r="G157" s="164"/>
      <c r="H157" s="209" t="s">
        <v>1866</v>
      </c>
      <c r="I157" s="209" t="s">
        <v>1807</v>
      </c>
      <c r="J157" s="209" t="s">
        <v>1867</v>
      </c>
      <c r="K157" s="205"/>
    </row>
    <row r="158" spans="2:11" ht="15" customHeight="1">
      <c r="B158" s="184"/>
      <c r="C158" s="209" t="s">
        <v>1868</v>
      </c>
      <c r="D158" s="164"/>
      <c r="E158" s="164"/>
      <c r="F158" s="210" t="s">
        <v>1805</v>
      </c>
      <c r="G158" s="164"/>
      <c r="H158" s="209" t="s">
        <v>1869</v>
      </c>
      <c r="I158" s="209" t="s">
        <v>1839</v>
      </c>
      <c r="J158" s="209"/>
      <c r="K158" s="205"/>
    </row>
    <row r="159" spans="2:11" ht="15" customHeight="1">
      <c r="B159" s="211"/>
      <c r="C159" s="193"/>
      <c r="D159" s="193"/>
      <c r="E159" s="193"/>
      <c r="F159" s="193"/>
      <c r="G159" s="193"/>
      <c r="H159" s="193"/>
      <c r="I159" s="193"/>
      <c r="J159" s="193"/>
      <c r="K159" s="212"/>
    </row>
    <row r="160" spans="2:11" ht="18.75" customHeight="1">
      <c r="B160" s="160"/>
      <c r="C160" s="164"/>
      <c r="D160" s="164"/>
      <c r="E160" s="164"/>
      <c r="F160" s="183"/>
      <c r="G160" s="164"/>
      <c r="H160" s="164"/>
      <c r="I160" s="164"/>
      <c r="J160" s="164"/>
      <c r="K160" s="160"/>
    </row>
    <row r="161" spans="2:11" ht="18.75" customHeight="1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</row>
    <row r="162" spans="2:11" ht="7.5" customHeight="1">
      <c r="B162" s="151"/>
      <c r="C162" s="152"/>
      <c r="D162" s="152"/>
      <c r="E162" s="152"/>
      <c r="F162" s="152"/>
      <c r="G162" s="152"/>
      <c r="H162" s="152"/>
      <c r="I162" s="152"/>
      <c r="J162" s="152"/>
      <c r="K162" s="153"/>
    </row>
    <row r="163" spans="2:11" ht="45" customHeight="1">
      <c r="B163" s="154"/>
      <c r="C163" s="296" t="s">
        <v>1870</v>
      </c>
      <c r="D163" s="296"/>
      <c r="E163" s="296"/>
      <c r="F163" s="296"/>
      <c r="G163" s="296"/>
      <c r="H163" s="296"/>
      <c r="I163" s="296"/>
      <c r="J163" s="296"/>
      <c r="K163" s="155"/>
    </row>
    <row r="164" spans="2:11" ht="17.25" customHeight="1">
      <c r="B164" s="154"/>
      <c r="C164" s="176" t="s">
        <v>1799</v>
      </c>
      <c r="D164" s="176"/>
      <c r="E164" s="176"/>
      <c r="F164" s="176" t="s">
        <v>1800</v>
      </c>
      <c r="G164" s="213"/>
      <c r="H164" s="214" t="s">
        <v>178</v>
      </c>
      <c r="I164" s="214" t="s">
        <v>58</v>
      </c>
      <c r="J164" s="176" t="s">
        <v>1801</v>
      </c>
      <c r="K164" s="155"/>
    </row>
    <row r="165" spans="2:11" ht="17.25" customHeight="1">
      <c r="B165" s="157"/>
      <c r="C165" s="178" t="s">
        <v>1802</v>
      </c>
      <c r="D165" s="178"/>
      <c r="E165" s="178"/>
      <c r="F165" s="179" t="s">
        <v>1803</v>
      </c>
      <c r="G165" s="215"/>
      <c r="H165" s="216"/>
      <c r="I165" s="216"/>
      <c r="J165" s="178" t="s">
        <v>1804</v>
      </c>
      <c r="K165" s="158"/>
    </row>
    <row r="166" spans="2:11" ht="5.25" customHeight="1">
      <c r="B166" s="184"/>
      <c r="C166" s="181"/>
      <c r="D166" s="181"/>
      <c r="E166" s="181"/>
      <c r="F166" s="181"/>
      <c r="G166" s="182"/>
      <c r="H166" s="181"/>
      <c r="I166" s="181"/>
      <c r="J166" s="181"/>
      <c r="K166" s="205"/>
    </row>
    <row r="167" spans="2:11" ht="15" customHeight="1">
      <c r="B167" s="184"/>
      <c r="C167" s="164" t="s">
        <v>1808</v>
      </c>
      <c r="D167" s="164"/>
      <c r="E167" s="164"/>
      <c r="F167" s="183" t="s">
        <v>1805</v>
      </c>
      <c r="G167" s="164"/>
      <c r="H167" s="164" t="s">
        <v>1844</v>
      </c>
      <c r="I167" s="164" t="s">
        <v>1807</v>
      </c>
      <c r="J167" s="164">
        <v>120</v>
      </c>
      <c r="K167" s="205"/>
    </row>
    <row r="168" spans="2:11" ht="15" customHeight="1">
      <c r="B168" s="184"/>
      <c r="C168" s="164" t="s">
        <v>1853</v>
      </c>
      <c r="D168" s="164"/>
      <c r="E168" s="164"/>
      <c r="F168" s="183" t="s">
        <v>1805</v>
      </c>
      <c r="G168" s="164"/>
      <c r="H168" s="164" t="s">
        <v>1854</v>
      </c>
      <c r="I168" s="164" t="s">
        <v>1807</v>
      </c>
      <c r="J168" s="164" t="s">
        <v>1855</v>
      </c>
      <c r="K168" s="205"/>
    </row>
    <row r="169" spans="2:11" ht="15" customHeight="1">
      <c r="B169" s="184"/>
      <c r="C169" s="164" t="s">
        <v>1754</v>
      </c>
      <c r="D169" s="164"/>
      <c r="E169" s="164"/>
      <c r="F169" s="183" t="s">
        <v>1805</v>
      </c>
      <c r="G169" s="164"/>
      <c r="H169" s="164" t="s">
        <v>1871</v>
      </c>
      <c r="I169" s="164" t="s">
        <v>1807</v>
      </c>
      <c r="J169" s="164" t="s">
        <v>1855</v>
      </c>
      <c r="K169" s="205"/>
    </row>
    <row r="170" spans="2:11" ht="15" customHeight="1">
      <c r="B170" s="184"/>
      <c r="C170" s="164" t="s">
        <v>1810</v>
      </c>
      <c r="D170" s="164"/>
      <c r="E170" s="164"/>
      <c r="F170" s="183" t="s">
        <v>1811</v>
      </c>
      <c r="G170" s="164"/>
      <c r="H170" s="164" t="s">
        <v>1871</v>
      </c>
      <c r="I170" s="164" t="s">
        <v>1807</v>
      </c>
      <c r="J170" s="164">
        <v>50</v>
      </c>
      <c r="K170" s="205"/>
    </row>
    <row r="171" spans="2:11" ht="15" customHeight="1">
      <c r="B171" s="184"/>
      <c r="C171" s="164" t="s">
        <v>1813</v>
      </c>
      <c r="D171" s="164"/>
      <c r="E171" s="164"/>
      <c r="F171" s="183" t="s">
        <v>1805</v>
      </c>
      <c r="G171" s="164"/>
      <c r="H171" s="164" t="s">
        <v>1871</v>
      </c>
      <c r="I171" s="164" t="s">
        <v>1815</v>
      </c>
      <c r="J171" s="164"/>
      <c r="K171" s="205"/>
    </row>
    <row r="172" spans="2:11" ht="15" customHeight="1">
      <c r="B172" s="184"/>
      <c r="C172" s="164" t="s">
        <v>1824</v>
      </c>
      <c r="D172" s="164"/>
      <c r="E172" s="164"/>
      <c r="F172" s="183" t="s">
        <v>1811</v>
      </c>
      <c r="G172" s="164"/>
      <c r="H172" s="164" t="s">
        <v>1871</v>
      </c>
      <c r="I172" s="164" t="s">
        <v>1807</v>
      </c>
      <c r="J172" s="164">
        <v>50</v>
      </c>
      <c r="K172" s="205"/>
    </row>
    <row r="173" spans="2:11" ht="15" customHeight="1">
      <c r="B173" s="184"/>
      <c r="C173" s="164" t="s">
        <v>1832</v>
      </c>
      <c r="D173" s="164"/>
      <c r="E173" s="164"/>
      <c r="F173" s="183" t="s">
        <v>1811</v>
      </c>
      <c r="G173" s="164"/>
      <c r="H173" s="164" t="s">
        <v>1871</v>
      </c>
      <c r="I173" s="164" t="s">
        <v>1807</v>
      </c>
      <c r="J173" s="164">
        <v>50</v>
      </c>
      <c r="K173" s="205"/>
    </row>
    <row r="174" spans="2:11" ht="15" customHeight="1">
      <c r="B174" s="184"/>
      <c r="C174" s="164" t="s">
        <v>1830</v>
      </c>
      <c r="D174" s="164"/>
      <c r="E174" s="164"/>
      <c r="F174" s="183" t="s">
        <v>1811</v>
      </c>
      <c r="G174" s="164"/>
      <c r="H174" s="164" t="s">
        <v>1871</v>
      </c>
      <c r="I174" s="164" t="s">
        <v>1807</v>
      </c>
      <c r="J174" s="164">
        <v>50</v>
      </c>
      <c r="K174" s="205"/>
    </row>
    <row r="175" spans="2:11" ht="15" customHeight="1">
      <c r="B175" s="184"/>
      <c r="C175" s="164" t="s">
        <v>177</v>
      </c>
      <c r="D175" s="164"/>
      <c r="E175" s="164"/>
      <c r="F175" s="183" t="s">
        <v>1805</v>
      </c>
      <c r="G175" s="164"/>
      <c r="H175" s="164" t="s">
        <v>1872</v>
      </c>
      <c r="I175" s="164" t="s">
        <v>1873</v>
      </c>
      <c r="J175" s="164"/>
      <c r="K175" s="205"/>
    </row>
    <row r="176" spans="2:11" ht="15" customHeight="1">
      <c r="B176" s="184"/>
      <c r="C176" s="164" t="s">
        <v>58</v>
      </c>
      <c r="D176" s="164"/>
      <c r="E176" s="164"/>
      <c r="F176" s="183" t="s">
        <v>1805</v>
      </c>
      <c r="G176" s="164"/>
      <c r="H176" s="164" t="s">
        <v>1874</v>
      </c>
      <c r="I176" s="164" t="s">
        <v>1875</v>
      </c>
      <c r="J176" s="164">
        <v>1</v>
      </c>
      <c r="K176" s="205"/>
    </row>
    <row r="177" spans="2:11" ht="15" customHeight="1">
      <c r="B177" s="184"/>
      <c r="C177" s="164" t="s">
        <v>54</v>
      </c>
      <c r="D177" s="164"/>
      <c r="E177" s="164"/>
      <c r="F177" s="183" t="s">
        <v>1805</v>
      </c>
      <c r="G177" s="164"/>
      <c r="H177" s="164" t="s">
        <v>1876</v>
      </c>
      <c r="I177" s="164" t="s">
        <v>1807</v>
      </c>
      <c r="J177" s="164">
        <v>20</v>
      </c>
      <c r="K177" s="205"/>
    </row>
    <row r="178" spans="2:11" ht="15" customHeight="1">
      <c r="B178" s="184"/>
      <c r="C178" s="164" t="s">
        <v>178</v>
      </c>
      <c r="D178" s="164"/>
      <c r="E178" s="164"/>
      <c r="F178" s="183" t="s">
        <v>1805</v>
      </c>
      <c r="G178" s="164"/>
      <c r="H178" s="164" t="s">
        <v>1877</v>
      </c>
      <c r="I178" s="164" t="s">
        <v>1807</v>
      </c>
      <c r="J178" s="164">
        <v>255</v>
      </c>
      <c r="K178" s="205"/>
    </row>
    <row r="179" spans="2:11" ht="15" customHeight="1">
      <c r="B179" s="184"/>
      <c r="C179" s="164" t="s">
        <v>179</v>
      </c>
      <c r="D179" s="164"/>
      <c r="E179" s="164"/>
      <c r="F179" s="183" t="s">
        <v>1805</v>
      </c>
      <c r="G179" s="164"/>
      <c r="H179" s="164" t="s">
        <v>1770</v>
      </c>
      <c r="I179" s="164" t="s">
        <v>1807</v>
      </c>
      <c r="J179" s="164">
        <v>10</v>
      </c>
      <c r="K179" s="205"/>
    </row>
    <row r="180" spans="2:11" ht="15" customHeight="1">
      <c r="B180" s="184"/>
      <c r="C180" s="164" t="s">
        <v>180</v>
      </c>
      <c r="D180" s="164"/>
      <c r="E180" s="164"/>
      <c r="F180" s="183" t="s">
        <v>1805</v>
      </c>
      <c r="G180" s="164"/>
      <c r="H180" s="164" t="s">
        <v>1878</v>
      </c>
      <c r="I180" s="164" t="s">
        <v>1839</v>
      </c>
      <c r="J180" s="164"/>
      <c r="K180" s="205"/>
    </row>
    <row r="181" spans="2:11" ht="15" customHeight="1">
      <c r="B181" s="184"/>
      <c r="C181" s="164" t="s">
        <v>1879</v>
      </c>
      <c r="D181" s="164"/>
      <c r="E181" s="164"/>
      <c r="F181" s="183" t="s">
        <v>1805</v>
      </c>
      <c r="G181" s="164"/>
      <c r="H181" s="164" t="s">
        <v>1880</v>
      </c>
      <c r="I181" s="164" t="s">
        <v>1839</v>
      </c>
      <c r="J181" s="164"/>
      <c r="K181" s="205"/>
    </row>
    <row r="182" spans="2:11" ht="15" customHeight="1">
      <c r="B182" s="184"/>
      <c r="C182" s="164" t="s">
        <v>1868</v>
      </c>
      <c r="D182" s="164"/>
      <c r="E182" s="164"/>
      <c r="F182" s="183" t="s">
        <v>1805</v>
      </c>
      <c r="G182" s="164"/>
      <c r="H182" s="164" t="s">
        <v>1881</v>
      </c>
      <c r="I182" s="164" t="s">
        <v>1839</v>
      </c>
      <c r="J182" s="164"/>
      <c r="K182" s="205"/>
    </row>
    <row r="183" spans="2:11" ht="15" customHeight="1">
      <c r="B183" s="184"/>
      <c r="C183" s="164" t="s">
        <v>183</v>
      </c>
      <c r="D183" s="164"/>
      <c r="E183" s="164"/>
      <c r="F183" s="183" t="s">
        <v>1811</v>
      </c>
      <c r="G183" s="164"/>
      <c r="H183" s="164" t="s">
        <v>1882</v>
      </c>
      <c r="I183" s="164" t="s">
        <v>1807</v>
      </c>
      <c r="J183" s="164">
        <v>50</v>
      </c>
      <c r="K183" s="205"/>
    </row>
    <row r="184" spans="2:11" ht="15" customHeight="1">
      <c r="B184" s="211"/>
      <c r="C184" s="193"/>
      <c r="D184" s="193"/>
      <c r="E184" s="193"/>
      <c r="F184" s="193"/>
      <c r="G184" s="193"/>
      <c r="H184" s="193"/>
      <c r="I184" s="193"/>
      <c r="J184" s="193"/>
      <c r="K184" s="212"/>
    </row>
    <row r="185" spans="2:11" ht="18.75" customHeight="1">
      <c r="B185" s="160"/>
      <c r="C185" s="164"/>
      <c r="D185" s="164"/>
      <c r="E185" s="164"/>
      <c r="F185" s="183"/>
      <c r="G185" s="164"/>
      <c r="H185" s="164"/>
      <c r="I185" s="164"/>
      <c r="J185" s="164"/>
      <c r="K185" s="160"/>
    </row>
    <row r="186" spans="2:11" ht="18.75" customHeight="1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</row>
    <row r="187" spans="2:11" ht="13.5">
      <c r="B187" s="151"/>
      <c r="C187" s="152"/>
      <c r="D187" s="152"/>
      <c r="E187" s="152"/>
      <c r="F187" s="152"/>
      <c r="G187" s="152"/>
      <c r="H187" s="152"/>
      <c r="I187" s="152"/>
      <c r="J187" s="152"/>
      <c r="K187" s="153"/>
    </row>
    <row r="188" spans="2:11" ht="21">
      <c r="B188" s="154"/>
      <c r="C188" s="296" t="s">
        <v>1883</v>
      </c>
      <c r="D188" s="296"/>
      <c r="E188" s="296"/>
      <c r="F188" s="296"/>
      <c r="G188" s="296"/>
      <c r="H188" s="296"/>
      <c r="I188" s="296"/>
      <c r="J188" s="296"/>
      <c r="K188" s="155"/>
    </row>
    <row r="189" spans="2:11" ht="25.5" customHeight="1">
      <c r="B189" s="154"/>
      <c r="C189" s="217" t="s">
        <v>1884</v>
      </c>
      <c r="D189" s="217"/>
      <c r="E189" s="217"/>
      <c r="F189" s="217" t="s">
        <v>1885</v>
      </c>
      <c r="G189" s="218"/>
      <c r="H189" s="297" t="s">
        <v>1886</v>
      </c>
      <c r="I189" s="297"/>
      <c r="J189" s="297"/>
      <c r="K189" s="155"/>
    </row>
    <row r="190" spans="2:11" ht="5.25" customHeight="1">
      <c r="B190" s="184"/>
      <c r="C190" s="181"/>
      <c r="D190" s="181"/>
      <c r="E190" s="181"/>
      <c r="F190" s="181"/>
      <c r="G190" s="164"/>
      <c r="H190" s="181"/>
      <c r="I190" s="181"/>
      <c r="J190" s="181"/>
      <c r="K190" s="205"/>
    </row>
    <row r="191" spans="2:11" ht="15" customHeight="1">
      <c r="B191" s="184"/>
      <c r="C191" s="164" t="s">
        <v>1887</v>
      </c>
      <c r="D191" s="164"/>
      <c r="E191" s="164"/>
      <c r="F191" s="183" t="s">
        <v>43</v>
      </c>
      <c r="G191" s="164"/>
      <c r="H191" s="295" t="s">
        <v>1888</v>
      </c>
      <c r="I191" s="295"/>
      <c r="J191" s="295"/>
      <c r="K191" s="205"/>
    </row>
    <row r="192" spans="2:11" ht="15" customHeight="1">
      <c r="B192" s="184"/>
      <c r="C192" s="190"/>
      <c r="D192" s="164"/>
      <c r="E192" s="164"/>
      <c r="F192" s="183" t="s">
        <v>45</v>
      </c>
      <c r="G192" s="164"/>
      <c r="H192" s="295" t="s">
        <v>1889</v>
      </c>
      <c r="I192" s="295"/>
      <c r="J192" s="295"/>
      <c r="K192" s="205"/>
    </row>
    <row r="193" spans="2:11" ht="15" customHeight="1">
      <c r="B193" s="184"/>
      <c r="C193" s="190"/>
      <c r="D193" s="164"/>
      <c r="E193" s="164"/>
      <c r="F193" s="183" t="s">
        <v>48</v>
      </c>
      <c r="G193" s="164"/>
      <c r="H193" s="295" t="s">
        <v>1890</v>
      </c>
      <c r="I193" s="295"/>
      <c r="J193" s="295"/>
      <c r="K193" s="205"/>
    </row>
    <row r="194" spans="2:11" ht="15" customHeight="1">
      <c r="B194" s="184"/>
      <c r="C194" s="164"/>
      <c r="D194" s="164"/>
      <c r="E194" s="164"/>
      <c r="F194" s="183" t="s">
        <v>46</v>
      </c>
      <c r="G194" s="164"/>
      <c r="H194" s="295" t="s">
        <v>1891</v>
      </c>
      <c r="I194" s="295"/>
      <c r="J194" s="295"/>
      <c r="K194" s="205"/>
    </row>
    <row r="195" spans="2:11" ht="15" customHeight="1">
      <c r="B195" s="184"/>
      <c r="C195" s="164"/>
      <c r="D195" s="164"/>
      <c r="E195" s="164"/>
      <c r="F195" s="183" t="s">
        <v>47</v>
      </c>
      <c r="G195" s="164"/>
      <c r="H195" s="295" t="s">
        <v>1892</v>
      </c>
      <c r="I195" s="295"/>
      <c r="J195" s="295"/>
      <c r="K195" s="205"/>
    </row>
    <row r="196" spans="2:11" ht="15" customHeight="1">
      <c r="B196" s="184"/>
      <c r="C196" s="164"/>
      <c r="D196" s="164"/>
      <c r="E196" s="164"/>
      <c r="F196" s="183"/>
      <c r="G196" s="164"/>
      <c r="H196" s="164"/>
      <c r="I196" s="164"/>
      <c r="J196" s="164"/>
      <c r="K196" s="205"/>
    </row>
    <row r="197" spans="2:11" ht="15" customHeight="1">
      <c r="B197" s="184"/>
      <c r="C197" s="164" t="s">
        <v>1851</v>
      </c>
      <c r="D197" s="164"/>
      <c r="E197" s="164"/>
      <c r="F197" s="183" t="s">
        <v>78</v>
      </c>
      <c r="G197" s="164"/>
      <c r="H197" s="295" t="s">
        <v>1893</v>
      </c>
      <c r="I197" s="295"/>
      <c r="J197" s="295"/>
      <c r="K197" s="205"/>
    </row>
    <row r="198" spans="2:11" ht="15" customHeight="1">
      <c r="B198" s="184"/>
      <c r="C198" s="190"/>
      <c r="D198" s="164"/>
      <c r="E198" s="164"/>
      <c r="F198" s="183" t="s">
        <v>1749</v>
      </c>
      <c r="G198" s="164"/>
      <c r="H198" s="295" t="s">
        <v>1750</v>
      </c>
      <c r="I198" s="295"/>
      <c r="J198" s="295"/>
      <c r="K198" s="205"/>
    </row>
    <row r="199" spans="2:11" ht="15" customHeight="1">
      <c r="B199" s="184"/>
      <c r="C199" s="164"/>
      <c r="D199" s="164"/>
      <c r="E199" s="164"/>
      <c r="F199" s="183" t="s">
        <v>1747</v>
      </c>
      <c r="G199" s="164"/>
      <c r="H199" s="295" t="s">
        <v>1894</v>
      </c>
      <c r="I199" s="295"/>
      <c r="J199" s="295"/>
      <c r="K199" s="205"/>
    </row>
    <row r="200" spans="2:11" ht="15" customHeight="1">
      <c r="B200" s="219"/>
      <c r="C200" s="190"/>
      <c r="D200" s="190"/>
      <c r="E200" s="190"/>
      <c r="F200" s="183" t="s">
        <v>85</v>
      </c>
      <c r="G200" s="169"/>
      <c r="H200" s="294" t="s">
        <v>1751</v>
      </c>
      <c r="I200" s="294"/>
      <c r="J200" s="294"/>
      <c r="K200" s="220"/>
    </row>
    <row r="201" spans="2:11" ht="15" customHeight="1">
      <c r="B201" s="219"/>
      <c r="C201" s="190"/>
      <c r="D201" s="190"/>
      <c r="E201" s="190"/>
      <c r="F201" s="183" t="s">
        <v>1752</v>
      </c>
      <c r="G201" s="169"/>
      <c r="H201" s="294" t="s">
        <v>1895</v>
      </c>
      <c r="I201" s="294"/>
      <c r="J201" s="294"/>
      <c r="K201" s="220"/>
    </row>
    <row r="202" spans="2:11" ht="15" customHeight="1">
      <c r="B202" s="219"/>
      <c r="C202" s="190"/>
      <c r="D202" s="190"/>
      <c r="E202" s="190"/>
      <c r="F202" s="221"/>
      <c r="G202" s="169"/>
      <c r="H202" s="222"/>
      <c r="I202" s="222"/>
      <c r="J202" s="222"/>
      <c r="K202" s="220"/>
    </row>
    <row r="203" spans="2:11" ht="15" customHeight="1">
      <c r="B203" s="219"/>
      <c r="C203" s="164" t="s">
        <v>1875</v>
      </c>
      <c r="D203" s="190"/>
      <c r="E203" s="190"/>
      <c r="F203" s="183">
        <v>1</v>
      </c>
      <c r="G203" s="169"/>
      <c r="H203" s="294" t="s">
        <v>1896</v>
      </c>
      <c r="I203" s="294"/>
      <c r="J203" s="294"/>
      <c r="K203" s="220"/>
    </row>
    <row r="204" spans="2:11" ht="15" customHeight="1">
      <c r="B204" s="219"/>
      <c r="C204" s="190"/>
      <c r="D204" s="190"/>
      <c r="E204" s="190"/>
      <c r="F204" s="183">
        <v>2</v>
      </c>
      <c r="G204" s="169"/>
      <c r="H204" s="294" t="s">
        <v>1897</v>
      </c>
      <c r="I204" s="294"/>
      <c r="J204" s="294"/>
      <c r="K204" s="220"/>
    </row>
    <row r="205" spans="2:11" ht="15" customHeight="1">
      <c r="B205" s="219"/>
      <c r="C205" s="190"/>
      <c r="D205" s="190"/>
      <c r="E205" s="190"/>
      <c r="F205" s="183">
        <v>3</v>
      </c>
      <c r="G205" s="169"/>
      <c r="H205" s="294" t="s">
        <v>1898</v>
      </c>
      <c r="I205" s="294"/>
      <c r="J205" s="294"/>
      <c r="K205" s="220"/>
    </row>
    <row r="206" spans="2:11" ht="15" customHeight="1">
      <c r="B206" s="219"/>
      <c r="C206" s="190"/>
      <c r="D206" s="190"/>
      <c r="E206" s="190"/>
      <c r="F206" s="183">
        <v>4</v>
      </c>
      <c r="G206" s="169"/>
      <c r="H206" s="294" t="s">
        <v>1899</v>
      </c>
      <c r="I206" s="294"/>
      <c r="J206" s="294"/>
      <c r="K206" s="220"/>
    </row>
    <row r="207" spans="2:11" ht="12.75" customHeight="1">
      <c r="B207" s="223"/>
      <c r="C207" s="224"/>
      <c r="D207" s="224"/>
      <c r="E207" s="224"/>
      <c r="F207" s="224"/>
      <c r="G207" s="224"/>
      <c r="H207" s="224"/>
      <c r="I207" s="224"/>
      <c r="J207" s="224"/>
      <c r="K207" s="22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Otcovsky</cp:lastModifiedBy>
  <dcterms:modified xsi:type="dcterms:W3CDTF">2014-06-12T13:35:12Z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