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gajda\Desktop\"/>
    </mc:Choice>
  </mc:AlternateContent>
  <bookViews>
    <workbookView xWindow="0" yWindow="0" windowWidth="0" windowHeight="0" firstSheet="1" activeTab="1"/>
  </bookViews>
  <sheets>
    <sheet name="Rekapitulace stavby" sheetId="1" state="veryHidden" r:id="rId1"/>
    <sheet name="SO 06 - Sportoviště v par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'SO 06 - Sportoviště v par...'!$C$131:$K$188</definedName>
    <definedName name="_xlnm.Print_Area" localSheetId="1">'SO 06 - Sportoviště v par...'!$C$4:$J$76,'SO 06 - Sportoviště v par...'!$C$82:$J$113,'SO 06 - Sportoviště v par...'!$C$119:$K$188</definedName>
    <definedName name="_xlnm.Print_Titles" localSheetId="1">'SO 06 - Sportoviště v par...'!$131:$131</definedName>
  </definedNames>
  <calcPr/>
</workbook>
</file>

<file path=xl/calcChain.xml><?xml version="1.0" encoding="utf-8"?>
<calcChain xmlns="http://schemas.openxmlformats.org/spreadsheetml/2006/main">
  <c i="2" l="1" r="J39"/>
  <c r="J38"/>
  <c i="1" r="AY95"/>
  <c i="2" r="J37"/>
  <c i="1" r="AX95"/>
  <c i="2" r="BI188"/>
  <c r="BH188"/>
  <c r="BG188"/>
  <c r="BF188"/>
  <c r="T188"/>
  <c r="T187"/>
  <c r="R188"/>
  <c r="R187"/>
  <c r="P188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5"/>
  <c r="BH165"/>
  <c r="BG165"/>
  <c r="BF165"/>
  <c r="T165"/>
  <c r="R165"/>
  <c r="P165"/>
  <c r="BI163"/>
  <c r="BH163"/>
  <c r="BG163"/>
  <c r="BF163"/>
  <c r="T163"/>
  <c r="R163"/>
  <c r="P163"/>
  <c r="BI159"/>
  <c r="BH159"/>
  <c r="BG159"/>
  <c r="BF159"/>
  <c r="T159"/>
  <c r="R159"/>
  <c r="P159"/>
  <c r="BI157"/>
  <c r="BH157"/>
  <c r="BG157"/>
  <c r="BF157"/>
  <c r="T157"/>
  <c r="R157"/>
  <c r="P157"/>
  <c r="BI156"/>
  <c r="BH156"/>
  <c r="BG156"/>
  <c r="BF156"/>
  <c r="T156"/>
  <c r="R156"/>
  <c r="P156"/>
  <c r="BI151"/>
  <c r="BH151"/>
  <c r="BG151"/>
  <c r="BF151"/>
  <c r="T151"/>
  <c r="R151"/>
  <c r="P151"/>
  <c r="BI146"/>
  <c r="BH146"/>
  <c r="BG146"/>
  <c r="BF146"/>
  <c r="T146"/>
  <c r="R146"/>
  <c r="P146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J128"/>
  <c r="F128"/>
  <c r="F126"/>
  <c r="E124"/>
  <c r="BI111"/>
  <c r="BH111"/>
  <c r="BG111"/>
  <c r="BF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J91"/>
  <c r="F91"/>
  <c r="F89"/>
  <c r="E87"/>
  <c r="J24"/>
  <c r="E24"/>
  <c r="J92"/>
  <c r="J23"/>
  <c r="J18"/>
  <c r="E18"/>
  <c r="F129"/>
  <c r="J17"/>
  <c r="J12"/>
  <c r="J89"/>
  <c r="E7"/>
  <c r="E122"/>
  <c i="1" r="L90"/>
  <c r="AM90"/>
  <c r="AM89"/>
  <c r="L89"/>
  <c r="AM87"/>
  <c r="L87"/>
  <c r="L85"/>
  <c r="L84"/>
  <c i="2" r="BK188"/>
  <c r="J188"/>
  <c r="BK186"/>
  <c r="J186"/>
  <c r="BK185"/>
  <c r="J185"/>
  <c r="BK184"/>
  <c r="J184"/>
  <c r="BK183"/>
  <c r="J183"/>
  <c r="BK178"/>
  <c r="J178"/>
  <c r="BK177"/>
  <c r="J177"/>
  <c r="BK176"/>
  <c r="J176"/>
  <c r="BK175"/>
  <c r="J174"/>
  <c r="J173"/>
  <c r="BK171"/>
  <c r="J165"/>
  <c r="J163"/>
  <c r="J159"/>
  <c r="BK156"/>
  <c r="BK144"/>
  <c r="J143"/>
  <c r="J141"/>
  <c r="BK140"/>
  <c r="J138"/>
  <c r="BK136"/>
  <c r="J135"/>
  <c i="1" r="AS94"/>
  <c i="2" r="J175"/>
  <c r="BK174"/>
  <c r="J172"/>
  <c r="J171"/>
  <c r="BK170"/>
  <c r="BK165"/>
  <c r="BK137"/>
  <c r="BK173"/>
  <c r="BK172"/>
  <c r="J169"/>
  <c r="BK157"/>
  <c r="J156"/>
  <c r="J151"/>
  <c r="J146"/>
  <c r="BK141"/>
  <c r="J140"/>
  <c r="J170"/>
  <c r="BK169"/>
  <c r="BK163"/>
  <c r="BK159"/>
  <c r="J157"/>
  <c r="BK151"/>
  <c r="BK146"/>
  <c r="J144"/>
  <c r="BK143"/>
  <c r="BK138"/>
  <c r="J137"/>
  <c r="J136"/>
  <c r="BK135"/>
  <c l="1" r="BK134"/>
  <c r="J134"/>
  <c r="J98"/>
  <c r="P134"/>
  <c r="R134"/>
  <c r="T134"/>
  <c r="BK145"/>
  <c r="J145"/>
  <c r="J99"/>
  <c r="P145"/>
  <c r="R145"/>
  <c r="T145"/>
  <c r="BK155"/>
  <c r="J155"/>
  <c r="J100"/>
  <c r="P155"/>
  <c r="R155"/>
  <c r="T155"/>
  <c r="BK168"/>
  <c r="J168"/>
  <c r="J101"/>
  <c r="P168"/>
  <c r="R168"/>
  <c r="T168"/>
  <c r="F92"/>
  <c r="BE165"/>
  <c r="E85"/>
  <c r="J126"/>
  <c r="J129"/>
  <c r="BE136"/>
  <c r="BE157"/>
  <c r="BE163"/>
  <c r="BE169"/>
  <c r="BE171"/>
  <c r="BE172"/>
  <c r="BE135"/>
  <c r="BE138"/>
  <c r="BE140"/>
  <c r="BE141"/>
  <c r="BE143"/>
  <c r="BE144"/>
  <c r="BE146"/>
  <c r="BE156"/>
  <c r="BE159"/>
  <c r="BE173"/>
  <c r="BE175"/>
  <c r="BE137"/>
  <c r="BE151"/>
  <c r="BE170"/>
  <c r="BE174"/>
  <c r="BE176"/>
  <c r="BE177"/>
  <c r="BE178"/>
  <c r="BE183"/>
  <c r="BE184"/>
  <c r="BE185"/>
  <c r="BE186"/>
  <c r="BE188"/>
  <c r="BK187"/>
  <c r="J187"/>
  <c r="J102"/>
  <c r="F38"/>
  <c i="1" r="BC95"/>
  <c r="BC94"/>
  <c r="W32"/>
  <c i="2" r="F39"/>
  <c i="1" r="BD95"/>
  <c r="BD94"/>
  <c r="W33"/>
  <c i="2" r="F36"/>
  <c i="1" r="BA95"/>
  <c r="BA94"/>
  <c r="AW94"/>
  <c r="AK30"/>
  <c i="2" r="F37"/>
  <c i="1" r="BB95"/>
  <c r="BB94"/>
  <c r="W31"/>
  <c i="2" r="J36"/>
  <c i="1" r="AW95"/>
  <c i="2" l="1" r="R133"/>
  <c r="R132"/>
  <c r="T133"/>
  <c r="T132"/>
  <c r="P133"/>
  <c r="P132"/>
  <c i="1" r="AU95"/>
  <c i="2" r="BK133"/>
  <c r="J133"/>
  <c r="J97"/>
  <c i="1" r="AX94"/>
  <c r="AY94"/>
  <c r="W30"/>
  <c r="AU94"/>
  <c i="2" l="1" r="BK132"/>
  <c r="J132"/>
  <c r="J96"/>
  <c l="1" r="J30"/>
  <c l="1" r="J111"/>
  <c r="BE111"/>
  <c r="J35"/>
  <c i="1" r="AV95"/>
  <c r="AT95"/>
  <c i="2" l="1" r="J105"/>
  <c r="J31"/>
  <c r="J32"/>
  <c i="1" r="AG95"/>
  <c r="AG94"/>
  <c i="2" r="F35"/>
  <c i="1" r="AZ95"/>
  <c r="AZ94"/>
  <c r="AV94"/>
  <c r="AK29"/>
  <c l="1" r="AN95"/>
  <c i="2" r="J41"/>
  <c i="1" r="AT94"/>
  <c i="2" r="J113"/>
  <c i="1" r="W29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<sst xmlns="http://schemas.openxmlformats.org/spreadsheetml/2006/main">
  <si>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</si>
  <si>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</si>
  <si>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</si>
  <si>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</si>
  <si>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</si>
  <si>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{077c9821-ef45-4fc0-a6d8-e6040183f2e7}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</si>
  <si>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</si>
  <si>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</si>
  <si>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</si>
  <si>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</si>
  <si>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</si>
  <si>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</si>
  <si>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</si>
  <si>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</si>
  <si>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SPII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</si>
  <si>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</si>
  <si>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</si>
  <si>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sportovišť na území města Litvínova II</t>
  </si>
  <si>
    <t>KSO:</t>
  </si>
  <si>
    <t>CC-CZ:</t>
  </si>
  <si>
    <t>Místo:</t>
  </si>
  <si>
    <t>Litvínov</t>
  </si>
  <si>
    <t>Datum:</t>
  </si>
  <si>
    <t>27. 7. 2020</t>
  </si>
  <si>
    <t>Zadavatel:</t>
  </si>
  <si>
    <t>IČ:</t>
  </si>
  <si>
    <t>MĚSTSKÝ ÚŘAD LITVÍNOV</t>
  </si>
  <si>
    <t>DIČ:</t>
  </si>
  <si>
    <t>Uchazeč:</t>
  </si>
  <si>
    <t>Vyplň údaj</t>
  </si>
  <si>
    <t>Projektant:</t>
  </si>
  <si>
    <t>64651509</t>
  </si>
  <si>
    <t>A3 DETAIL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</si>
  <si>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</si>
  <si>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</si>
  <si>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</si>
  <si>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</si>
  <si>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</si>
  <si>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</si>
  <si>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</si>
  <si>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</si>
  <si>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</si>
  <si>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</si>
  <si>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</si>
  <si>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</si>
  <si>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</si>
  <si>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</si>
  <si>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</si>
  <si>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</si>
  <si>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</si>
  <si>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</si>
  <si>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</si>
  <si>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</si>
  <si>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</si>
  <si>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</si>
  <si>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</si>
  <si>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</si>
  <si>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</si>
  <si>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</si>
  <si>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</si>
  <si>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</si>
  <si>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</si>
  <si>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</si>
  <si>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</si>
  <si>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</si>
  <si>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</si>
  <si>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</si>
  <si>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</si>
  <si>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</si>
  <si>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</si>
  <si>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</si>
  <si>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</si>
  <si>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</si>
  <si>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</si>
  <si>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</si>
  <si>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</si>
  <si>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</si>
  <si>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</si>
  <si>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</si>
  <si>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</si>
  <si>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</si>
  <si>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</si>
  <si>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06</t>
  </si>
  <si>
    <t>Sportoviště v parku u Pilařského rybníka</t>
  </si>
  <si>
    <t>STA</t>
  </si>
  <si>
    <t>1</t>
  </si>
  <si>
    <t>{148ffb92-3218-4a18-8b3d-451ac6023159}</t>
  </si>
  <si>
    <t>2</t>
  </si>
  <si>
    <t>KRYCÍ LIST SOUPISU PRACÍ</t>
  </si>
  <si>
    <t>Objekt:</t>
  </si>
  <si>
    <t>SO 06 - Sportoviště v parku u Pilařského rybníka</t>
  </si>
  <si>
    <t>parc. č. 641/14, katastrální území: Horní Litvínov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</si>
  <si>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</si>
  <si>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</si>
  <si>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</si>
  <si>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</si>
  <si>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</si>
  <si>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</si>
  <si>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</si>
  <si>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</si>
  <si>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</si>
  <si>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</si>
  <si>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</si>
  <si>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</si>
  <si>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</si>
  <si>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</si>
  <si>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</si>
  <si>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</si>
  <si>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</si>
  <si>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</si>
  <si>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</si>
  <si>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</si>
  <si>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</si>
  <si>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</si>
  <si>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</si>
  <si>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</si>
  <si>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</si>
  <si>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</si>
  <si>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</si>
  <si>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</si>
  <si>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</si>
  <si>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</si>
  <si>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</si>
  <si>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</si>
  <si>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</si>
  <si>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</si>
  <si>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</si>
  <si>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</si>
  <si>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</si>
  <si>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</si>
  <si>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</si>
  <si>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</si>
  <si>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</si>
  <si>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121112003</t>
  </si>
  <si>
    <t>Sejmutí ornice tl vrstvy do 200 mm ručně</t>
  </si>
  <si>
    <t>m2</t>
  </si>
  <si>
    <t>4</t>
  </si>
  <si>
    <t>-1186506658</t>
  </si>
  <si>
    <t>131212531</t>
  </si>
  <si>
    <t>Hloubení jamek v soudržných horninách třídy těžitelnosti I, skupiny 3 ručně</t>
  </si>
  <si>
    <t>m3</t>
  </si>
  <si>
    <t>-600105280</t>
  </si>
  <si>
    <t>3</t>
  </si>
  <si>
    <t>162751117</t>
  </si>
  <si>
    <t>Vodorovné přemístění do 10000 m výkopku/sypaniny z horniny třídy těžitelnosti I, skupiny 1 až 3</t>
  </si>
  <si>
    <t>-371426285</t>
  </si>
  <si>
    <t>162751119</t>
  </si>
  <si>
    <t>Příplatek k vodorovnému přemístění výkopku/sypaniny z horniny třídy těžitelnosti I, skupiny 1 až 3 ZKD 1000 m přes 10000 m</t>
  </si>
  <si>
    <t>-921949580</t>
  </si>
  <si>
    <t>VV</t>
  </si>
  <si>
    <t>49,9*3</t>
  </si>
  <si>
    <t>5</t>
  </si>
  <si>
    <t>167151101</t>
  </si>
  <si>
    <t>Nakládání výkopku z hornin třídy těžitelnosti I, skupiny 1 až 3 do 100 m3</t>
  </si>
  <si>
    <t>-1999416238</t>
  </si>
  <si>
    <t>6</t>
  </si>
  <si>
    <t>171201221</t>
  </si>
  <si>
    <t>Poplatek za uložení na skládce (skládkovné) zeminy a kamení kód odpadu 17 05 04</t>
  </si>
  <si>
    <t>t</t>
  </si>
  <si>
    <t>1336476298</t>
  </si>
  <si>
    <t>49,9*1,8</t>
  </si>
  <si>
    <t>7</t>
  </si>
  <si>
    <t>171251201</t>
  </si>
  <si>
    <t>Uložení sypaniny na skládky nebo meziskládky</t>
  </si>
  <si>
    <t>1929260360</t>
  </si>
  <si>
    <t>8</t>
  </si>
  <si>
    <t>174111101</t>
  </si>
  <si>
    <t>Zásyp jam, šachet rýh nebo kolem objektů sypaninou se zhutněním ručně</t>
  </si>
  <si>
    <t>-262985482</t>
  </si>
  <si>
    <t>Zakládání</t>
  </si>
  <si>
    <t>9</t>
  </si>
  <si>
    <t>275313811</t>
  </si>
  <si>
    <t>Základové patky z betonu tř. C 25/30</t>
  </si>
  <si>
    <t>1441553058</t>
  </si>
  <si>
    <t>0,5*0,5*0,5*14 "pro cvičící prvky</t>
  </si>
  <si>
    <t>0,7*0,3*0,3*6*2 "lavičky</t>
  </si>
  <si>
    <t>0,5*0,5*0,3*3 "koše</t>
  </si>
  <si>
    <t>Součet</t>
  </si>
  <si>
    <t>10</t>
  </si>
  <si>
    <t>291111111</t>
  </si>
  <si>
    <t>Podklad pro zpevněné plochy z kameniva drceného 0 až 63 mm</t>
  </si>
  <si>
    <t>283035551</t>
  </si>
  <si>
    <t>143,7*0,18 "podklad pod plochy sportovních prvků</t>
  </si>
  <si>
    <t>(14,1+17,96+12,25+14,195+38,762+2,327+4,35+5,39+7,9+8+6+7,8+2,5+3,43+9,166+8,04+7,02)*0,8*0,15 "podklad parkových cest</t>
  </si>
  <si>
    <t>Komunikace pozemní</t>
  </si>
  <si>
    <t>11</t>
  </si>
  <si>
    <t>56420111R</t>
  </si>
  <si>
    <t>Podklad nebo podsyp ze štěrkopísku ŠP fr. 0/4 tl 30 mm</t>
  </si>
  <si>
    <t>1386578150</t>
  </si>
  <si>
    <t>12</t>
  </si>
  <si>
    <t>564811111</t>
  </si>
  <si>
    <t>Podklad ze štěrkodrtě ŠD tl 50 mm (frakce 4/8)</t>
  </si>
  <si>
    <t>-173137609</t>
  </si>
  <si>
    <t>(14,1+17,96+12,25+14,195+38,762+2,327+4,35+5,39+7,9+8+6+7,8+2,5+3,43+9,166+8,04+7,02)*0,8 "podklad parkových cest</t>
  </si>
  <si>
    <t>13</t>
  </si>
  <si>
    <t>57923132R</t>
  </si>
  <si>
    <t>Strojně litý polyuretanový povrch stabilizační (podrobná specifikace v PD) vč. doplňkových prvků z grafických motivů viz. výpis</t>
  </si>
  <si>
    <t>2040539328</t>
  </si>
  <si>
    <t xml:space="preserve">143,7+29,9 "VÍCEÚČELOVÉ HŘIŠTĚ plocha polyuretanového povrchu  SmartSoft EPDM 35mm (25mm SBR + 11mm EPDM) vč. lemu 29,9 m2</t>
  </si>
  <si>
    <t>"odstín zelené se vsypem černého granulátu – mix světle zelené 70% a ekosoft černá 30%</t>
  </si>
  <si>
    <t>14</t>
  </si>
  <si>
    <t>596911112</t>
  </si>
  <si>
    <t>Kladení šlapáků ve svahu do 1:2</t>
  </si>
  <si>
    <t>-1601215192</t>
  </si>
  <si>
    <t>(14,1+17,96+12,25+14,195+38,762+2,327+4,35+5,39+7,9+8+6+7,8+2,5+3,43+9,166+8,04+7,02)*0,8</t>
  </si>
  <si>
    <t>M</t>
  </si>
  <si>
    <t>59246006R</t>
  </si>
  <si>
    <t>dlažba litá betonová reliéfní 40mm (dle výběru investora)</t>
  </si>
  <si>
    <t>1394010780</t>
  </si>
  <si>
    <t>P</t>
  </si>
  <si>
    <t>Poznámka k položce:_x000d_
Spotřeba: 4 kus/m2</t>
  </si>
  <si>
    <t>159,237647058824*0,85 'Přepočtené koeficientem množství</t>
  </si>
  <si>
    <t>Ostatní konstrukce a práce, bourání</t>
  </si>
  <si>
    <t>16</t>
  </si>
  <si>
    <t>91451100R</t>
  </si>
  <si>
    <t>Montáž venkovní fitness strojů dle specifikace v PD vč. kotevního systému</t>
  </si>
  <si>
    <t>kus</t>
  </si>
  <si>
    <t>-445033755</t>
  </si>
  <si>
    <t>17</t>
  </si>
  <si>
    <t>0101</t>
  </si>
  <si>
    <t>PROCVIČOVÁNÍ PASU V BAREVNÉM PROVEDENÍ ZELENÁ - ANTRACITOVÁ.</t>
  </si>
  <si>
    <t>-220820249</t>
  </si>
  <si>
    <t>18</t>
  </si>
  <si>
    <t>0202</t>
  </si>
  <si>
    <t>PROCVIČOVÁNÍ CHŮZE V BAREVNÉM PROVEDENÍ ZELENÁ - ANTRACITOVÁ</t>
  </si>
  <si>
    <t>-928336386</t>
  </si>
  <si>
    <t>19</t>
  </si>
  <si>
    <t>0303</t>
  </si>
  <si>
    <t>ŠLAPADLO DVOJITÉ S LAVIČKOU DOUBLE V BAREVNÉM PROVEDENÍ</t>
  </si>
  <si>
    <t>1680579163</t>
  </si>
  <si>
    <t>20</t>
  </si>
  <si>
    <t>0404</t>
  </si>
  <si>
    <t>PROCVIČOVÁNÍ RAMEN A KLOUBŮ V BAREVNÉM PROVEDENÍ</t>
  </si>
  <si>
    <t>1291519028</t>
  </si>
  <si>
    <t>0505</t>
  </si>
  <si>
    <t>PROTAHOVACÍ ZAŘÍZENÍ A BENCH V BAREVNÉM PROVEDENÍ</t>
  </si>
  <si>
    <t>1584907522</t>
  </si>
  <si>
    <t>22</t>
  </si>
  <si>
    <t>0606</t>
  </si>
  <si>
    <t>VESLOVÁNÍ V BAREVNÉM PROVEDENÍ ZELENÁ - ANTRACITOVÁ</t>
  </si>
  <si>
    <t>-172756214</t>
  </si>
  <si>
    <t>23</t>
  </si>
  <si>
    <t>0707</t>
  </si>
  <si>
    <t>ELIPSOVITÉ ZAŘÍZENÍ V BAREVNÉM PROVEDENÍ ZELENÁ - ANTRACITOVÁ</t>
  </si>
  <si>
    <t>-1936270951</t>
  </si>
  <si>
    <t>24</t>
  </si>
  <si>
    <t>91451101R</t>
  </si>
  <si>
    <t>Montáž a dodávka informační tabule s provozním řádem vč. kotevního systému</t>
  </si>
  <si>
    <t>696298225</t>
  </si>
  <si>
    <t>25</t>
  </si>
  <si>
    <t>91611201R</t>
  </si>
  <si>
    <t>D+M pružinových houpaček</t>
  </si>
  <si>
    <t>220867524</t>
  </si>
  <si>
    <t>1 "HOUPADLO PRUŽINOVÉ S MOTIVEM PSA Z AKÁTOVÉHO DŘEVA</t>
  </si>
  <si>
    <t>1 "HOUPADLO PRUŽINOVÉ S MOTIVEM AUTÍČKA Z AKÁTOVÉHO DŘEVA</t>
  </si>
  <si>
    <t>1 "HOUPADLO PRUŽINOVÉ S MOTIVEM LETADLA Z AKÁTOVÉHO DŘEVA</t>
  </si>
  <si>
    <t>26</t>
  </si>
  <si>
    <t>936104211</t>
  </si>
  <si>
    <t>Montáž odpadkového koše do betonové patky</t>
  </si>
  <si>
    <t>-1375572928</t>
  </si>
  <si>
    <t>27</t>
  </si>
  <si>
    <t>7491014R</t>
  </si>
  <si>
    <t xml:space="preserve">koš odpadkový </t>
  </si>
  <si>
    <t>943929622</t>
  </si>
  <si>
    <t>28</t>
  </si>
  <si>
    <t>936124112</t>
  </si>
  <si>
    <t>Montáž lavičky stabilní parkové se zabetonováním noh</t>
  </si>
  <si>
    <t>-23120622</t>
  </si>
  <si>
    <t>29</t>
  </si>
  <si>
    <t>7491011R</t>
  </si>
  <si>
    <t xml:space="preserve">lavička s opěradlem </t>
  </si>
  <si>
    <t>-1762063273</t>
  </si>
  <si>
    <t>998</t>
  </si>
  <si>
    <t>Přesun hmot</t>
  </si>
  <si>
    <t>30</t>
  </si>
  <si>
    <t>998231311</t>
  </si>
  <si>
    <t xml:space="preserve">Přesun hmot </t>
  </si>
  <si>
    <t>-1275451989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</si>
</sst>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</xf>
    <xf numFmtId="4" fontId="24" fillId="4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33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SPII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sportovišť na území města Litvínova II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Litvínov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27. 7. 2020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MĚSTSKÝ ÚŘAD LITVÍNOV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A3 DETAIL s.r.o.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="7" customFormat="1" ht="16.5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06 - Sportoviště v par...'!J32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'SO 06 - Sportoviště v par...'!P132</f>
        <v>0</v>
      </c>
      <c r="AV95" s="128">
        <f>'SO 06 - Sportoviště v par...'!J35</f>
        <v>0</v>
      </c>
      <c r="AW95" s="128">
        <f>'SO 06 - Sportoviště v par...'!J36</f>
        <v>0</v>
      </c>
      <c r="AX95" s="128">
        <f>'SO 06 - Sportoviště v par...'!J37</f>
        <v>0</v>
      </c>
      <c r="AY95" s="128">
        <f>'SO 06 - Sportoviště v par...'!J38</f>
        <v>0</v>
      </c>
      <c r="AZ95" s="128">
        <f>'SO 06 - Sportoviště v par...'!F35</f>
        <v>0</v>
      </c>
      <c r="BA95" s="128">
        <f>'SO 06 - Sportoviště v par...'!F36</f>
        <v>0</v>
      </c>
      <c r="BB95" s="128">
        <f>'SO 06 - Sportoviště v par...'!F37</f>
        <v>0</v>
      </c>
      <c r="BC95" s="128">
        <f>'SO 06 - Sportoviště v par...'!F38</f>
        <v>0</v>
      </c>
      <c r="BD95" s="130">
        <f>'SO 06 - Sportoviště v par...'!F39</f>
        <v>0</v>
      </c>
      <c r="BE95" s="7"/>
      <c r="BT95" s="131" t="s">
        <v>85</v>
      </c>
      <c r="BV95" s="131" t="s">
        <v>79</v>
      </c>
      <c r="BW95" s="131" t="s">
        <v>86</v>
      </c>
      <c r="BX95" s="131" t="s">
        <v>5</v>
      </c>
      <c r="CL95" s="131" t="s">
        <v>1</v>
      </c>
      <c r="CM95" s="131" t="s">
        <v>87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VBx3DZH+s2Mvs3/GrC31u1sP6btoD81UYeI786HATXu4+xOFLccK7Ie2xOuxbv6hGPvJOaWtaREXltPpuXYvqw==" hashValue="z9YkD56VgcidVhu9bLmB3fhIubXJr5q5lhNymcQrnJ7n74CSK75KdnGFJrwk/phB0d9KZocqXIcOCzctzZCL9Q==" algorithmName="SHA-512" password="857D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 06 - Sportoviště v par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2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87</v>
      </c>
    </row>
    <row r="4" s="1" customFormat="1" ht="24.96" customHeight="1">
      <c r="B4" s="20"/>
      <c r="D4" s="136" t="s">
        <v>88</v>
      </c>
      <c r="I4" s="132"/>
      <c r="L4" s="20"/>
      <c r="M4" s="137" t="s">
        <v>10</v>
      </c>
      <c r="AT4" s="17" t="s">
        <v>4</v>
      </c>
    </row>
    <row r="5" s="1" customFormat="1" ht="6.96" customHeight="1">
      <c r="B5" s="20"/>
      <c r="I5" s="132"/>
      <c r="L5" s="20"/>
    </row>
    <row r="6" s="1" customFormat="1" ht="12" customHeight="1">
      <c r="B6" s="20"/>
      <c r="D6" s="138" t="s">
        <v>16</v>
      </c>
      <c r="I6" s="132"/>
      <c r="L6" s="20"/>
    </row>
    <row r="7" s="1" customFormat="1" ht="16.5" customHeight="1">
      <c r="B7" s="20"/>
      <c r="E7" s="139" t="str">
        <f>'Rekapitulace stavby'!K6</f>
        <v>Stavební úpravy sportovišť na území města Litvínova II</v>
      </c>
      <c r="F7" s="138"/>
      <c r="G7" s="138"/>
      <c r="H7" s="138"/>
      <c r="I7" s="132"/>
      <c r="L7" s="20"/>
    </row>
    <row r="8" s="2" customFormat="1" ht="12" customHeight="1">
      <c r="A8" s="38"/>
      <c r="B8" s="44"/>
      <c r="C8" s="38"/>
      <c r="D8" s="138" t="s">
        <v>89</v>
      </c>
      <c r="E8" s="38"/>
      <c r="F8" s="38"/>
      <c r="G8" s="38"/>
      <c r="H8" s="38"/>
      <c r="I8" s="140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1" t="s">
        <v>90</v>
      </c>
      <c r="F9" s="38"/>
      <c r="G9" s="38"/>
      <c r="H9" s="38"/>
      <c r="I9" s="140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0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8" t="s">
        <v>18</v>
      </c>
      <c r="E11" s="38"/>
      <c r="F11" s="142" t="s">
        <v>1</v>
      </c>
      <c r="G11" s="38"/>
      <c r="H11" s="38"/>
      <c r="I11" s="143" t="s">
        <v>19</v>
      </c>
      <c r="J11" s="142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8" t="s">
        <v>20</v>
      </c>
      <c r="E12" s="38"/>
      <c r="F12" s="142" t="s">
        <v>91</v>
      </c>
      <c r="G12" s="38"/>
      <c r="H12" s="38"/>
      <c r="I12" s="143" t="s">
        <v>22</v>
      </c>
      <c r="J12" s="144" t="str">
        <f>'Rekapitulace stavby'!AN8</f>
        <v>27. 7. 2020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0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8" t="s">
        <v>24</v>
      </c>
      <c r="E14" s="38"/>
      <c r="F14" s="38"/>
      <c r="G14" s="38"/>
      <c r="H14" s="38"/>
      <c r="I14" s="143" t="s">
        <v>25</v>
      </c>
      <c r="J14" s="142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2" t="s">
        <v>26</v>
      </c>
      <c r="F15" s="38"/>
      <c r="G15" s="38"/>
      <c r="H15" s="38"/>
      <c r="I15" s="143" t="s">
        <v>27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0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8" t="s">
        <v>28</v>
      </c>
      <c r="E17" s="38"/>
      <c r="F17" s="38"/>
      <c r="G17" s="38"/>
      <c r="H17" s="38"/>
      <c r="I17" s="143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2"/>
      <c r="G18" s="142"/>
      <c r="H18" s="142"/>
      <c r="I18" s="143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0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8" t="s">
        <v>30</v>
      </c>
      <c r="E20" s="38"/>
      <c r="F20" s="38"/>
      <c r="G20" s="38"/>
      <c r="H20" s="38"/>
      <c r="I20" s="143" t="s">
        <v>25</v>
      </c>
      <c r="J20" s="142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2" t="s">
        <v>32</v>
      </c>
      <c r="F21" s="38"/>
      <c r="G21" s="38"/>
      <c r="H21" s="38"/>
      <c r="I21" s="143" t="s">
        <v>27</v>
      </c>
      <c r="J21" s="142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0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8" t="s">
        <v>34</v>
      </c>
      <c r="E23" s="38"/>
      <c r="F23" s="38"/>
      <c r="G23" s="38"/>
      <c r="H23" s="38"/>
      <c r="I23" s="143" t="s">
        <v>25</v>
      </c>
      <c r="J23" s="142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2" t="str">
        <f>IF('Rekapitulace stavby'!E20="","",'Rekapitulace stavby'!E20)</f>
        <v xml:space="preserve"> </v>
      </c>
      <c r="F24" s="38"/>
      <c r="G24" s="38"/>
      <c r="H24" s="38"/>
      <c r="I24" s="143" t="s">
        <v>27</v>
      </c>
      <c r="J24" s="142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0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8" t="s">
        <v>36</v>
      </c>
      <c r="E26" s="38"/>
      <c r="F26" s="38"/>
      <c r="G26" s="38"/>
      <c r="H26" s="38"/>
      <c r="I26" s="140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0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0"/>
      <c r="E29" s="150"/>
      <c r="F29" s="150"/>
      <c r="G29" s="150"/>
      <c r="H29" s="150"/>
      <c r="I29" s="151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4.4" customHeight="1">
      <c r="A30" s="38"/>
      <c r="B30" s="44"/>
      <c r="C30" s="38"/>
      <c r="D30" s="142" t="s">
        <v>92</v>
      </c>
      <c r="E30" s="38"/>
      <c r="F30" s="38"/>
      <c r="G30" s="38"/>
      <c r="H30" s="38"/>
      <c r="I30" s="140"/>
      <c r="J30" s="152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14.4" customHeight="1">
      <c r="A31" s="38"/>
      <c r="B31" s="44"/>
      <c r="C31" s="38"/>
      <c r="D31" s="153" t="s">
        <v>93</v>
      </c>
      <c r="E31" s="38"/>
      <c r="F31" s="38"/>
      <c r="G31" s="38"/>
      <c r="H31" s="38"/>
      <c r="I31" s="140"/>
      <c r="J31" s="152">
        <f>J105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4" t="s">
        <v>37</v>
      </c>
      <c r="E32" s="38"/>
      <c r="F32" s="38"/>
      <c r="G32" s="38"/>
      <c r="H32" s="38"/>
      <c r="I32" s="140"/>
      <c r="J32" s="155">
        <f>ROUND(J30 + J31,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0"/>
      <c r="E33" s="150"/>
      <c r="F33" s="150"/>
      <c r="G33" s="150"/>
      <c r="H33" s="150"/>
      <c r="I33" s="151"/>
      <c r="J33" s="150"/>
      <c r="K33" s="150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6" t="s">
        <v>39</v>
      </c>
      <c r="G34" s="38"/>
      <c r="H34" s="38"/>
      <c r="I34" s="157" t="s">
        <v>38</v>
      </c>
      <c r="J34" s="156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8" t="s">
        <v>41</v>
      </c>
      <c r="E35" s="138" t="s">
        <v>42</v>
      </c>
      <c r="F35" s="159">
        <f>ROUND((SUM(BE105:BE112) + SUM(BE132:BE188)),  2)</f>
        <v>0</v>
      </c>
      <c r="G35" s="38"/>
      <c r="H35" s="38"/>
      <c r="I35" s="160">
        <v>0.20999999999999999</v>
      </c>
      <c r="J35" s="159">
        <f>ROUND(((SUM(BE105:BE112) + SUM(BE132:BE188))*I35),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38" t="s">
        <v>43</v>
      </c>
      <c r="F36" s="159">
        <f>ROUND((SUM(BF105:BF112) + SUM(BF132:BF188)),  2)</f>
        <v>0</v>
      </c>
      <c r="G36" s="38"/>
      <c r="H36" s="38"/>
      <c r="I36" s="160">
        <v>0.14999999999999999</v>
      </c>
      <c r="J36" s="159">
        <f>ROUND(((SUM(BF105:BF112) + SUM(BF132:BF188))*I36),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8" t="s">
        <v>44</v>
      </c>
      <c r="F37" s="159">
        <f>ROUND((SUM(BG105:BG112) + SUM(BG132:BG188)),  2)</f>
        <v>0</v>
      </c>
      <c r="G37" s="38"/>
      <c r="H37" s="38"/>
      <c r="I37" s="160">
        <v>0.20999999999999999</v>
      </c>
      <c r="J37" s="159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38" t="s">
        <v>45</v>
      </c>
      <c r="F38" s="159">
        <f>ROUND((SUM(BH105:BH112) + SUM(BH132:BH188)),  2)</f>
        <v>0</v>
      </c>
      <c r="G38" s="38"/>
      <c r="H38" s="38"/>
      <c r="I38" s="160">
        <v>0.14999999999999999</v>
      </c>
      <c r="J38" s="159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38" t="s">
        <v>46</v>
      </c>
      <c r="F39" s="159">
        <f>ROUND((SUM(BI105:BI112) + SUM(BI132:BI188)),  2)</f>
        <v>0</v>
      </c>
      <c r="G39" s="38"/>
      <c r="H39" s="38"/>
      <c r="I39" s="160">
        <v>0</v>
      </c>
      <c r="J39" s="159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40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1"/>
      <c r="D41" s="162" t="s">
        <v>47</v>
      </c>
      <c r="E41" s="163"/>
      <c r="F41" s="163"/>
      <c r="G41" s="164" t="s">
        <v>48</v>
      </c>
      <c r="H41" s="165" t="s">
        <v>49</v>
      </c>
      <c r="I41" s="166"/>
      <c r="J41" s="167">
        <f>SUM(J32:J39)</f>
        <v>0</v>
      </c>
      <c r="K41" s="16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40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32"/>
      <c r="L43" s="20"/>
    </row>
    <row r="44" s="1" customFormat="1" ht="14.4" customHeight="1">
      <c r="B44" s="20"/>
      <c r="I44" s="132"/>
      <c r="L44" s="20"/>
    </row>
    <row r="45" s="1" customFormat="1" ht="14.4" customHeight="1">
      <c r="B45" s="20"/>
      <c r="I45" s="132"/>
      <c r="L45" s="20"/>
    </row>
    <row r="46" s="1" customFormat="1" ht="14.4" customHeight="1">
      <c r="B46" s="20"/>
      <c r="I46" s="132"/>
      <c r="L46" s="20"/>
    </row>
    <row r="47" s="1" customFormat="1" ht="14.4" customHeight="1">
      <c r="B47" s="20"/>
      <c r="I47" s="132"/>
      <c r="L47" s="20"/>
    </row>
    <row r="48" s="1" customFormat="1" ht="14.4" customHeight="1">
      <c r="B48" s="20"/>
      <c r="I48" s="132"/>
      <c r="L48" s="20"/>
    </row>
    <row r="49" s="1" customFormat="1" ht="14.4" customHeight="1">
      <c r="B49" s="20"/>
      <c r="I49" s="132"/>
      <c r="L49" s="20"/>
    </row>
    <row r="50" s="2" customFormat="1" ht="14.4" customHeight="1">
      <c r="B50" s="63"/>
      <c r="D50" s="169" t="s">
        <v>50</v>
      </c>
      <c r="E50" s="170"/>
      <c r="F50" s="170"/>
      <c r="G50" s="169" t="s">
        <v>51</v>
      </c>
      <c r="H50" s="170"/>
      <c r="I50" s="171"/>
      <c r="J50" s="170"/>
      <c r="K50" s="170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2" t="s">
        <v>52</v>
      </c>
      <c r="E61" s="173"/>
      <c r="F61" s="174" t="s">
        <v>53</v>
      </c>
      <c r="G61" s="172" t="s">
        <v>52</v>
      </c>
      <c r="H61" s="173"/>
      <c r="I61" s="175"/>
      <c r="J61" s="176" t="s">
        <v>53</v>
      </c>
      <c r="K61" s="173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9" t="s">
        <v>54</v>
      </c>
      <c r="E65" s="177"/>
      <c r="F65" s="177"/>
      <c r="G65" s="169" t="s">
        <v>55</v>
      </c>
      <c r="H65" s="177"/>
      <c r="I65" s="178"/>
      <c r="J65" s="177"/>
      <c r="K65" s="177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2" t="s">
        <v>52</v>
      </c>
      <c r="E76" s="173"/>
      <c r="F76" s="174" t="s">
        <v>53</v>
      </c>
      <c r="G76" s="172" t="s">
        <v>52</v>
      </c>
      <c r="H76" s="173"/>
      <c r="I76" s="175"/>
      <c r="J76" s="176" t="s">
        <v>53</v>
      </c>
      <c r="K76" s="173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94</v>
      </c>
      <c r="D82" s="40"/>
      <c r="E82" s="40"/>
      <c r="F82" s="40"/>
      <c r="G82" s="40"/>
      <c r="H82" s="40"/>
      <c r="I82" s="1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5" t="str">
        <f>E7</f>
        <v>Stavební úpravy sportovišť na území města Litvínova II</v>
      </c>
      <c r="F85" s="32"/>
      <c r="G85" s="32"/>
      <c r="H85" s="32"/>
      <c r="I85" s="1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89</v>
      </c>
      <c r="D86" s="40"/>
      <c r="E86" s="40"/>
      <c r="F86" s="40"/>
      <c r="G86" s="40"/>
      <c r="H86" s="40"/>
      <c r="I86" s="1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06 - Sportoviště v parku u Pilařského rybníka</v>
      </c>
      <c r="F87" s="40"/>
      <c r="G87" s="40"/>
      <c r="H87" s="40"/>
      <c r="I87" s="1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parc. č. 641/14, katastrální území: Horní Litvínov</v>
      </c>
      <c r="G89" s="40"/>
      <c r="H89" s="40"/>
      <c r="I89" s="143" t="s">
        <v>22</v>
      </c>
      <c r="J89" s="79" t="str">
        <f>IF(J12="","",J12)</f>
        <v>27. 7. 2020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MĚSTSKÝ ÚŘAD LITVÍNOV</v>
      </c>
      <c r="G91" s="40"/>
      <c r="H91" s="40"/>
      <c r="I91" s="143" t="s">
        <v>30</v>
      </c>
      <c r="J91" s="36" t="str">
        <f>E21</f>
        <v>A3 DETAIL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3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6" t="s">
        <v>95</v>
      </c>
      <c r="D94" s="187"/>
      <c r="E94" s="187"/>
      <c r="F94" s="187"/>
      <c r="G94" s="187"/>
      <c r="H94" s="187"/>
      <c r="I94" s="188"/>
      <c r="J94" s="189" t="s">
        <v>96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0" t="s">
        <v>97</v>
      </c>
      <c r="D96" s="40"/>
      <c r="E96" s="40"/>
      <c r="F96" s="40"/>
      <c r="G96" s="40"/>
      <c r="H96" s="40"/>
      <c r="I96" s="140"/>
      <c r="J96" s="110">
        <f>J132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98</v>
      </c>
    </row>
    <row r="97" s="9" customFormat="1" ht="24.96" customHeight="1">
      <c r="A97" s="9"/>
      <c r="B97" s="191"/>
      <c r="C97" s="192"/>
      <c r="D97" s="193" t="s">
        <v>99</v>
      </c>
      <c r="E97" s="194"/>
      <c r="F97" s="194"/>
      <c r="G97" s="194"/>
      <c r="H97" s="194"/>
      <c r="I97" s="195"/>
      <c r="J97" s="196">
        <f>J133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8"/>
      <c r="C98" s="199"/>
      <c r="D98" s="200" t="s">
        <v>100</v>
      </c>
      <c r="E98" s="201"/>
      <c r="F98" s="201"/>
      <c r="G98" s="201"/>
      <c r="H98" s="201"/>
      <c r="I98" s="202"/>
      <c r="J98" s="203">
        <f>J134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8"/>
      <c r="C99" s="199"/>
      <c r="D99" s="200" t="s">
        <v>101</v>
      </c>
      <c r="E99" s="201"/>
      <c r="F99" s="201"/>
      <c r="G99" s="201"/>
      <c r="H99" s="201"/>
      <c r="I99" s="202"/>
      <c r="J99" s="203">
        <f>J145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8"/>
      <c r="C100" s="199"/>
      <c r="D100" s="200" t="s">
        <v>102</v>
      </c>
      <c r="E100" s="201"/>
      <c r="F100" s="201"/>
      <c r="G100" s="201"/>
      <c r="H100" s="201"/>
      <c r="I100" s="202"/>
      <c r="J100" s="203">
        <f>J155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8"/>
      <c r="C101" s="199"/>
      <c r="D101" s="200" t="s">
        <v>103</v>
      </c>
      <c r="E101" s="201"/>
      <c r="F101" s="201"/>
      <c r="G101" s="201"/>
      <c r="H101" s="201"/>
      <c r="I101" s="202"/>
      <c r="J101" s="203">
        <f>J168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8"/>
      <c r="C102" s="199"/>
      <c r="D102" s="200" t="s">
        <v>104</v>
      </c>
      <c r="E102" s="201"/>
      <c r="F102" s="201"/>
      <c r="G102" s="201"/>
      <c r="H102" s="201"/>
      <c r="I102" s="202"/>
      <c r="J102" s="203">
        <f>J187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1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39"/>
      <c r="C104" s="40"/>
      <c r="D104" s="40"/>
      <c r="E104" s="40"/>
      <c r="F104" s="40"/>
      <c r="G104" s="40"/>
      <c r="H104" s="40"/>
      <c r="I104" s="1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29.28" customHeight="1">
      <c r="A105" s="38"/>
      <c r="B105" s="39"/>
      <c r="C105" s="190" t="s">
        <v>105</v>
      </c>
      <c r="D105" s="40"/>
      <c r="E105" s="40"/>
      <c r="F105" s="40"/>
      <c r="G105" s="40"/>
      <c r="H105" s="40"/>
      <c r="I105" s="140"/>
      <c r="J105" s="205">
        <f>ROUND(J106 + J107 + J108 + J109 + J110 + J111,2)</f>
        <v>0</v>
      </c>
      <c r="K105" s="40"/>
      <c r="L105" s="63"/>
      <c r="N105" s="206" t="s">
        <v>41</v>
      </c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18" customHeight="1">
      <c r="A106" s="38"/>
      <c r="B106" s="39"/>
      <c r="C106" s="40"/>
      <c r="D106" s="207" t="s">
        <v>106</v>
      </c>
      <c r="E106" s="208"/>
      <c r="F106" s="208"/>
      <c r="G106" s="40"/>
      <c r="H106" s="40"/>
      <c r="I106" s="140"/>
      <c r="J106" s="209">
        <v>0</v>
      </c>
      <c r="K106" s="40"/>
      <c r="L106" s="210"/>
      <c r="M106" s="211"/>
      <c r="N106" s="212" t="s">
        <v>42</v>
      </c>
      <c r="O106" s="211"/>
      <c r="P106" s="211"/>
      <c r="Q106" s="211"/>
      <c r="R106" s="211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3" t="s">
        <v>107</v>
      </c>
      <c r="AZ106" s="211"/>
      <c r="BA106" s="211"/>
      <c r="BB106" s="211"/>
      <c r="BC106" s="211"/>
      <c r="BD106" s="211"/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213" t="s">
        <v>85</v>
      </c>
      <c r="BK106" s="211"/>
      <c r="BL106" s="211"/>
      <c r="BM106" s="211"/>
    </row>
    <row r="107" s="2" customFormat="1" ht="18" customHeight="1">
      <c r="A107" s="38"/>
      <c r="B107" s="39"/>
      <c r="C107" s="40"/>
      <c r="D107" s="207" t="s">
        <v>108</v>
      </c>
      <c r="E107" s="208"/>
      <c r="F107" s="208"/>
      <c r="G107" s="40"/>
      <c r="H107" s="40"/>
      <c r="I107" s="140"/>
      <c r="J107" s="209">
        <v>0</v>
      </c>
      <c r="K107" s="40"/>
      <c r="L107" s="210"/>
      <c r="M107" s="211"/>
      <c r="N107" s="212" t="s">
        <v>42</v>
      </c>
      <c r="O107" s="211"/>
      <c r="P107" s="211"/>
      <c r="Q107" s="211"/>
      <c r="R107" s="211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3" t="s">
        <v>107</v>
      </c>
      <c r="AZ107" s="211"/>
      <c r="BA107" s="211"/>
      <c r="BB107" s="211"/>
      <c r="BC107" s="211"/>
      <c r="BD107" s="211"/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13" t="s">
        <v>85</v>
      </c>
      <c r="BK107" s="211"/>
      <c r="BL107" s="211"/>
      <c r="BM107" s="211"/>
    </row>
    <row r="108" s="2" customFormat="1" ht="18" customHeight="1">
      <c r="A108" s="38"/>
      <c r="B108" s="39"/>
      <c r="C108" s="40"/>
      <c r="D108" s="207" t="s">
        <v>109</v>
      </c>
      <c r="E108" s="208"/>
      <c r="F108" s="208"/>
      <c r="G108" s="40"/>
      <c r="H108" s="40"/>
      <c r="I108" s="140"/>
      <c r="J108" s="209">
        <v>0</v>
      </c>
      <c r="K108" s="40"/>
      <c r="L108" s="210"/>
      <c r="M108" s="211"/>
      <c r="N108" s="212" t="s">
        <v>42</v>
      </c>
      <c r="O108" s="211"/>
      <c r="P108" s="211"/>
      <c r="Q108" s="211"/>
      <c r="R108" s="211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3" t="s">
        <v>107</v>
      </c>
      <c r="AZ108" s="211"/>
      <c r="BA108" s="211"/>
      <c r="BB108" s="211"/>
      <c r="BC108" s="211"/>
      <c r="BD108" s="211"/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213" t="s">
        <v>85</v>
      </c>
      <c r="BK108" s="211"/>
      <c r="BL108" s="211"/>
      <c r="BM108" s="211"/>
    </row>
    <row r="109" s="2" customFormat="1" ht="18" customHeight="1">
      <c r="A109" s="38"/>
      <c r="B109" s="39"/>
      <c r="C109" s="40"/>
      <c r="D109" s="207" t="s">
        <v>110</v>
      </c>
      <c r="E109" s="208"/>
      <c r="F109" s="208"/>
      <c r="G109" s="40"/>
      <c r="H109" s="40"/>
      <c r="I109" s="140"/>
      <c r="J109" s="209">
        <v>0</v>
      </c>
      <c r="K109" s="40"/>
      <c r="L109" s="210"/>
      <c r="M109" s="211"/>
      <c r="N109" s="212" t="s">
        <v>42</v>
      </c>
      <c r="O109" s="211"/>
      <c r="P109" s="211"/>
      <c r="Q109" s="211"/>
      <c r="R109" s="211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3" t="s">
        <v>107</v>
      </c>
      <c r="AZ109" s="211"/>
      <c r="BA109" s="211"/>
      <c r="BB109" s="211"/>
      <c r="BC109" s="211"/>
      <c r="BD109" s="211"/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13" t="s">
        <v>85</v>
      </c>
      <c r="BK109" s="211"/>
      <c r="BL109" s="211"/>
      <c r="BM109" s="211"/>
    </row>
    <row r="110" s="2" customFormat="1" ht="18" customHeight="1">
      <c r="A110" s="38"/>
      <c r="B110" s="39"/>
      <c r="C110" s="40"/>
      <c r="D110" s="207" t="s">
        <v>111</v>
      </c>
      <c r="E110" s="208"/>
      <c r="F110" s="208"/>
      <c r="G110" s="40"/>
      <c r="H110" s="40"/>
      <c r="I110" s="140"/>
      <c r="J110" s="209">
        <v>0</v>
      </c>
      <c r="K110" s="40"/>
      <c r="L110" s="210"/>
      <c r="M110" s="211"/>
      <c r="N110" s="212" t="s">
        <v>42</v>
      </c>
      <c r="O110" s="211"/>
      <c r="P110" s="211"/>
      <c r="Q110" s="211"/>
      <c r="R110" s="211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3" t="s">
        <v>107</v>
      </c>
      <c r="AZ110" s="211"/>
      <c r="BA110" s="211"/>
      <c r="BB110" s="211"/>
      <c r="BC110" s="211"/>
      <c r="BD110" s="211"/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213" t="s">
        <v>85</v>
      </c>
      <c r="BK110" s="211"/>
      <c r="BL110" s="211"/>
      <c r="BM110" s="211"/>
    </row>
    <row r="111" s="2" customFormat="1" ht="18" customHeight="1">
      <c r="A111" s="38"/>
      <c r="B111" s="39"/>
      <c r="C111" s="40"/>
      <c r="D111" s="208" t="s">
        <v>112</v>
      </c>
      <c r="E111" s="40"/>
      <c r="F111" s="40"/>
      <c r="G111" s="40"/>
      <c r="H111" s="40"/>
      <c r="I111" s="140"/>
      <c r="J111" s="209">
        <f>ROUND(J30*T111,2)</f>
        <v>0</v>
      </c>
      <c r="K111" s="40"/>
      <c r="L111" s="210"/>
      <c r="M111" s="211"/>
      <c r="N111" s="212" t="s">
        <v>42</v>
      </c>
      <c r="O111" s="211"/>
      <c r="P111" s="211"/>
      <c r="Q111" s="211"/>
      <c r="R111" s="211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3" t="s">
        <v>113</v>
      </c>
      <c r="AZ111" s="211"/>
      <c r="BA111" s="211"/>
      <c r="BB111" s="211"/>
      <c r="BC111" s="211"/>
      <c r="BD111" s="211"/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13" t="s">
        <v>85</v>
      </c>
      <c r="BK111" s="211"/>
      <c r="BL111" s="211"/>
      <c r="BM111" s="211"/>
    </row>
    <row r="112" s="2" customFormat="1">
      <c r="A112" s="38"/>
      <c r="B112" s="39"/>
      <c r="C112" s="40"/>
      <c r="D112" s="40"/>
      <c r="E112" s="40"/>
      <c r="F112" s="40"/>
      <c r="G112" s="40"/>
      <c r="H112" s="40"/>
      <c r="I112" s="1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29.28" customHeight="1">
      <c r="A113" s="38"/>
      <c r="B113" s="39"/>
      <c r="C113" s="215" t="s">
        <v>114</v>
      </c>
      <c r="D113" s="187"/>
      <c r="E113" s="187"/>
      <c r="F113" s="187"/>
      <c r="G113" s="187"/>
      <c r="H113" s="187"/>
      <c r="I113" s="188"/>
      <c r="J113" s="216">
        <f>ROUND(J96+J105,2)</f>
        <v>0</v>
      </c>
      <c r="K113" s="18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66"/>
      <c r="C114" s="67"/>
      <c r="D114" s="67"/>
      <c r="E114" s="67"/>
      <c r="F114" s="67"/>
      <c r="G114" s="67"/>
      <c r="H114" s="67"/>
      <c r="I114" s="181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="2" customFormat="1" ht="6.96" customHeight="1">
      <c r="A118" s="38"/>
      <c r="B118" s="68"/>
      <c r="C118" s="69"/>
      <c r="D118" s="69"/>
      <c r="E118" s="69"/>
      <c r="F118" s="69"/>
      <c r="G118" s="69"/>
      <c r="H118" s="69"/>
      <c r="I118" s="184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24.96" customHeight="1">
      <c r="A119" s="38"/>
      <c r="B119" s="39"/>
      <c r="C119" s="23" t="s">
        <v>115</v>
      </c>
      <c r="D119" s="40"/>
      <c r="E119" s="40"/>
      <c r="F119" s="40"/>
      <c r="G119" s="40"/>
      <c r="H119" s="40"/>
      <c r="I119" s="1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1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16</v>
      </c>
      <c r="D121" s="40"/>
      <c r="E121" s="40"/>
      <c r="F121" s="40"/>
      <c r="G121" s="40"/>
      <c r="H121" s="40"/>
      <c r="I121" s="1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6.5" customHeight="1">
      <c r="A122" s="38"/>
      <c r="B122" s="39"/>
      <c r="C122" s="40"/>
      <c r="D122" s="40"/>
      <c r="E122" s="185" t="str">
        <f>E7</f>
        <v>Stavební úpravy sportovišť na území města Litvínova II</v>
      </c>
      <c r="F122" s="32"/>
      <c r="G122" s="32"/>
      <c r="H122" s="32"/>
      <c r="I122" s="1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89</v>
      </c>
      <c r="D123" s="40"/>
      <c r="E123" s="40"/>
      <c r="F123" s="40"/>
      <c r="G123" s="40"/>
      <c r="H123" s="40"/>
      <c r="I123" s="1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6.5" customHeight="1">
      <c r="A124" s="38"/>
      <c r="B124" s="39"/>
      <c r="C124" s="40"/>
      <c r="D124" s="40"/>
      <c r="E124" s="76" t="str">
        <f>E9</f>
        <v>SO 06 - Sportoviště v parku u Pilařského rybníka</v>
      </c>
      <c r="F124" s="40"/>
      <c r="G124" s="40"/>
      <c r="H124" s="40"/>
      <c r="I124" s="1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6.96" customHeight="1">
      <c r="A125" s="38"/>
      <c r="B125" s="39"/>
      <c r="C125" s="40"/>
      <c r="D125" s="40"/>
      <c r="E125" s="40"/>
      <c r="F125" s="40"/>
      <c r="G125" s="40"/>
      <c r="H125" s="40"/>
      <c r="I125" s="1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2" customHeight="1">
      <c r="A126" s="38"/>
      <c r="B126" s="39"/>
      <c r="C126" s="32" t="s">
        <v>20</v>
      </c>
      <c r="D126" s="40"/>
      <c r="E126" s="40"/>
      <c r="F126" s="27" t="str">
        <f>F12</f>
        <v>parc. č. 641/14, katastrální území: Horní Litvínov</v>
      </c>
      <c r="G126" s="40"/>
      <c r="H126" s="40"/>
      <c r="I126" s="143" t="s">
        <v>22</v>
      </c>
      <c r="J126" s="79" t="str">
        <f>IF(J12="","",J12)</f>
        <v>27. 7. 2020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6.96" customHeight="1">
      <c r="A127" s="38"/>
      <c r="B127" s="39"/>
      <c r="C127" s="40"/>
      <c r="D127" s="40"/>
      <c r="E127" s="40"/>
      <c r="F127" s="40"/>
      <c r="G127" s="40"/>
      <c r="H127" s="40"/>
      <c r="I127" s="1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5.15" customHeight="1">
      <c r="A128" s="38"/>
      <c r="B128" s="39"/>
      <c r="C128" s="32" t="s">
        <v>24</v>
      </c>
      <c r="D128" s="40"/>
      <c r="E128" s="40"/>
      <c r="F128" s="27" t="str">
        <f>E15</f>
        <v>MĚSTSKÝ ÚŘAD LITVÍNOV</v>
      </c>
      <c r="G128" s="40"/>
      <c r="H128" s="40"/>
      <c r="I128" s="143" t="s">
        <v>30</v>
      </c>
      <c r="J128" s="36" t="str">
        <f>E21</f>
        <v>A3 DETAIL s.r.o.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5.15" customHeight="1">
      <c r="A129" s="38"/>
      <c r="B129" s="39"/>
      <c r="C129" s="32" t="s">
        <v>28</v>
      </c>
      <c r="D129" s="40"/>
      <c r="E129" s="40"/>
      <c r="F129" s="27" t="str">
        <f>IF(E18="","",E18)</f>
        <v>Vyplň údaj</v>
      </c>
      <c r="G129" s="40"/>
      <c r="H129" s="40"/>
      <c r="I129" s="143" t="s">
        <v>34</v>
      </c>
      <c r="J129" s="36" t="str">
        <f>E24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10.32" customHeight="1">
      <c r="A130" s="38"/>
      <c r="B130" s="39"/>
      <c r="C130" s="40"/>
      <c r="D130" s="40"/>
      <c r="E130" s="40"/>
      <c r="F130" s="40"/>
      <c r="G130" s="40"/>
      <c r="H130" s="40"/>
      <c r="I130" s="1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11" customFormat="1" ht="29.28" customHeight="1">
      <c r="A131" s="217"/>
      <c r="B131" s="218"/>
      <c r="C131" s="219" t="s">
        <v>116</v>
      </c>
      <c r="D131" s="220" t="s">
        <v>62</v>
      </c>
      <c r="E131" s="220" t="s">
        <v>58</v>
      </c>
      <c r="F131" s="220" t="s">
        <v>59</v>
      </c>
      <c r="G131" s="220" t="s">
        <v>117</v>
      </c>
      <c r="H131" s="220" t="s">
        <v>118</v>
      </c>
      <c r="I131" s="221" t="s">
        <v>119</v>
      </c>
      <c r="J131" s="222" t="s">
        <v>96</v>
      </c>
      <c r="K131" s="223" t="s">
        <v>120</v>
      </c>
      <c r="L131" s="224"/>
      <c r="M131" s="100" t="s">
        <v>1</v>
      </c>
      <c r="N131" s="101" t="s">
        <v>41</v>
      </c>
      <c r="O131" s="101" t="s">
        <v>121</v>
      </c>
      <c r="P131" s="101" t="s">
        <v>122</v>
      </c>
      <c r="Q131" s="101" t="s">
        <v>123</v>
      </c>
      <c r="R131" s="101" t="s">
        <v>124</v>
      </c>
      <c r="S131" s="101" t="s">
        <v>125</v>
      </c>
      <c r="T131" s="102" t="s">
        <v>126</v>
      </c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</row>
    <row r="132" s="2" customFormat="1" ht="22.8" customHeight="1">
      <c r="A132" s="38"/>
      <c r="B132" s="39"/>
      <c r="C132" s="107" t="s">
        <v>127</v>
      </c>
      <c r="D132" s="40"/>
      <c r="E132" s="40"/>
      <c r="F132" s="40"/>
      <c r="G132" s="40"/>
      <c r="H132" s="40"/>
      <c r="I132" s="140"/>
      <c r="J132" s="225">
        <f>BK132</f>
        <v>0</v>
      </c>
      <c r="K132" s="40"/>
      <c r="L132" s="44"/>
      <c r="M132" s="103"/>
      <c r="N132" s="226"/>
      <c r="O132" s="104"/>
      <c r="P132" s="227">
        <f>P133</f>
        <v>0</v>
      </c>
      <c r="Q132" s="104"/>
      <c r="R132" s="227">
        <f>R133</f>
        <v>124.27133823999999</v>
      </c>
      <c r="S132" s="104"/>
      <c r="T132" s="228">
        <f>T133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76</v>
      </c>
      <c r="AU132" s="17" t="s">
        <v>98</v>
      </c>
      <c r="BK132" s="229">
        <f>BK133</f>
        <v>0</v>
      </c>
    </row>
    <row r="133" s="12" customFormat="1" ht="25.92" customHeight="1">
      <c r="A133" s="12"/>
      <c r="B133" s="230"/>
      <c r="C133" s="231"/>
      <c r="D133" s="232" t="s">
        <v>76</v>
      </c>
      <c r="E133" s="233" t="s">
        <v>128</v>
      </c>
      <c r="F133" s="233" t="s">
        <v>129</v>
      </c>
      <c r="G133" s="231"/>
      <c r="H133" s="231"/>
      <c r="I133" s="234"/>
      <c r="J133" s="235">
        <f>BK133</f>
        <v>0</v>
      </c>
      <c r="K133" s="231"/>
      <c r="L133" s="236"/>
      <c r="M133" s="237"/>
      <c r="N133" s="238"/>
      <c r="O133" s="238"/>
      <c r="P133" s="239">
        <f>P134+P145+P155+P168+P187</f>
        <v>0</v>
      </c>
      <c r="Q133" s="238"/>
      <c r="R133" s="239">
        <f>R134+R145+R155+R168+R187</f>
        <v>124.27133823999999</v>
      </c>
      <c r="S133" s="238"/>
      <c r="T133" s="240">
        <f>T134+T145+T155+T168+T187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1" t="s">
        <v>85</v>
      </c>
      <c r="AT133" s="242" t="s">
        <v>76</v>
      </c>
      <c r="AU133" s="242" t="s">
        <v>77</v>
      </c>
      <c r="AY133" s="241" t="s">
        <v>130</v>
      </c>
      <c r="BK133" s="243">
        <f>BK134+BK145+BK155+BK168+BK187</f>
        <v>0</v>
      </c>
    </row>
    <row r="134" s="12" customFormat="1" ht="22.8" customHeight="1">
      <c r="A134" s="12"/>
      <c r="B134" s="230"/>
      <c r="C134" s="231"/>
      <c r="D134" s="232" t="s">
        <v>76</v>
      </c>
      <c r="E134" s="244" t="s">
        <v>85</v>
      </c>
      <c r="F134" s="244" t="s">
        <v>131</v>
      </c>
      <c r="G134" s="231"/>
      <c r="H134" s="231"/>
      <c r="I134" s="234"/>
      <c r="J134" s="245">
        <f>BK134</f>
        <v>0</v>
      </c>
      <c r="K134" s="231"/>
      <c r="L134" s="236"/>
      <c r="M134" s="237"/>
      <c r="N134" s="238"/>
      <c r="O134" s="238"/>
      <c r="P134" s="239">
        <f>SUM(P135:P144)</f>
        <v>0</v>
      </c>
      <c r="Q134" s="238"/>
      <c r="R134" s="239">
        <f>SUM(R135:R144)</f>
        <v>0</v>
      </c>
      <c r="S134" s="238"/>
      <c r="T134" s="240">
        <f>SUM(T135:T144)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1" t="s">
        <v>85</v>
      </c>
      <c r="AT134" s="242" t="s">
        <v>76</v>
      </c>
      <c r="AU134" s="242" t="s">
        <v>85</v>
      </c>
      <c r="AY134" s="241" t="s">
        <v>130</v>
      </c>
      <c r="BK134" s="243">
        <f>SUM(BK135:BK144)</f>
        <v>0</v>
      </c>
    </row>
    <row r="135" s="2" customFormat="1" ht="16.5" customHeight="1">
      <c r="A135" s="38"/>
      <c r="B135" s="39"/>
      <c r="C135" s="246" t="s">
        <v>85</v>
      </c>
      <c r="D135" s="246" t="s">
        <v>132</v>
      </c>
      <c r="E135" s="247" t="s">
        <v>133</v>
      </c>
      <c r="F135" s="248" t="s">
        <v>134</v>
      </c>
      <c r="G135" s="249" t="s">
        <v>135</v>
      </c>
      <c r="H135" s="250">
        <v>31.399999999999999</v>
      </c>
      <c r="I135" s="251"/>
      <c r="J135" s="252">
        <f>ROUND(I135*H135,2)</f>
        <v>0</v>
      </c>
      <c r="K135" s="253"/>
      <c r="L135" s="44"/>
      <c r="M135" s="254" t="s">
        <v>1</v>
      </c>
      <c r="N135" s="255" t="s">
        <v>42</v>
      </c>
      <c r="O135" s="91"/>
      <c r="P135" s="256">
        <f>O135*H135</f>
        <v>0</v>
      </c>
      <c r="Q135" s="256">
        <v>0</v>
      </c>
      <c r="R135" s="256">
        <f>Q135*H135</f>
        <v>0</v>
      </c>
      <c r="S135" s="256">
        <v>0</v>
      </c>
      <c r="T135" s="25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8" t="s">
        <v>136</v>
      </c>
      <c r="AT135" s="258" t="s">
        <v>132</v>
      </c>
      <c r="AU135" s="258" t="s">
        <v>87</v>
      </c>
      <c r="AY135" s="17" t="s">
        <v>130</v>
      </c>
      <c r="BE135" s="259">
        <f>IF(N135="základní",J135,0)</f>
        <v>0</v>
      </c>
      <c r="BF135" s="259">
        <f>IF(N135="snížená",J135,0)</f>
        <v>0</v>
      </c>
      <c r="BG135" s="259">
        <f>IF(N135="zákl. přenesená",J135,0)</f>
        <v>0</v>
      </c>
      <c r="BH135" s="259">
        <f>IF(N135="sníž. přenesená",J135,0)</f>
        <v>0</v>
      </c>
      <c r="BI135" s="259">
        <f>IF(N135="nulová",J135,0)</f>
        <v>0</v>
      </c>
      <c r="BJ135" s="17" t="s">
        <v>85</v>
      </c>
      <c r="BK135" s="259">
        <f>ROUND(I135*H135,2)</f>
        <v>0</v>
      </c>
      <c r="BL135" s="17" t="s">
        <v>136</v>
      </c>
      <c r="BM135" s="258" t="s">
        <v>137</v>
      </c>
    </row>
    <row r="136" s="2" customFormat="1" ht="21.75" customHeight="1">
      <c r="A136" s="38"/>
      <c r="B136" s="39"/>
      <c r="C136" s="246" t="s">
        <v>87</v>
      </c>
      <c r="D136" s="246" t="s">
        <v>132</v>
      </c>
      <c r="E136" s="247" t="s">
        <v>138</v>
      </c>
      <c r="F136" s="248" t="s">
        <v>139</v>
      </c>
      <c r="G136" s="249" t="s">
        <v>140</v>
      </c>
      <c r="H136" s="250">
        <v>42.399999999999999</v>
      </c>
      <c r="I136" s="251"/>
      <c r="J136" s="252">
        <f>ROUND(I136*H136,2)</f>
        <v>0</v>
      </c>
      <c r="K136" s="253"/>
      <c r="L136" s="44"/>
      <c r="M136" s="254" t="s">
        <v>1</v>
      </c>
      <c r="N136" s="255" t="s">
        <v>42</v>
      </c>
      <c r="O136" s="91"/>
      <c r="P136" s="256">
        <f>O136*H136</f>
        <v>0</v>
      </c>
      <c r="Q136" s="256">
        <v>0</v>
      </c>
      <c r="R136" s="256">
        <f>Q136*H136</f>
        <v>0</v>
      </c>
      <c r="S136" s="256">
        <v>0</v>
      </c>
      <c r="T136" s="25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8" t="s">
        <v>136</v>
      </c>
      <c r="AT136" s="258" t="s">
        <v>132</v>
      </c>
      <c r="AU136" s="258" t="s">
        <v>87</v>
      </c>
      <c r="AY136" s="17" t="s">
        <v>130</v>
      </c>
      <c r="BE136" s="259">
        <f>IF(N136="základní",J136,0)</f>
        <v>0</v>
      </c>
      <c r="BF136" s="259">
        <f>IF(N136="snížená",J136,0)</f>
        <v>0</v>
      </c>
      <c r="BG136" s="259">
        <f>IF(N136="zákl. přenesená",J136,0)</f>
        <v>0</v>
      </c>
      <c r="BH136" s="259">
        <f>IF(N136="sníž. přenesená",J136,0)</f>
        <v>0</v>
      </c>
      <c r="BI136" s="259">
        <f>IF(N136="nulová",J136,0)</f>
        <v>0</v>
      </c>
      <c r="BJ136" s="17" t="s">
        <v>85</v>
      </c>
      <c r="BK136" s="259">
        <f>ROUND(I136*H136,2)</f>
        <v>0</v>
      </c>
      <c r="BL136" s="17" t="s">
        <v>136</v>
      </c>
      <c r="BM136" s="258" t="s">
        <v>141</v>
      </c>
    </row>
    <row r="137" s="2" customFormat="1" ht="21.75" customHeight="1">
      <c r="A137" s="38"/>
      <c r="B137" s="39"/>
      <c r="C137" s="246" t="s">
        <v>142</v>
      </c>
      <c r="D137" s="246" t="s">
        <v>132</v>
      </c>
      <c r="E137" s="247" t="s">
        <v>143</v>
      </c>
      <c r="F137" s="248" t="s">
        <v>144</v>
      </c>
      <c r="G137" s="249" t="s">
        <v>140</v>
      </c>
      <c r="H137" s="250">
        <v>49.899999999999999</v>
      </c>
      <c r="I137" s="251"/>
      <c r="J137" s="252">
        <f>ROUND(I137*H137,2)</f>
        <v>0</v>
      </c>
      <c r="K137" s="253"/>
      <c r="L137" s="44"/>
      <c r="M137" s="254" t="s">
        <v>1</v>
      </c>
      <c r="N137" s="255" t="s">
        <v>42</v>
      </c>
      <c r="O137" s="91"/>
      <c r="P137" s="256">
        <f>O137*H137</f>
        <v>0</v>
      </c>
      <c r="Q137" s="256">
        <v>0</v>
      </c>
      <c r="R137" s="256">
        <f>Q137*H137</f>
        <v>0</v>
      </c>
      <c r="S137" s="256">
        <v>0</v>
      </c>
      <c r="T137" s="25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8" t="s">
        <v>136</v>
      </c>
      <c r="AT137" s="258" t="s">
        <v>132</v>
      </c>
      <c r="AU137" s="258" t="s">
        <v>87</v>
      </c>
      <c r="AY137" s="17" t="s">
        <v>130</v>
      </c>
      <c r="BE137" s="259">
        <f>IF(N137="základní",J137,0)</f>
        <v>0</v>
      </c>
      <c r="BF137" s="259">
        <f>IF(N137="snížená",J137,0)</f>
        <v>0</v>
      </c>
      <c r="BG137" s="259">
        <f>IF(N137="zákl. přenesená",J137,0)</f>
        <v>0</v>
      </c>
      <c r="BH137" s="259">
        <f>IF(N137="sníž. přenesená",J137,0)</f>
        <v>0</v>
      </c>
      <c r="BI137" s="259">
        <f>IF(N137="nulová",J137,0)</f>
        <v>0</v>
      </c>
      <c r="BJ137" s="17" t="s">
        <v>85</v>
      </c>
      <c r="BK137" s="259">
        <f>ROUND(I137*H137,2)</f>
        <v>0</v>
      </c>
      <c r="BL137" s="17" t="s">
        <v>136</v>
      </c>
      <c r="BM137" s="258" t="s">
        <v>145</v>
      </c>
    </row>
    <row r="138" s="2" customFormat="1" ht="33" customHeight="1">
      <c r="A138" s="38"/>
      <c r="B138" s="39"/>
      <c r="C138" s="246" t="s">
        <v>136</v>
      </c>
      <c r="D138" s="246" t="s">
        <v>132</v>
      </c>
      <c r="E138" s="247" t="s">
        <v>146</v>
      </c>
      <c r="F138" s="248" t="s">
        <v>147</v>
      </c>
      <c r="G138" s="249" t="s">
        <v>140</v>
      </c>
      <c r="H138" s="250">
        <v>149.69999999999999</v>
      </c>
      <c r="I138" s="251"/>
      <c r="J138" s="252">
        <f>ROUND(I138*H138,2)</f>
        <v>0</v>
      </c>
      <c r="K138" s="253"/>
      <c r="L138" s="44"/>
      <c r="M138" s="254" t="s">
        <v>1</v>
      </c>
      <c r="N138" s="255" t="s">
        <v>42</v>
      </c>
      <c r="O138" s="91"/>
      <c r="P138" s="256">
        <f>O138*H138</f>
        <v>0</v>
      </c>
      <c r="Q138" s="256">
        <v>0</v>
      </c>
      <c r="R138" s="256">
        <f>Q138*H138</f>
        <v>0</v>
      </c>
      <c r="S138" s="256">
        <v>0</v>
      </c>
      <c r="T138" s="25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8" t="s">
        <v>136</v>
      </c>
      <c r="AT138" s="258" t="s">
        <v>132</v>
      </c>
      <c r="AU138" s="258" t="s">
        <v>87</v>
      </c>
      <c r="AY138" s="17" t="s">
        <v>130</v>
      </c>
      <c r="BE138" s="259">
        <f>IF(N138="základní",J138,0)</f>
        <v>0</v>
      </c>
      <c r="BF138" s="259">
        <f>IF(N138="snížená",J138,0)</f>
        <v>0</v>
      </c>
      <c r="BG138" s="259">
        <f>IF(N138="zákl. přenesená",J138,0)</f>
        <v>0</v>
      </c>
      <c r="BH138" s="259">
        <f>IF(N138="sníž. přenesená",J138,0)</f>
        <v>0</v>
      </c>
      <c r="BI138" s="259">
        <f>IF(N138="nulová",J138,0)</f>
        <v>0</v>
      </c>
      <c r="BJ138" s="17" t="s">
        <v>85</v>
      </c>
      <c r="BK138" s="259">
        <f>ROUND(I138*H138,2)</f>
        <v>0</v>
      </c>
      <c r="BL138" s="17" t="s">
        <v>136</v>
      </c>
      <c r="BM138" s="258" t="s">
        <v>148</v>
      </c>
    </row>
    <row r="139" s="13" customFormat="1">
      <c r="A139" s="13"/>
      <c r="B139" s="260"/>
      <c r="C139" s="261"/>
      <c r="D139" s="262" t="s">
        <v>149</v>
      </c>
      <c r="E139" s="263" t="s">
        <v>1</v>
      </c>
      <c r="F139" s="264" t="s">
        <v>150</v>
      </c>
      <c r="G139" s="261"/>
      <c r="H139" s="265">
        <v>149.69999999999999</v>
      </c>
      <c r="I139" s="266"/>
      <c r="J139" s="261"/>
      <c r="K139" s="261"/>
      <c r="L139" s="267"/>
      <c r="M139" s="268"/>
      <c r="N139" s="269"/>
      <c r="O139" s="269"/>
      <c r="P139" s="269"/>
      <c r="Q139" s="269"/>
      <c r="R139" s="269"/>
      <c r="S139" s="269"/>
      <c r="T139" s="27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71" t="s">
        <v>149</v>
      </c>
      <c r="AU139" s="271" t="s">
        <v>87</v>
      </c>
      <c r="AV139" s="13" t="s">
        <v>87</v>
      </c>
      <c r="AW139" s="13" t="s">
        <v>33</v>
      </c>
      <c r="AX139" s="13" t="s">
        <v>85</v>
      </c>
      <c r="AY139" s="271" t="s">
        <v>130</v>
      </c>
    </row>
    <row r="140" s="2" customFormat="1" ht="21.75" customHeight="1">
      <c r="A140" s="38"/>
      <c r="B140" s="39"/>
      <c r="C140" s="246" t="s">
        <v>151</v>
      </c>
      <c r="D140" s="246" t="s">
        <v>132</v>
      </c>
      <c r="E140" s="247" t="s">
        <v>152</v>
      </c>
      <c r="F140" s="248" t="s">
        <v>153</v>
      </c>
      <c r="G140" s="249" t="s">
        <v>140</v>
      </c>
      <c r="H140" s="250">
        <v>49.899999999999999</v>
      </c>
      <c r="I140" s="251"/>
      <c r="J140" s="252">
        <f>ROUND(I140*H140,2)</f>
        <v>0</v>
      </c>
      <c r="K140" s="253"/>
      <c r="L140" s="44"/>
      <c r="M140" s="254" t="s">
        <v>1</v>
      </c>
      <c r="N140" s="255" t="s">
        <v>42</v>
      </c>
      <c r="O140" s="91"/>
      <c r="P140" s="256">
        <f>O140*H140</f>
        <v>0</v>
      </c>
      <c r="Q140" s="256">
        <v>0</v>
      </c>
      <c r="R140" s="256">
        <f>Q140*H140</f>
        <v>0</v>
      </c>
      <c r="S140" s="256">
        <v>0</v>
      </c>
      <c r="T140" s="25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8" t="s">
        <v>136</v>
      </c>
      <c r="AT140" s="258" t="s">
        <v>132</v>
      </c>
      <c r="AU140" s="258" t="s">
        <v>87</v>
      </c>
      <c r="AY140" s="17" t="s">
        <v>130</v>
      </c>
      <c r="BE140" s="259">
        <f>IF(N140="základní",J140,0)</f>
        <v>0</v>
      </c>
      <c r="BF140" s="259">
        <f>IF(N140="snížená",J140,0)</f>
        <v>0</v>
      </c>
      <c r="BG140" s="259">
        <f>IF(N140="zákl. přenesená",J140,0)</f>
        <v>0</v>
      </c>
      <c r="BH140" s="259">
        <f>IF(N140="sníž. přenesená",J140,0)</f>
        <v>0</v>
      </c>
      <c r="BI140" s="259">
        <f>IF(N140="nulová",J140,0)</f>
        <v>0</v>
      </c>
      <c r="BJ140" s="17" t="s">
        <v>85</v>
      </c>
      <c r="BK140" s="259">
        <f>ROUND(I140*H140,2)</f>
        <v>0</v>
      </c>
      <c r="BL140" s="17" t="s">
        <v>136</v>
      </c>
      <c r="BM140" s="258" t="s">
        <v>154</v>
      </c>
    </row>
    <row r="141" s="2" customFormat="1" ht="21.75" customHeight="1">
      <c r="A141" s="38"/>
      <c r="B141" s="39"/>
      <c r="C141" s="246" t="s">
        <v>155</v>
      </c>
      <c r="D141" s="246" t="s">
        <v>132</v>
      </c>
      <c r="E141" s="247" t="s">
        <v>156</v>
      </c>
      <c r="F141" s="248" t="s">
        <v>157</v>
      </c>
      <c r="G141" s="249" t="s">
        <v>158</v>
      </c>
      <c r="H141" s="250">
        <v>89.819999999999993</v>
      </c>
      <c r="I141" s="251"/>
      <c r="J141" s="252">
        <f>ROUND(I141*H141,2)</f>
        <v>0</v>
      </c>
      <c r="K141" s="253"/>
      <c r="L141" s="44"/>
      <c r="M141" s="254" t="s">
        <v>1</v>
      </c>
      <c r="N141" s="255" t="s">
        <v>42</v>
      </c>
      <c r="O141" s="91"/>
      <c r="P141" s="256">
        <f>O141*H141</f>
        <v>0</v>
      </c>
      <c r="Q141" s="256">
        <v>0</v>
      </c>
      <c r="R141" s="256">
        <f>Q141*H141</f>
        <v>0</v>
      </c>
      <c r="S141" s="256">
        <v>0</v>
      </c>
      <c r="T141" s="25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8" t="s">
        <v>136</v>
      </c>
      <c r="AT141" s="258" t="s">
        <v>132</v>
      </c>
      <c r="AU141" s="258" t="s">
        <v>87</v>
      </c>
      <c r="AY141" s="17" t="s">
        <v>130</v>
      </c>
      <c r="BE141" s="259">
        <f>IF(N141="základní",J141,0)</f>
        <v>0</v>
      </c>
      <c r="BF141" s="259">
        <f>IF(N141="snížená",J141,0)</f>
        <v>0</v>
      </c>
      <c r="BG141" s="259">
        <f>IF(N141="zákl. přenesená",J141,0)</f>
        <v>0</v>
      </c>
      <c r="BH141" s="259">
        <f>IF(N141="sníž. přenesená",J141,0)</f>
        <v>0</v>
      </c>
      <c r="BI141" s="259">
        <f>IF(N141="nulová",J141,0)</f>
        <v>0</v>
      </c>
      <c r="BJ141" s="17" t="s">
        <v>85</v>
      </c>
      <c r="BK141" s="259">
        <f>ROUND(I141*H141,2)</f>
        <v>0</v>
      </c>
      <c r="BL141" s="17" t="s">
        <v>136</v>
      </c>
      <c r="BM141" s="258" t="s">
        <v>159</v>
      </c>
    </row>
    <row r="142" s="13" customFormat="1">
      <c r="A142" s="13"/>
      <c r="B142" s="260"/>
      <c r="C142" s="261"/>
      <c r="D142" s="262" t="s">
        <v>149</v>
      </c>
      <c r="E142" s="263" t="s">
        <v>1</v>
      </c>
      <c r="F142" s="264" t="s">
        <v>160</v>
      </c>
      <c r="G142" s="261"/>
      <c r="H142" s="265">
        <v>89.819999999999993</v>
      </c>
      <c r="I142" s="266"/>
      <c r="J142" s="261"/>
      <c r="K142" s="261"/>
      <c r="L142" s="267"/>
      <c r="M142" s="268"/>
      <c r="N142" s="269"/>
      <c r="O142" s="269"/>
      <c r="P142" s="269"/>
      <c r="Q142" s="269"/>
      <c r="R142" s="269"/>
      <c r="S142" s="269"/>
      <c r="T142" s="27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1" t="s">
        <v>149</v>
      </c>
      <c r="AU142" s="271" t="s">
        <v>87</v>
      </c>
      <c r="AV142" s="13" t="s">
        <v>87</v>
      </c>
      <c r="AW142" s="13" t="s">
        <v>33</v>
      </c>
      <c r="AX142" s="13" t="s">
        <v>85</v>
      </c>
      <c r="AY142" s="271" t="s">
        <v>130</v>
      </c>
    </row>
    <row r="143" s="2" customFormat="1" ht="16.5" customHeight="1">
      <c r="A143" s="38"/>
      <c r="B143" s="39"/>
      <c r="C143" s="246" t="s">
        <v>161</v>
      </c>
      <c r="D143" s="246" t="s">
        <v>132</v>
      </c>
      <c r="E143" s="247" t="s">
        <v>162</v>
      </c>
      <c r="F143" s="248" t="s">
        <v>163</v>
      </c>
      <c r="G143" s="249" t="s">
        <v>1</v>
      </c>
      <c r="H143" s="250">
        <v>49.899999999999999</v>
      </c>
      <c r="I143" s="251"/>
      <c r="J143" s="252">
        <f>ROUND(I143*H143,2)</f>
        <v>0</v>
      </c>
      <c r="K143" s="253"/>
      <c r="L143" s="44"/>
      <c r="M143" s="254" t="s">
        <v>1</v>
      </c>
      <c r="N143" s="255" t="s">
        <v>42</v>
      </c>
      <c r="O143" s="91"/>
      <c r="P143" s="256">
        <f>O143*H143</f>
        <v>0</v>
      </c>
      <c r="Q143" s="256">
        <v>0</v>
      </c>
      <c r="R143" s="256">
        <f>Q143*H143</f>
        <v>0</v>
      </c>
      <c r="S143" s="256">
        <v>0</v>
      </c>
      <c r="T143" s="25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8" t="s">
        <v>136</v>
      </c>
      <c r="AT143" s="258" t="s">
        <v>132</v>
      </c>
      <c r="AU143" s="258" t="s">
        <v>87</v>
      </c>
      <c r="AY143" s="17" t="s">
        <v>130</v>
      </c>
      <c r="BE143" s="259">
        <f>IF(N143="základní",J143,0)</f>
        <v>0</v>
      </c>
      <c r="BF143" s="259">
        <f>IF(N143="snížená",J143,0)</f>
        <v>0</v>
      </c>
      <c r="BG143" s="259">
        <f>IF(N143="zákl. přenesená",J143,0)</f>
        <v>0</v>
      </c>
      <c r="BH143" s="259">
        <f>IF(N143="sníž. přenesená",J143,0)</f>
        <v>0</v>
      </c>
      <c r="BI143" s="259">
        <f>IF(N143="nulová",J143,0)</f>
        <v>0</v>
      </c>
      <c r="BJ143" s="17" t="s">
        <v>85</v>
      </c>
      <c r="BK143" s="259">
        <f>ROUND(I143*H143,2)</f>
        <v>0</v>
      </c>
      <c r="BL143" s="17" t="s">
        <v>136</v>
      </c>
      <c r="BM143" s="258" t="s">
        <v>164</v>
      </c>
    </row>
    <row r="144" s="2" customFormat="1" ht="21.75" customHeight="1">
      <c r="A144" s="38"/>
      <c r="B144" s="39"/>
      <c r="C144" s="246" t="s">
        <v>165</v>
      </c>
      <c r="D144" s="246" t="s">
        <v>132</v>
      </c>
      <c r="E144" s="247" t="s">
        <v>166</v>
      </c>
      <c r="F144" s="248" t="s">
        <v>167</v>
      </c>
      <c r="G144" s="249" t="s">
        <v>140</v>
      </c>
      <c r="H144" s="250">
        <v>23.899999999999999</v>
      </c>
      <c r="I144" s="251"/>
      <c r="J144" s="252">
        <f>ROUND(I144*H144,2)</f>
        <v>0</v>
      </c>
      <c r="K144" s="253"/>
      <c r="L144" s="44"/>
      <c r="M144" s="254" t="s">
        <v>1</v>
      </c>
      <c r="N144" s="255" t="s">
        <v>42</v>
      </c>
      <c r="O144" s="91"/>
      <c r="P144" s="256">
        <f>O144*H144</f>
        <v>0</v>
      </c>
      <c r="Q144" s="256">
        <v>0</v>
      </c>
      <c r="R144" s="256">
        <f>Q144*H144</f>
        <v>0</v>
      </c>
      <c r="S144" s="256">
        <v>0</v>
      </c>
      <c r="T144" s="25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8" t="s">
        <v>136</v>
      </c>
      <c r="AT144" s="258" t="s">
        <v>132</v>
      </c>
      <c r="AU144" s="258" t="s">
        <v>87</v>
      </c>
      <c r="AY144" s="17" t="s">
        <v>130</v>
      </c>
      <c r="BE144" s="259">
        <f>IF(N144="základní",J144,0)</f>
        <v>0</v>
      </c>
      <c r="BF144" s="259">
        <f>IF(N144="snížená",J144,0)</f>
        <v>0</v>
      </c>
      <c r="BG144" s="259">
        <f>IF(N144="zákl. přenesená",J144,0)</f>
        <v>0</v>
      </c>
      <c r="BH144" s="259">
        <f>IF(N144="sníž. přenesená",J144,0)</f>
        <v>0</v>
      </c>
      <c r="BI144" s="259">
        <f>IF(N144="nulová",J144,0)</f>
        <v>0</v>
      </c>
      <c r="BJ144" s="17" t="s">
        <v>85</v>
      </c>
      <c r="BK144" s="259">
        <f>ROUND(I144*H144,2)</f>
        <v>0</v>
      </c>
      <c r="BL144" s="17" t="s">
        <v>136</v>
      </c>
      <c r="BM144" s="258" t="s">
        <v>168</v>
      </c>
    </row>
    <row r="145" s="12" customFormat="1" ht="22.8" customHeight="1">
      <c r="A145" s="12"/>
      <c r="B145" s="230"/>
      <c r="C145" s="231"/>
      <c r="D145" s="232" t="s">
        <v>76</v>
      </c>
      <c r="E145" s="244" t="s">
        <v>87</v>
      </c>
      <c r="F145" s="244" t="s">
        <v>169</v>
      </c>
      <c r="G145" s="231"/>
      <c r="H145" s="231"/>
      <c r="I145" s="234"/>
      <c r="J145" s="245">
        <f>BK145</f>
        <v>0</v>
      </c>
      <c r="K145" s="231"/>
      <c r="L145" s="236"/>
      <c r="M145" s="237"/>
      <c r="N145" s="238"/>
      <c r="O145" s="238"/>
      <c r="P145" s="239">
        <f>SUM(P146:P154)</f>
        <v>0</v>
      </c>
      <c r="Q145" s="238"/>
      <c r="R145" s="239">
        <f>SUM(R146:R154)</f>
        <v>95.863816239999991</v>
      </c>
      <c r="S145" s="238"/>
      <c r="T145" s="240">
        <f>SUM(T146:T154)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1" t="s">
        <v>85</v>
      </c>
      <c r="AT145" s="242" t="s">
        <v>76</v>
      </c>
      <c r="AU145" s="242" t="s">
        <v>85</v>
      </c>
      <c r="AY145" s="241" t="s">
        <v>130</v>
      </c>
      <c r="BK145" s="243">
        <f>SUM(BK146:BK154)</f>
        <v>0</v>
      </c>
    </row>
    <row r="146" s="2" customFormat="1" ht="16.5" customHeight="1">
      <c r="A146" s="38"/>
      <c r="B146" s="39"/>
      <c r="C146" s="246" t="s">
        <v>170</v>
      </c>
      <c r="D146" s="246" t="s">
        <v>132</v>
      </c>
      <c r="E146" s="247" t="s">
        <v>171</v>
      </c>
      <c r="F146" s="248" t="s">
        <v>172</v>
      </c>
      <c r="G146" s="249" t="s">
        <v>140</v>
      </c>
      <c r="H146" s="250">
        <v>2.7309999999999999</v>
      </c>
      <c r="I146" s="251"/>
      <c r="J146" s="252">
        <f>ROUND(I146*H146,2)</f>
        <v>0</v>
      </c>
      <c r="K146" s="253"/>
      <c r="L146" s="44"/>
      <c r="M146" s="254" t="s">
        <v>1</v>
      </c>
      <c r="N146" s="255" t="s">
        <v>42</v>
      </c>
      <c r="O146" s="91"/>
      <c r="P146" s="256">
        <f>O146*H146</f>
        <v>0</v>
      </c>
      <c r="Q146" s="256">
        <v>2.45329</v>
      </c>
      <c r="R146" s="256">
        <f>Q146*H146</f>
        <v>6.69993499</v>
      </c>
      <c r="S146" s="256">
        <v>0</v>
      </c>
      <c r="T146" s="25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8" t="s">
        <v>136</v>
      </c>
      <c r="AT146" s="258" t="s">
        <v>132</v>
      </c>
      <c r="AU146" s="258" t="s">
        <v>87</v>
      </c>
      <c r="AY146" s="17" t="s">
        <v>130</v>
      </c>
      <c r="BE146" s="259">
        <f>IF(N146="základní",J146,0)</f>
        <v>0</v>
      </c>
      <c r="BF146" s="259">
        <f>IF(N146="snížená",J146,0)</f>
        <v>0</v>
      </c>
      <c r="BG146" s="259">
        <f>IF(N146="zákl. přenesená",J146,0)</f>
        <v>0</v>
      </c>
      <c r="BH146" s="259">
        <f>IF(N146="sníž. přenesená",J146,0)</f>
        <v>0</v>
      </c>
      <c r="BI146" s="259">
        <f>IF(N146="nulová",J146,0)</f>
        <v>0</v>
      </c>
      <c r="BJ146" s="17" t="s">
        <v>85</v>
      </c>
      <c r="BK146" s="259">
        <f>ROUND(I146*H146,2)</f>
        <v>0</v>
      </c>
      <c r="BL146" s="17" t="s">
        <v>136</v>
      </c>
      <c r="BM146" s="258" t="s">
        <v>173</v>
      </c>
    </row>
    <row r="147" s="13" customFormat="1">
      <c r="A147" s="13"/>
      <c r="B147" s="260"/>
      <c r="C147" s="261"/>
      <c r="D147" s="262" t="s">
        <v>149</v>
      </c>
      <c r="E147" s="263" t="s">
        <v>1</v>
      </c>
      <c r="F147" s="264" t="s">
        <v>174</v>
      </c>
      <c r="G147" s="261"/>
      <c r="H147" s="265">
        <v>1.75</v>
      </c>
      <c r="I147" s="266"/>
      <c r="J147" s="261"/>
      <c r="K147" s="261"/>
      <c r="L147" s="267"/>
      <c r="M147" s="268"/>
      <c r="N147" s="269"/>
      <c r="O147" s="269"/>
      <c r="P147" s="269"/>
      <c r="Q147" s="269"/>
      <c r="R147" s="269"/>
      <c r="S147" s="269"/>
      <c r="T147" s="27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1" t="s">
        <v>149</v>
      </c>
      <c r="AU147" s="271" t="s">
        <v>87</v>
      </c>
      <c r="AV147" s="13" t="s">
        <v>87</v>
      </c>
      <c r="AW147" s="13" t="s">
        <v>33</v>
      </c>
      <c r="AX147" s="13" t="s">
        <v>77</v>
      </c>
      <c r="AY147" s="271" t="s">
        <v>130</v>
      </c>
    </row>
    <row r="148" s="13" customFormat="1">
      <c r="A148" s="13"/>
      <c r="B148" s="260"/>
      <c r="C148" s="261"/>
      <c r="D148" s="262" t="s">
        <v>149</v>
      </c>
      <c r="E148" s="263" t="s">
        <v>1</v>
      </c>
      <c r="F148" s="264" t="s">
        <v>175</v>
      </c>
      <c r="G148" s="261"/>
      <c r="H148" s="265">
        <v>0.75600000000000001</v>
      </c>
      <c r="I148" s="266"/>
      <c r="J148" s="261"/>
      <c r="K148" s="261"/>
      <c r="L148" s="267"/>
      <c r="M148" s="268"/>
      <c r="N148" s="269"/>
      <c r="O148" s="269"/>
      <c r="P148" s="269"/>
      <c r="Q148" s="269"/>
      <c r="R148" s="269"/>
      <c r="S148" s="269"/>
      <c r="T148" s="27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1" t="s">
        <v>149</v>
      </c>
      <c r="AU148" s="271" t="s">
        <v>87</v>
      </c>
      <c r="AV148" s="13" t="s">
        <v>87</v>
      </c>
      <c r="AW148" s="13" t="s">
        <v>33</v>
      </c>
      <c r="AX148" s="13" t="s">
        <v>77</v>
      </c>
      <c r="AY148" s="271" t="s">
        <v>130</v>
      </c>
    </row>
    <row r="149" s="13" customFormat="1">
      <c r="A149" s="13"/>
      <c r="B149" s="260"/>
      <c r="C149" s="261"/>
      <c r="D149" s="262" t="s">
        <v>149</v>
      </c>
      <c r="E149" s="263" t="s">
        <v>1</v>
      </c>
      <c r="F149" s="264" t="s">
        <v>176</v>
      </c>
      <c r="G149" s="261"/>
      <c r="H149" s="265">
        <v>0.22500000000000001</v>
      </c>
      <c r="I149" s="266"/>
      <c r="J149" s="261"/>
      <c r="K149" s="261"/>
      <c r="L149" s="267"/>
      <c r="M149" s="268"/>
      <c r="N149" s="269"/>
      <c r="O149" s="269"/>
      <c r="P149" s="269"/>
      <c r="Q149" s="269"/>
      <c r="R149" s="269"/>
      <c r="S149" s="269"/>
      <c r="T149" s="27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1" t="s">
        <v>149</v>
      </c>
      <c r="AU149" s="271" t="s">
        <v>87</v>
      </c>
      <c r="AV149" s="13" t="s">
        <v>87</v>
      </c>
      <c r="AW149" s="13" t="s">
        <v>33</v>
      </c>
      <c r="AX149" s="13" t="s">
        <v>77</v>
      </c>
      <c r="AY149" s="271" t="s">
        <v>130</v>
      </c>
    </row>
    <row r="150" s="14" customFormat="1">
      <c r="A150" s="14"/>
      <c r="B150" s="272"/>
      <c r="C150" s="273"/>
      <c r="D150" s="262" t="s">
        <v>149</v>
      </c>
      <c r="E150" s="274" t="s">
        <v>1</v>
      </c>
      <c r="F150" s="275" t="s">
        <v>177</v>
      </c>
      <c r="G150" s="273"/>
      <c r="H150" s="276">
        <v>2.7310000000000003</v>
      </c>
      <c r="I150" s="277"/>
      <c r="J150" s="273"/>
      <c r="K150" s="273"/>
      <c r="L150" s="278"/>
      <c r="M150" s="279"/>
      <c r="N150" s="280"/>
      <c r="O150" s="280"/>
      <c r="P150" s="280"/>
      <c r="Q150" s="280"/>
      <c r="R150" s="280"/>
      <c r="S150" s="280"/>
      <c r="T150" s="28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2" t="s">
        <v>149</v>
      </c>
      <c r="AU150" s="282" t="s">
        <v>87</v>
      </c>
      <c r="AV150" s="14" t="s">
        <v>136</v>
      </c>
      <c r="AW150" s="14" t="s">
        <v>33</v>
      </c>
      <c r="AX150" s="14" t="s">
        <v>85</v>
      </c>
      <c r="AY150" s="282" t="s">
        <v>130</v>
      </c>
    </row>
    <row r="151" s="2" customFormat="1" ht="21.75" customHeight="1">
      <c r="A151" s="38"/>
      <c r="B151" s="39"/>
      <c r="C151" s="246" t="s">
        <v>178</v>
      </c>
      <c r="D151" s="246" t="s">
        <v>132</v>
      </c>
      <c r="E151" s="247" t="s">
        <v>179</v>
      </c>
      <c r="F151" s="248" t="s">
        <v>180</v>
      </c>
      <c r="G151" s="249" t="s">
        <v>140</v>
      </c>
      <c r="H151" s="250">
        <v>46.168999999999997</v>
      </c>
      <c r="I151" s="251"/>
      <c r="J151" s="252">
        <f>ROUND(I151*H151,2)</f>
        <v>0</v>
      </c>
      <c r="K151" s="253"/>
      <c r="L151" s="44"/>
      <c r="M151" s="254" t="s">
        <v>1</v>
      </c>
      <c r="N151" s="255" t="s">
        <v>42</v>
      </c>
      <c r="O151" s="91"/>
      <c r="P151" s="256">
        <f>O151*H151</f>
        <v>0</v>
      </c>
      <c r="Q151" s="256">
        <v>1.9312499999999999</v>
      </c>
      <c r="R151" s="256">
        <f>Q151*H151</f>
        <v>89.163881249999989</v>
      </c>
      <c r="S151" s="256">
        <v>0</v>
      </c>
      <c r="T151" s="25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8" t="s">
        <v>136</v>
      </c>
      <c r="AT151" s="258" t="s">
        <v>132</v>
      </c>
      <c r="AU151" s="258" t="s">
        <v>87</v>
      </c>
      <c r="AY151" s="17" t="s">
        <v>130</v>
      </c>
      <c r="BE151" s="259">
        <f>IF(N151="základní",J151,0)</f>
        <v>0</v>
      </c>
      <c r="BF151" s="259">
        <f>IF(N151="snížená",J151,0)</f>
        <v>0</v>
      </c>
      <c r="BG151" s="259">
        <f>IF(N151="zákl. přenesená",J151,0)</f>
        <v>0</v>
      </c>
      <c r="BH151" s="259">
        <f>IF(N151="sníž. přenesená",J151,0)</f>
        <v>0</v>
      </c>
      <c r="BI151" s="259">
        <f>IF(N151="nulová",J151,0)</f>
        <v>0</v>
      </c>
      <c r="BJ151" s="17" t="s">
        <v>85</v>
      </c>
      <c r="BK151" s="259">
        <f>ROUND(I151*H151,2)</f>
        <v>0</v>
      </c>
      <c r="BL151" s="17" t="s">
        <v>136</v>
      </c>
      <c r="BM151" s="258" t="s">
        <v>181</v>
      </c>
    </row>
    <row r="152" s="13" customFormat="1">
      <c r="A152" s="13"/>
      <c r="B152" s="260"/>
      <c r="C152" s="261"/>
      <c r="D152" s="262" t="s">
        <v>149</v>
      </c>
      <c r="E152" s="263" t="s">
        <v>1</v>
      </c>
      <c r="F152" s="264" t="s">
        <v>182</v>
      </c>
      <c r="G152" s="261"/>
      <c r="H152" s="265">
        <v>25.866</v>
      </c>
      <c r="I152" s="266"/>
      <c r="J152" s="261"/>
      <c r="K152" s="261"/>
      <c r="L152" s="267"/>
      <c r="M152" s="268"/>
      <c r="N152" s="269"/>
      <c r="O152" s="269"/>
      <c r="P152" s="269"/>
      <c r="Q152" s="269"/>
      <c r="R152" s="269"/>
      <c r="S152" s="269"/>
      <c r="T152" s="27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1" t="s">
        <v>149</v>
      </c>
      <c r="AU152" s="271" t="s">
        <v>87</v>
      </c>
      <c r="AV152" s="13" t="s">
        <v>87</v>
      </c>
      <c r="AW152" s="13" t="s">
        <v>33</v>
      </c>
      <c r="AX152" s="13" t="s">
        <v>77</v>
      </c>
      <c r="AY152" s="271" t="s">
        <v>130</v>
      </c>
    </row>
    <row r="153" s="13" customFormat="1">
      <c r="A153" s="13"/>
      <c r="B153" s="260"/>
      <c r="C153" s="261"/>
      <c r="D153" s="262" t="s">
        <v>149</v>
      </c>
      <c r="E153" s="263" t="s">
        <v>1</v>
      </c>
      <c r="F153" s="264" t="s">
        <v>183</v>
      </c>
      <c r="G153" s="261"/>
      <c r="H153" s="265">
        <v>20.303000000000001</v>
      </c>
      <c r="I153" s="266"/>
      <c r="J153" s="261"/>
      <c r="K153" s="261"/>
      <c r="L153" s="267"/>
      <c r="M153" s="268"/>
      <c r="N153" s="269"/>
      <c r="O153" s="269"/>
      <c r="P153" s="269"/>
      <c r="Q153" s="269"/>
      <c r="R153" s="269"/>
      <c r="S153" s="269"/>
      <c r="T153" s="27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1" t="s">
        <v>149</v>
      </c>
      <c r="AU153" s="271" t="s">
        <v>87</v>
      </c>
      <c r="AV153" s="13" t="s">
        <v>87</v>
      </c>
      <c r="AW153" s="13" t="s">
        <v>33</v>
      </c>
      <c r="AX153" s="13" t="s">
        <v>77</v>
      </c>
      <c r="AY153" s="271" t="s">
        <v>130</v>
      </c>
    </row>
    <row r="154" s="14" customFormat="1">
      <c r="A154" s="14"/>
      <c r="B154" s="272"/>
      <c r="C154" s="273"/>
      <c r="D154" s="262" t="s">
        <v>149</v>
      </c>
      <c r="E154" s="274" t="s">
        <v>1</v>
      </c>
      <c r="F154" s="275" t="s">
        <v>177</v>
      </c>
      <c r="G154" s="273"/>
      <c r="H154" s="276">
        <v>46.168999999999997</v>
      </c>
      <c r="I154" s="277"/>
      <c r="J154" s="273"/>
      <c r="K154" s="273"/>
      <c r="L154" s="278"/>
      <c r="M154" s="279"/>
      <c r="N154" s="280"/>
      <c r="O154" s="280"/>
      <c r="P154" s="280"/>
      <c r="Q154" s="280"/>
      <c r="R154" s="280"/>
      <c r="S154" s="280"/>
      <c r="T154" s="28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2" t="s">
        <v>149</v>
      </c>
      <c r="AU154" s="282" t="s">
        <v>87</v>
      </c>
      <c r="AV154" s="14" t="s">
        <v>136</v>
      </c>
      <c r="AW154" s="14" t="s">
        <v>33</v>
      </c>
      <c r="AX154" s="14" t="s">
        <v>85</v>
      </c>
      <c r="AY154" s="282" t="s">
        <v>130</v>
      </c>
    </row>
    <row r="155" s="12" customFormat="1" ht="22.8" customHeight="1">
      <c r="A155" s="12"/>
      <c r="B155" s="230"/>
      <c r="C155" s="231"/>
      <c r="D155" s="232" t="s">
        <v>76</v>
      </c>
      <c r="E155" s="244" t="s">
        <v>151</v>
      </c>
      <c r="F155" s="244" t="s">
        <v>184</v>
      </c>
      <c r="G155" s="231"/>
      <c r="H155" s="231"/>
      <c r="I155" s="234"/>
      <c r="J155" s="245">
        <f>BK155</f>
        <v>0</v>
      </c>
      <c r="K155" s="231"/>
      <c r="L155" s="236"/>
      <c r="M155" s="237"/>
      <c r="N155" s="238"/>
      <c r="O155" s="238"/>
      <c r="P155" s="239">
        <f>SUM(P156:P167)</f>
        <v>0</v>
      </c>
      <c r="Q155" s="238"/>
      <c r="R155" s="239">
        <f>SUM(R156:R167)</f>
        <v>24.913671999999998</v>
      </c>
      <c r="S155" s="238"/>
      <c r="T155" s="240">
        <f>SUM(T156:T167)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41" t="s">
        <v>85</v>
      </c>
      <c r="AT155" s="242" t="s">
        <v>76</v>
      </c>
      <c r="AU155" s="242" t="s">
        <v>85</v>
      </c>
      <c r="AY155" s="241" t="s">
        <v>130</v>
      </c>
      <c r="BK155" s="243">
        <f>SUM(BK156:BK167)</f>
        <v>0</v>
      </c>
    </row>
    <row r="156" s="2" customFormat="1" ht="21.75" customHeight="1">
      <c r="A156" s="38"/>
      <c r="B156" s="39"/>
      <c r="C156" s="246" t="s">
        <v>185</v>
      </c>
      <c r="D156" s="246" t="s">
        <v>132</v>
      </c>
      <c r="E156" s="247" t="s">
        <v>186</v>
      </c>
      <c r="F156" s="248" t="s">
        <v>187</v>
      </c>
      <c r="G156" s="249" t="s">
        <v>135</v>
      </c>
      <c r="H156" s="250">
        <v>143.69999999999999</v>
      </c>
      <c r="I156" s="251"/>
      <c r="J156" s="252">
        <f>ROUND(I156*H156,2)</f>
        <v>0</v>
      </c>
      <c r="K156" s="253"/>
      <c r="L156" s="44"/>
      <c r="M156" s="254" t="s">
        <v>1</v>
      </c>
      <c r="N156" s="255" t="s">
        <v>42</v>
      </c>
      <c r="O156" s="91"/>
      <c r="P156" s="256">
        <f>O156*H156</f>
        <v>0</v>
      </c>
      <c r="Q156" s="256">
        <v>0</v>
      </c>
      <c r="R156" s="256">
        <f>Q156*H156</f>
        <v>0</v>
      </c>
      <c r="S156" s="256">
        <v>0</v>
      </c>
      <c r="T156" s="25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8" t="s">
        <v>136</v>
      </c>
      <c r="AT156" s="258" t="s">
        <v>132</v>
      </c>
      <c r="AU156" s="258" t="s">
        <v>87</v>
      </c>
      <c r="AY156" s="17" t="s">
        <v>130</v>
      </c>
      <c r="BE156" s="259">
        <f>IF(N156="základní",J156,0)</f>
        <v>0</v>
      </c>
      <c r="BF156" s="259">
        <f>IF(N156="snížená",J156,0)</f>
        <v>0</v>
      </c>
      <c r="BG156" s="259">
        <f>IF(N156="zákl. přenesená",J156,0)</f>
        <v>0</v>
      </c>
      <c r="BH156" s="259">
        <f>IF(N156="sníž. přenesená",J156,0)</f>
        <v>0</v>
      </c>
      <c r="BI156" s="259">
        <f>IF(N156="nulová",J156,0)</f>
        <v>0</v>
      </c>
      <c r="BJ156" s="17" t="s">
        <v>85</v>
      </c>
      <c r="BK156" s="259">
        <f>ROUND(I156*H156,2)</f>
        <v>0</v>
      </c>
      <c r="BL156" s="17" t="s">
        <v>136</v>
      </c>
      <c r="BM156" s="258" t="s">
        <v>188</v>
      </c>
    </row>
    <row r="157" s="2" customFormat="1" ht="16.5" customHeight="1">
      <c r="A157" s="38"/>
      <c r="B157" s="39"/>
      <c r="C157" s="246" t="s">
        <v>189</v>
      </c>
      <c r="D157" s="246" t="s">
        <v>132</v>
      </c>
      <c r="E157" s="247" t="s">
        <v>190</v>
      </c>
      <c r="F157" s="248" t="s">
        <v>191</v>
      </c>
      <c r="G157" s="249" t="s">
        <v>135</v>
      </c>
      <c r="H157" s="250">
        <v>135.352</v>
      </c>
      <c r="I157" s="251"/>
      <c r="J157" s="252">
        <f>ROUND(I157*H157,2)</f>
        <v>0</v>
      </c>
      <c r="K157" s="253"/>
      <c r="L157" s="44"/>
      <c r="M157" s="254" t="s">
        <v>1</v>
      </c>
      <c r="N157" s="255" t="s">
        <v>42</v>
      </c>
      <c r="O157" s="91"/>
      <c r="P157" s="256">
        <f>O157*H157</f>
        <v>0</v>
      </c>
      <c r="Q157" s="256">
        <v>0</v>
      </c>
      <c r="R157" s="256">
        <f>Q157*H157</f>
        <v>0</v>
      </c>
      <c r="S157" s="256">
        <v>0</v>
      </c>
      <c r="T157" s="25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8" t="s">
        <v>136</v>
      </c>
      <c r="AT157" s="258" t="s">
        <v>132</v>
      </c>
      <c r="AU157" s="258" t="s">
        <v>87</v>
      </c>
      <c r="AY157" s="17" t="s">
        <v>130</v>
      </c>
      <c r="BE157" s="259">
        <f>IF(N157="základní",J157,0)</f>
        <v>0</v>
      </c>
      <c r="BF157" s="259">
        <f>IF(N157="snížená",J157,0)</f>
        <v>0</v>
      </c>
      <c r="BG157" s="259">
        <f>IF(N157="zákl. přenesená",J157,0)</f>
        <v>0</v>
      </c>
      <c r="BH157" s="259">
        <f>IF(N157="sníž. přenesená",J157,0)</f>
        <v>0</v>
      </c>
      <c r="BI157" s="259">
        <f>IF(N157="nulová",J157,0)</f>
        <v>0</v>
      </c>
      <c r="BJ157" s="17" t="s">
        <v>85</v>
      </c>
      <c r="BK157" s="259">
        <f>ROUND(I157*H157,2)</f>
        <v>0</v>
      </c>
      <c r="BL157" s="17" t="s">
        <v>136</v>
      </c>
      <c r="BM157" s="258" t="s">
        <v>192</v>
      </c>
    </row>
    <row r="158" s="13" customFormat="1">
      <c r="A158" s="13"/>
      <c r="B158" s="260"/>
      <c r="C158" s="261"/>
      <c r="D158" s="262" t="s">
        <v>149</v>
      </c>
      <c r="E158" s="263" t="s">
        <v>1</v>
      </c>
      <c r="F158" s="264" t="s">
        <v>193</v>
      </c>
      <c r="G158" s="261"/>
      <c r="H158" s="265">
        <v>135.352</v>
      </c>
      <c r="I158" s="266"/>
      <c r="J158" s="261"/>
      <c r="K158" s="261"/>
      <c r="L158" s="267"/>
      <c r="M158" s="268"/>
      <c r="N158" s="269"/>
      <c r="O158" s="269"/>
      <c r="P158" s="269"/>
      <c r="Q158" s="269"/>
      <c r="R158" s="269"/>
      <c r="S158" s="269"/>
      <c r="T158" s="27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1" t="s">
        <v>149</v>
      </c>
      <c r="AU158" s="271" t="s">
        <v>87</v>
      </c>
      <c r="AV158" s="13" t="s">
        <v>87</v>
      </c>
      <c r="AW158" s="13" t="s">
        <v>33</v>
      </c>
      <c r="AX158" s="13" t="s">
        <v>85</v>
      </c>
      <c r="AY158" s="271" t="s">
        <v>130</v>
      </c>
    </row>
    <row r="159" s="2" customFormat="1" ht="33" customHeight="1">
      <c r="A159" s="38"/>
      <c r="B159" s="39"/>
      <c r="C159" s="246" t="s">
        <v>194</v>
      </c>
      <c r="D159" s="246" t="s">
        <v>132</v>
      </c>
      <c r="E159" s="247" t="s">
        <v>195</v>
      </c>
      <c r="F159" s="248" t="s">
        <v>196</v>
      </c>
      <c r="G159" s="249" t="s">
        <v>135</v>
      </c>
      <c r="H159" s="250">
        <v>173.59999999999999</v>
      </c>
      <c r="I159" s="251"/>
      <c r="J159" s="252">
        <f>ROUND(I159*H159,2)</f>
        <v>0</v>
      </c>
      <c r="K159" s="253"/>
      <c r="L159" s="44"/>
      <c r="M159" s="254" t="s">
        <v>1</v>
      </c>
      <c r="N159" s="255" t="s">
        <v>42</v>
      </c>
      <c r="O159" s="91"/>
      <c r="P159" s="256">
        <f>O159*H159</f>
        <v>0</v>
      </c>
      <c r="Q159" s="256">
        <v>0.05151</v>
      </c>
      <c r="R159" s="256">
        <f>Q159*H159</f>
        <v>8.9421359999999996</v>
      </c>
      <c r="S159" s="256">
        <v>0</v>
      </c>
      <c r="T159" s="25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8" t="s">
        <v>136</v>
      </c>
      <c r="AT159" s="258" t="s">
        <v>132</v>
      </c>
      <c r="AU159" s="258" t="s">
        <v>87</v>
      </c>
      <c r="AY159" s="17" t="s">
        <v>130</v>
      </c>
      <c r="BE159" s="259">
        <f>IF(N159="základní",J159,0)</f>
        <v>0</v>
      </c>
      <c r="BF159" s="259">
        <f>IF(N159="snížená",J159,0)</f>
        <v>0</v>
      </c>
      <c r="BG159" s="259">
        <f>IF(N159="zákl. přenesená",J159,0)</f>
        <v>0</v>
      </c>
      <c r="BH159" s="259">
        <f>IF(N159="sníž. přenesená",J159,0)</f>
        <v>0</v>
      </c>
      <c r="BI159" s="259">
        <f>IF(N159="nulová",J159,0)</f>
        <v>0</v>
      </c>
      <c r="BJ159" s="17" t="s">
        <v>85</v>
      </c>
      <c r="BK159" s="259">
        <f>ROUND(I159*H159,2)</f>
        <v>0</v>
      </c>
      <c r="BL159" s="17" t="s">
        <v>136</v>
      </c>
      <c r="BM159" s="258" t="s">
        <v>197</v>
      </c>
    </row>
    <row r="160" s="13" customFormat="1">
      <c r="A160" s="13"/>
      <c r="B160" s="260"/>
      <c r="C160" s="261"/>
      <c r="D160" s="262" t="s">
        <v>149</v>
      </c>
      <c r="E160" s="263" t="s">
        <v>1</v>
      </c>
      <c r="F160" s="264" t="s">
        <v>198</v>
      </c>
      <c r="G160" s="261"/>
      <c r="H160" s="265">
        <v>173.59999999999999</v>
      </c>
      <c r="I160" s="266"/>
      <c r="J160" s="261"/>
      <c r="K160" s="261"/>
      <c r="L160" s="267"/>
      <c r="M160" s="268"/>
      <c r="N160" s="269"/>
      <c r="O160" s="269"/>
      <c r="P160" s="269"/>
      <c r="Q160" s="269"/>
      <c r="R160" s="269"/>
      <c r="S160" s="269"/>
      <c r="T160" s="27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1" t="s">
        <v>149</v>
      </c>
      <c r="AU160" s="271" t="s">
        <v>87</v>
      </c>
      <c r="AV160" s="13" t="s">
        <v>87</v>
      </c>
      <c r="AW160" s="13" t="s">
        <v>33</v>
      </c>
      <c r="AX160" s="13" t="s">
        <v>77</v>
      </c>
      <c r="AY160" s="271" t="s">
        <v>130</v>
      </c>
    </row>
    <row r="161" s="15" customFormat="1">
      <c r="A161" s="15"/>
      <c r="B161" s="283"/>
      <c r="C161" s="284"/>
      <c r="D161" s="262" t="s">
        <v>149</v>
      </c>
      <c r="E161" s="285" t="s">
        <v>1</v>
      </c>
      <c r="F161" s="286" t="s">
        <v>199</v>
      </c>
      <c r="G161" s="284"/>
      <c r="H161" s="285" t="s">
        <v>1</v>
      </c>
      <c r="I161" s="287"/>
      <c r="J161" s="284"/>
      <c r="K161" s="284"/>
      <c r="L161" s="288"/>
      <c r="M161" s="289"/>
      <c r="N161" s="290"/>
      <c r="O161" s="290"/>
      <c r="P161" s="290"/>
      <c r="Q161" s="290"/>
      <c r="R161" s="290"/>
      <c r="S161" s="290"/>
      <c r="T161" s="291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2" t="s">
        <v>149</v>
      </c>
      <c r="AU161" s="292" t="s">
        <v>87</v>
      </c>
      <c r="AV161" s="15" t="s">
        <v>85</v>
      </c>
      <c r="AW161" s="15" t="s">
        <v>33</v>
      </c>
      <c r="AX161" s="15" t="s">
        <v>77</v>
      </c>
      <c r="AY161" s="292" t="s">
        <v>130</v>
      </c>
    </row>
    <row r="162" s="14" customFormat="1">
      <c r="A162" s="14"/>
      <c r="B162" s="272"/>
      <c r="C162" s="273"/>
      <c r="D162" s="262" t="s">
        <v>149</v>
      </c>
      <c r="E162" s="274" t="s">
        <v>1</v>
      </c>
      <c r="F162" s="275" t="s">
        <v>177</v>
      </c>
      <c r="G162" s="273"/>
      <c r="H162" s="276">
        <v>173.59999999999999</v>
      </c>
      <c r="I162" s="277"/>
      <c r="J162" s="273"/>
      <c r="K162" s="273"/>
      <c r="L162" s="278"/>
      <c r="M162" s="279"/>
      <c r="N162" s="280"/>
      <c r="O162" s="280"/>
      <c r="P162" s="280"/>
      <c r="Q162" s="280"/>
      <c r="R162" s="280"/>
      <c r="S162" s="280"/>
      <c r="T162" s="28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2" t="s">
        <v>149</v>
      </c>
      <c r="AU162" s="282" t="s">
        <v>87</v>
      </c>
      <c r="AV162" s="14" t="s">
        <v>136</v>
      </c>
      <c r="AW162" s="14" t="s">
        <v>33</v>
      </c>
      <c r="AX162" s="14" t="s">
        <v>85</v>
      </c>
      <c r="AY162" s="282" t="s">
        <v>130</v>
      </c>
    </row>
    <row r="163" s="2" customFormat="1" ht="16.5" customHeight="1">
      <c r="A163" s="38"/>
      <c r="B163" s="39"/>
      <c r="C163" s="246" t="s">
        <v>200</v>
      </c>
      <c r="D163" s="246" t="s">
        <v>132</v>
      </c>
      <c r="E163" s="247" t="s">
        <v>201</v>
      </c>
      <c r="F163" s="248" t="s">
        <v>202</v>
      </c>
      <c r="G163" s="249" t="s">
        <v>135</v>
      </c>
      <c r="H163" s="250">
        <v>135.352</v>
      </c>
      <c r="I163" s="251"/>
      <c r="J163" s="252">
        <f>ROUND(I163*H163,2)</f>
        <v>0</v>
      </c>
      <c r="K163" s="253"/>
      <c r="L163" s="44"/>
      <c r="M163" s="254" t="s">
        <v>1</v>
      </c>
      <c r="N163" s="255" t="s">
        <v>42</v>
      </c>
      <c r="O163" s="91"/>
      <c r="P163" s="256">
        <f>O163*H163</f>
        <v>0</v>
      </c>
      <c r="Q163" s="256">
        <v>0</v>
      </c>
      <c r="R163" s="256">
        <f>Q163*H163</f>
        <v>0</v>
      </c>
      <c r="S163" s="256">
        <v>0</v>
      </c>
      <c r="T163" s="25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8" t="s">
        <v>136</v>
      </c>
      <c r="AT163" s="258" t="s">
        <v>132</v>
      </c>
      <c r="AU163" s="258" t="s">
        <v>87</v>
      </c>
      <c r="AY163" s="17" t="s">
        <v>130</v>
      </c>
      <c r="BE163" s="259">
        <f>IF(N163="základní",J163,0)</f>
        <v>0</v>
      </c>
      <c r="BF163" s="259">
        <f>IF(N163="snížená",J163,0)</f>
        <v>0</v>
      </c>
      <c r="BG163" s="259">
        <f>IF(N163="zákl. přenesená",J163,0)</f>
        <v>0</v>
      </c>
      <c r="BH163" s="259">
        <f>IF(N163="sníž. přenesená",J163,0)</f>
        <v>0</v>
      </c>
      <c r="BI163" s="259">
        <f>IF(N163="nulová",J163,0)</f>
        <v>0</v>
      </c>
      <c r="BJ163" s="17" t="s">
        <v>85</v>
      </c>
      <c r="BK163" s="259">
        <f>ROUND(I163*H163,2)</f>
        <v>0</v>
      </c>
      <c r="BL163" s="17" t="s">
        <v>136</v>
      </c>
      <c r="BM163" s="258" t="s">
        <v>203</v>
      </c>
    </row>
    <row r="164" s="13" customFormat="1">
      <c r="A164" s="13"/>
      <c r="B164" s="260"/>
      <c r="C164" s="261"/>
      <c r="D164" s="262" t="s">
        <v>149</v>
      </c>
      <c r="E164" s="263" t="s">
        <v>1</v>
      </c>
      <c r="F164" s="264" t="s">
        <v>204</v>
      </c>
      <c r="G164" s="261"/>
      <c r="H164" s="265">
        <v>135.352</v>
      </c>
      <c r="I164" s="266"/>
      <c r="J164" s="261"/>
      <c r="K164" s="261"/>
      <c r="L164" s="267"/>
      <c r="M164" s="268"/>
      <c r="N164" s="269"/>
      <c r="O164" s="269"/>
      <c r="P164" s="269"/>
      <c r="Q164" s="269"/>
      <c r="R164" s="269"/>
      <c r="S164" s="269"/>
      <c r="T164" s="27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1" t="s">
        <v>149</v>
      </c>
      <c r="AU164" s="271" t="s">
        <v>87</v>
      </c>
      <c r="AV164" s="13" t="s">
        <v>87</v>
      </c>
      <c r="AW164" s="13" t="s">
        <v>33</v>
      </c>
      <c r="AX164" s="13" t="s">
        <v>85</v>
      </c>
      <c r="AY164" s="271" t="s">
        <v>130</v>
      </c>
    </row>
    <row r="165" s="2" customFormat="1" ht="21.75" customHeight="1">
      <c r="A165" s="38"/>
      <c r="B165" s="39"/>
      <c r="C165" s="293" t="s">
        <v>8</v>
      </c>
      <c r="D165" s="293" t="s">
        <v>205</v>
      </c>
      <c r="E165" s="294" t="s">
        <v>206</v>
      </c>
      <c r="F165" s="295" t="s">
        <v>207</v>
      </c>
      <c r="G165" s="296" t="s">
        <v>135</v>
      </c>
      <c r="H165" s="297">
        <v>135.352</v>
      </c>
      <c r="I165" s="298"/>
      <c r="J165" s="299">
        <f>ROUND(I165*H165,2)</f>
        <v>0</v>
      </c>
      <c r="K165" s="300"/>
      <c r="L165" s="301"/>
      <c r="M165" s="302" t="s">
        <v>1</v>
      </c>
      <c r="N165" s="303" t="s">
        <v>42</v>
      </c>
      <c r="O165" s="91"/>
      <c r="P165" s="256">
        <f>O165*H165</f>
        <v>0</v>
      </c>
      <c r="Q165" s="256">
        <v>0.11799999999999999</v>
      </c>
      <c r="R165" s="256">
        <f>Q165*H165</f>
        <v>15.971536</v>
      </c>
      <c r="S165" s="256">
        <v>0</v>
      </c>
      <c r="T165" s="25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8" t="s">
        <v>165</v>
      </c>
      <c r="AT165" s="258" t="s">
        <v>205</v>
      </c>
      <c r="AU165" s="258" t="s">
        <v>87</v>
      </c>
      <c r="AY165" s="17" t="s">
        <v>130</v>
      </c>
      <c r="BE165" s="259">
        <f>IF(N165="základní",J165,0)</f>
        <v>0</v>
      </c>
      <c r="BF165" s="259">
        <f>IF(N165="snížená",J165,0)</f>
        <v>0</v>
      </c>
      <c r="BG165" s="259">
        <f>IF(N165="zákl. přenesená",J165,0)</f>
        <v>0</v>
      </c>
      <c r="BH165" s="259">
        <f>IF(N165="sníž. přenesená",J165,0)</f>
        <v>0</v>
      </c>
      <c r="BI165" s="259">
        <f>IF(N165="nulová",J165,0)</f>
        <v>0</v>
      </c>
      <c r="BJ165" s="17" t="s">
        <v>85</v>
      </c>
      <c r="BK165" s="259">
        <f>ROUND(I165*H165,2)</f>
        <v>0</v>
      </c>
      <c r="BL165" s="17" t="s">
        <v>136</v>
      </c>
      <c r="BM165" s="258" t="s">
        <v>208</v>
      </c>
    </row>
    <row r="166" s="2" customFormat="1">
      <c r="A166" s="38"/>
      <c r="B166" s="39"/>
      <c r="C166" s="40"/>
      <c r="D166" s="262" t="s">
        <v>209</v>
      </c>
      <c r="E166" s="40"/>
      <c r="F166" s="304" t="s">
        <v>210</v>
      </c>
      <c r="G166" s="40"/>
      <c r="H166" s="40"/>
      <c r="I166" s="140"/>
      <c r="J166" s="40"/>
      <c r="K166" s="40"/>
      <c r="L166" s="44"/>
      <c r="M166" s="305"/>
      <c r="N166" s="306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209</v>
      </c>
      <c r="AU166" s="17" t="s">
        <v>87</v>
      </c>
    </row>
    <row r="167" s="13" customFormat="1">
      <c r="A167" s="13"/>
      <c r="B167" s="260"/>
      <c r="C167" s="261"/>
      <c r="D167" s="262" t="s">
        <v>149</v>
      </c>
      <c r="E167" s="261"/>
      <c r="F167" s="264" t="s">
        <v>211</v>
      </c>
      <c r="G167" s="261"/>
      <c r="H167" s="265">
        <v>135.352</v>
      </c>
      <c r="I167" s="266"/>
      <c r="J167" s="261"/>
      <c r="K167" s="261"/>
      <c r="L167" s="267"/>
      <c r="M167" s="268"/>
      <c r="N167" s="269"/>
      <c r="O167" s="269"/>
      <c r="P167" s="269"/>
      <c r="Q167" s="269"/>
      <c r="R167" s="269"/>
      <c r="S167" s="269"/>
      <c r="T167" s="27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1" t="s">
        <v>149</v>
      </c>
      <c r="AU167" s="271" t="s">
        <v>87</v>
      </c>
      <c r="AV167" s="13" t="s">
        <v>87</v>
      </c>
      <c r="AW167" s="13" t="s">
        <v>4</v>
      </c>
      <c r="AX167" s="13" t="s">
        <v>85</v>
      </c>
      <c r="AY167" s="271" t="s">
        <v>130</v>
      </c>
    </row>
    <row r="168" s="12" customFormat="1" ht="22.8" customHeight="1">
      <c r="A168" s="12"/>
      <c r="B168" s="230"/>
      <c r="C168" s="231"/>
      <c r="D168" s="232" t="s">
        <v>76</v>
      </c>
      <c r="E168" s="244" t="s">
        <v>170</v>
      </c>
      <c r="F168" s="244" t="s">
        <v>212</v>
      </c>
      <c r="G168" s="231"/>
      <c r="H168" s="231"/>
      <c r="I168" s="234"/>
      <c r="J168" s="245">
        <f>BK168</f>
        <v>0</v>
      </c>
      <c r="K168" s="231"/>
      <c r="L168" s="236"/>
      <c r="M168" s="237"/>
      <c r="N168" s="238"/>
      <c r="O168" s="238"/>
      <c r="P168" s="239">
        <f>SUM(P169:P186)</f>
        <v>0</v>
      </c>
      <c r="Q168" s="238"/>
      <c r="R168" s="239">
        <f>SUM(R169:R186)</f>
        <v>3.4938500000000001</v>
      </c>
      <c r="S168" s="238"/>
      <c r="T168" s="240">
        <f>SUM(T169:T186)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41" t="s">
        <v>85</v>
      </c>
      <c r="AT168" s="242" t="s">
        <v>76</v>
      </c>
      <c r="AU168" s="242" t="s">
        <v>85</v>
      </c>
      <c r="AY168" s="241" t="s">
        <v>130</v>
      </c>
      <c r="BK168" s="243">
        <f>SUM(BK169:BK186)</f>
        <v>0</v>
      </c>
    </row>
    <row r="169" s="2" customFormat="1" ht="21.75" customHeight="1">
      <c r="A169" s="38"/>
      <c r="B169" s="39"/>
      <c r="C169" s="246" t="s">
        <v>213</v>
      </c>
      <c r="D169" s="246" t="s">
        <v>132</v>
      </c>
      <c r="E169" s="247" t="s">
        <v>214</v>
      </c>
      <c r="F169" s="248" t="s">
        <v>215</v>
      </c>
      <c r="G169" s="249" t="s">
        <v>216</v>
      </c>
      <c r="H169" s="250">
        <v>9</v>
      </c>
      <c r="I169" s="251"/>
      <c r="J169" s="252">
        <f>ROUND(I169*H169,2)</f>
        <v>0</v>
      </c>
      <c r="K169" s="253"/>
      <c r="L169" s="44"/>
      <c r="M169" s="254" t="s">
        <v>1</v>
      </c>
      <c r="N169" s="255" t="s">
        <v>42</v>
      </c>
      <c r="O169" s="91"/>
      <c r="P169" s="256">
        <f>O169*H169</f>
        <v>0</v>
      </c>
      <c r="Q169" s="256">
        <v>0.11241</v>
      </c>
      <c r="R169" s="256">
        <f>Q169*H169</f>
        <v>1.01169</v>
      </c>
      <c r="S169" s="256">
        <v>0</v>
      </c>
      <c r="T169" s="25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8" t="s">
        <v>136</v>
      </c>
      <c r="AT169" s="258" t="s">
        <v>132</v>
      </c>
      <c r="AU169" s="258" t="s">
        <v>87</v>
      </c>
      <c r="AY169" s="17" t="s">
        <v>130</v>
      </c>
      <c r="BE169" s="259">
        <f>IF(N169="základní",J169,0)</f>
        <v>0</v>
      </c>
      <c r="BF169" s="259">
        <f>IF(N169="snížená",J169,0)</f>
        <v>0</v>
      </c>
      <c r="BG169" s="259">
        <f>IF(N169="zákl. přenesená",J169,0)</f>
        <v>0</v>
      </c>
      <c r="BH169" s="259">
        <f>IF(N169="sníž. přenesená",J169,0)</f>
        <v>0</v>
      </c>
      <c r="BI169" s="259">
        <f>IF(N169="nulová",J169,0)</f>
        <v>0</v>
      </c>
      <c r="BJ169" s="17" t="s">
        <v>85</v>
      </c>
      <c r="BK169" s="259">
        <f>ROUND(I169*H169,2)</f>
        <v>0</v>
      </c>
      <c r="BL169" s="17" t="s">
        <v>136</v>
      </c>
      <c r="BM169" s="258" t="s">
        <v>217</v>
      </c>
    </row>
    <row r="170" s="2" customFormat="1" ht="21.75" customHeight="1">
      <c r="A170" s="38"/>
      <c r="B170" s="39"/>
      <c r="C170" s="293" t="s">
        <v>218</v>
      </c>
      <c r="D170" s="293" t="s">
        <v>205</v>
      </c>
      <c r="E170" s="294" t="s">
        <v>219</v>
      </c>
      <c r="F170" s="295" t="s">
        <v>220</v>
      </c>
      <c r="G170" s="296" t="s">
        <v>216</v>
      </c>
      <c r="H170" s="297">
        <v>1</v>
      </c>
      <c r="I170" s="298"/>
      <c r="J170" s="299">
        <f>ROUND(I170*H170,2)</f>
        <v>0</v>
      </c>
      <c r="K170" s="300"/>
      <c r="L170" s="301"/>
      <c r="M170" s="302" t="s">
        <v>1</v>
      </c>
      <c r="N170" s="303" t="s">
        <v>42</v>
      </c>
      <c r="O170" s="91"/>
      <c r="P170" s="256">
        <f>O170*H170</f>
        <v>0</v>
      </c>
      <c r="Q170" s="256">
        <v>0.0064999999999999997</v>
      </c>
      <c r="R170" s="256">
        <f>Q170*H170</f>
        <v>0.0064999999999999997</v>
      </c>
      <c r="S170" s="256">
        <v>0</v>
      </c>
      <c r="T170" s="25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8" t="s">
        <v>165</v>
      </c>
      <c r="AT170" s="258" t="s">
        <v>205</v>
      </c>
      <c r="AU170" s="258" t="s">
        <v>87</v>
      </c>
      <c r="AY170" s="17" t="s">
        <v>130</v>
      </c>
      <c r="BE170" s="259">
        <f>IF(N170="základní",J170,0)</f>
        <v>0</v>
      </c>
      <c r="BF170" s="259">
        <f>IF(N170="snížená",J170,0)</f>
        <v>0</v>
      </c>
      <c r="BG170" s="259">
        <f>IF(N170="zákl. přenesená",J170,0)</f>
        <v>0</v>
      </c>
      <c r="BH170" s="259">
        <f>IF(N170="sníž. přenesená",J170,0)</f>
        <v>0</v>
      </c>
      <c r="BI170" s="259">
        <f>IF(N170="nulová",J170,0)</f>
        <v>0</v>
      </c>
      <c r="BJ170" s="17" t="s">
        <v>85</v>
      </c>
      <c r="BK170" s="259">
        <f>ROUND(I170*H170,2)</f>
        <v>0</v>
      </c>
      <c r="BL170" s="17" t="s">
        <v>136</v>
      </c>
      <c r="BM170" s="258" t="s">
        <v>221</v>
      </c>
    </row>
    <row r="171" s="2" customFormat="1" ht="21.75" customHeight="1">
      <c r="A171" s="38"/>
      <c r="B171" s="39"/>
      <c r="C171" s="293" t="s">
        <v>222</v>
      </c>
      <c r="D171" s="293" t="s">
        <v>205</v>
      </c>
      <c r="E171" s="294" t="s">
        <v>223</v>
      </c>
      <c r="F171" s="295" t="s">
        <v>224</v>
      </c>
      <c r="G171" s="296" t="s">
        <v>216</v>
      </c>
      <c r="H171" s="297">
        <v>1</v>
      </c>
      <c r="I171" s="298"/>
      <c r="J171" s="299">
        <f>ROUND(I171*H171,2)</f>
        <v>0</v>
      </c>
      <c r="K171" s="300"/>
      <c r="L171" s="301"/>
      <c r="M171" s="302" t="s">
        <v>1</v>
      </c>
      <c r="N171" s="303" t="s">
        <v>42</v>
      </c>
      <c r="O171" s="91"/>
      <c r="P171" s="256">
        <f>O171*H171</f>
        <v>0</v>
      </c>
      <c r="Q171" s="256">
        <v>0</v>
      </c>
      <c r="R171" s="256">
        <f>Q171*H171</f>
        <v>0</v>
      </c>
      <c r="S171" s="256">
        <v>0</v>
      </c>
      <c r="T171" s="25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8" t="s">
        <v>165</v>
      </c>
      <c r="AT171" s="258" t="s">
        <v>205</v>
      </c>
      <c r="AU171" s="258" t="s">
        <v>87</v>
      </c>
      <c r="AY171" s="17" t="s">
        <v>130</v>
      </c>
      <c r="BE171" s="259">
        <f>IF(N171="základní",J171,0)</f>
        <v>0</v>
      </c>
      <c r="BF171" s="259">
        <f>IF(N171="snížená",J171,0)</f>
        <v>0</v>
      </c>
      <c r="BG171" s="259">
        <f>IF(N171="zákl. přenesená",J171,0)</f>
        <v>0</v>
      </c>
      <c r="BH171" s="259">
        <f>IF(N171="sníž. přenesená",J171,0)</f>
        <v>0</v>
      </c>
      <c r="BI171" s="259">
        <f>IF(N171="nulová",J171,0)</f>
        <v>0</v>
      </c>
      <c r="BJ171" s="17" t="s">
        <v>85</v>
      </c>
      <c r="BK171" s="259">
        <f>ROUND(I171*H171,2)</f>
        <v>0</v>
      </c>
      <c r="BL171" s="17" t="s">
        <v>136</v>
      </c>
      <c r="BM171" s="258" t="s">
        <v>225</v>
      </c>
    </row>
    <row r="172" s="2" customFormat="1" ht="21.75" customHeight="1">
      <c r="A172" s="38"/>
      <c r="B172" s="39"/>
      <c r="C172" s="293" t="s">
        <v>226</v>
      </c>
      <c r="D172" s="293" t="s">
        <v>205</v>
      </c>
      <c r="E172" s="294" t="s">
        <v>227</v>
      </c>
      <c r="F172" s="295" t="s">
        <v>228</v>
      </c>
      <c r="G172" s="296" t="s">
        <v>216</v>
      </c>
      <c r="H172" s="297">
        <v>1</v>
      </c>
      <c r="I172" s="298"/>
      <c r="J172" s="299">
        <f>ROUND(I172*H172,2)</f>
        <v>0</v>
      </c>
      <c r="K172" s="300"/>
      <c r="L172" s="301"/>
      <c r="M172" s="302" t="s">
        <v>1</v>
      </c>
      <c r="N172" s="303" t="s">
        <v>42</v>
      </c>
      <c r="O172" s="91"/>
      <c r="P172" s="256">
        <f>O172*H172</f>
        <v>0</v>
      </c>
      <c r="Q172" s="256">
        <v>0</v>
      </c>
      <c r="R172" s="256">
        <f>Q172*H172</f>
        <v>0</v>
      </c>
      <c r="S172" s="256">
        <v>0</v>
      </c>
      <c r="T172" s="25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8" t="s">
        <v>165</v>
      </c>
      <c r="AT172" s="258" t="s">
        <v>205</v>
      </c>
      <c r="AU172" s="258" t="s">
        <v>87</v>
      </c>
      <c r="AY172" s="17" t="s">
        <v>130</v>
      </c>
      <c r="BE172" s="259">
        <f>IF(N172="základní",J172,0)</f>
        <v>0</v>
      </c>
      <c r="BF172" s="259">
        <f>IF(N172="snížená",J172,0)</f>
        <v>0</v>
      </c>
      <c r="BG172" s="259">
        <f>IF(N172="zákl. přenesená",J172,0)</f>
        <v>0</v>
      </c>
      <c r="BH172" s="259">
        <f>IF(N172="sníž. přenesená",J172,0)</f>
        <v>0</v>
      </c>
      <c r="BI172" s="259">
        <f>IF(N172="nulová",J172,0)</f>
        <v>0</v>
      </c>
      <c r="BJ172" s="17" t="s">
        <v>85</v>
      </c>
      <c r="BK172" s="259">
        <f>ROUND(I172*H172,2)</f>
        <v>0</v>
      </c>
      <c r="BL172" s="17" t="s">
        <v>136</v>
      </c>
      <c r="BM172" s="258" t="s">
        <v>229</v>
      </c>
    </row>
    <row r="173" s="2" customFormat="1" ht="21.75" customHeight="1">
      <c r="A173" s="38"/>
      <c r="B173" s="39"/>
      <c r="C173" s="293" t="s">
        <v>230</v>
      </c>
      <c r="D173" s="293" t="s">
        <v>205</v>
      </c>
      <c r="E173" s="294" t="s">
        <v>231</v>
      </c>
      <c r="F173" s="295" t="s">
        <v>232</v>
      </c>
      <c r="G173" s="296" t="s">
        <v>216</v>
      </c>
      <c r="H173" s="297">
        <v>1</v>
      </c>
      <c r="I173" s="298"/>
      <c r="J173" s="299">
        <f>ROUND(I173*H173,2)</f>
        <v>0</v>
      </c>
      <c r="K173" s="300"/>
      <c r="L173" s="301"/>
      <c r="M173" s="302" t="s">
        <v>1</v>
      </c>
      <c r="N173" s="303" t="s">
        <v>42</v>
      </c>
      <c r="O173" s="91"/>
      <c r="P173" s="256">
        <f>O173*H173</f>
        <v>0</v>
      </c>
      <c r="Q173" s="256">
        <v>0</v>
      </c>
      <c r="R173" s="256">
        <f>Q173*H173</f>
        <v>0</v>
      </c>
      <c r="S173" s="256">
        <v>0</v>
      </c>
      <c r="T173" s="25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8" t="s">
        <v>165</v>
      </c>
      <c r="AT173" s="258" t="s">
        <v>205</v>
      </c>
      <c r="AU173" s="258" t="s">
        <v>87</v>
      </c>
      <c r="AY173" s="17" t="s">
        <v>130</v>
      </c>
      <c r="BE173" s="259">
        <f>IF(N173="základní",J173,0)</f>
        <v>0</v>
      </c>
      <c r="BF173" s="259">
        <f>IF(N173="snížená",J173,0)</f>
        <v>0</v>
      </c>
      <c r="BG173" s="259">
        <f>IF(N173="zákl. přenesená",J173,0)</f>
        <v>0</v>
      </c>
      <c r="BH173" s="259">
        <f>IF(N173="sníž. přenesená",J173,0)</f>
        <v>0</v>
      </c>
      <c r="BI173" s="259">
        <f>IF(N173="nulová",J173,0)</f>
        <v>0</v>
      </c>
      <c r="BJ173" s="17" t="s">
        <v>85</v>
      </c>
      <c r="BK173" s="259">
        <f>ROUND(I173*H173,2)</f>
        <v>0</v>
      </c>
      <c r="BL173" s="17" t="s">
        <v>136</v>
      </c>
      <c r="BM173" s="258" t="s">
        <v>233</v>
      </c>
    </row>
    <row r="174" s="2" customFormat="1" ht="21.75" customHeight="1">
      <c r="A174" s="38"/>
      <c r="B174" s="39"/>
      <c r="C174" s="293" t="s">
        <v>7</v>
      </c>
      <c r="D174" s="293" t="s">
        <v>205</v>
      </c>
      <c r="E174" s="294" t="s">
        <v>234</v>
      </c>
      <c r="F174" s="295" t="s">
        <v>235</v>
      </c>
      <c r="G174" s="296" t="s">
        <v>216</v>
      </c>
      <c r="H174" s="297">
        <v>1</v>
      </c>
      <c r="I174" s="298"/>
      <c r="J174" s="299">
        <f>ROUND(I174*H174,2)</f>
        <v>0</v>
      </c>
      <c r="K174" s="300"/>
      <c r="L174" s="301"/>
      <c r="M174" s="302" t="s">
        <v>1</v>
      </c>
      <c r="N174" s="303" t="s">
        <v>42</v>
      </c>
      <c r="O174" s="91"/>
      <c r="P174" s="256">
        <f>O174*H174</f>
        <v>0</v>
      </c>
      <c r="Q174" s="256">
        <v>0</v>
      </c>
      <c r="R174" s="256">
        <f>Q174*H174</f>
        <v>0</v>
      </c>
      <c r="S174" s="256">
        <v>0</v>
      </c>
      <c r="T174" s="25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8" t="s">
        <v>165</v>
      </c>
      <c r="AT174" s="258" t="s">
        <v>205</v>
      </c>
      <c r="AU174" s="258" t="s">
        <v>87</v>
      </c>
      <c r="AY174" s="17" t="s">
        <v>130</v>
      </c>
      <c r="BE174" s="259">
        <f>IF(N174="základní",J174,0)</f>
        <v>0</v>
      </c>
      <c r="BF174" s="259">
        <f>IF(N174="snížená",J174,0)</f>
        <v>0</v>
      </c>
      <c r="BG174" s="259">
        <f>IF(N174="zákl. přenesená",J174,0)</f>
        <v>0</v>
      </c>
      <c r="BH174" s="259">
        <f>IF(N174="sníž. přenesená",J174,0)</f>
        <v>0</v>
      </c>
      <c r="BI174" s="259">
        <f>IF(N174="nulová",J174,0)</f>
        <v>0</v>
      </c>
      <c r="BJ174" s="17" t="s">
        <v>85</v>
      </c>
      <c r="BK174" s="259">
        <f>ROUND(I174*H174,2)</f>
        <v>0</v>
      </c>
      <c r="BL174" s="17" t="s">
        <v>136</v>
      </c>
      <c r="BM174" s="258" t="s">
        <v>236</v>
      </c>
    </row>
    <row r="175" s="2" customFormat="1" ht="21.75" customHeight="1">
      <c r="A175" s="38"/>
      <c r="B175" s="39"/>
      <c r="C175" s="293" t="s">
        <v>237</v>
      </c>
      <c r="D175" s="293" t="s">
        <v>205</v>
      </c>
      <c r="E175" s="294" t="s">
        <v>238</v>
      </c>
      <c r="F175" s="295" t="s">
        <v>239</v>
      </c>
      <c r="G175" s="296" t="s">
        <v>216</v>
      </c>
      <c r="H175" s="297">
        <v>2</v>
      </c>
      <c r="I175" s="298"/>
      <c r="J175" s="299">
        <f>ROUND(I175*H175,2)</f>
        <v>0</v>
      </c>
      <c r="K175" s="300"/>
      <c r="L175" s="301"/>
      <c r="M175" s="302" t="s">
        <v>1</v>
      </c>
      <c r="N175" s="303" t="s">
        <v>42</v>
      </c>
      <c r="O175" s="91"/>
      <c r="P175" s="256">
        <f>O175*H175</f>
        <v>0</v>
      </c>
      <c r="Q175" s="256">
        <v>0</v>
      </c>
      <c r="R175" s="256">
        <f>Q175*H175</f>
        <v>0</v>
      </c>
      <c r="S175" s="256">
        <v>0</v>
      </c>
      <c r="T175" s="25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8" t="s">
        <v>165</v>
      </c>
      <c r="AT175" s="258" t="s">
        <v>205</v>
      </c>
      <c r="AU175" s="258" t="s">
        <v>87</v>
      </c>
      <c r="AY175" s="17" t="s">
        <v>130</v>
      </c>
      <c r="BE175" s="259">
        <f>IF(N175="základní",J175,0)</f>
        <v>0</v>
      </c>
      <c r="BF175" s="259">
        <f>IF(N175="snížená",J175,0)</f>
        <v>0</v>
      </c>
      <c r="BG175" s="259">
        <f>IF(N175="zákl. přenesená",J175,0)</f>
        <v>0</v>
      </c>
      <c r="BH175" s="259">
        <f>IF(N175="sníž. přenesená",J175,0)</f>
        <v>0</v>
      </c>
      <c r="BI175" s="259">
        <f>IF(N175="nulová",J175,0)</f>
        <v>0</v>
      </c>
      <c r="BJ175" s="17" t="s">
        <v>85</v>
      </c>
      <c r="BK175" s="259">
        <f>ROUND(I175*H175,2)</f>
        <v>0</v>
      </c>
      <c r="BL175" s="17" t="s">
        <v>136</v>
      </c>
      <c r="BM175" s="258" t="s">
        <v>240</v>
      </c>
    </row>
    <row r="176" s="2" customFormat="1" ht="21.75" customHeight="1">
      <c r="A176" s="38"/>
      <c r="B176" s="39"/>
      <c r="C176" s="293" t="s">
        <v>241</v>
      </c>
      <c r="D176" s="293" t="s">
        <v>205</v>
      </c>
      <c r="E176" s="294" t="s">
        <v>242</v>
      </c>
      <c r="F176" s="295" t="s">
        <v>243</v>
      </c>
      <c r="G176" s="296" t="s">
        <v>216</v>
      </c>
      <c r="H176" s="297">
        <v>2</v>
      </c>
      <c r="I176" s="298"/>
      <c r="J176" s="299">
        <f>ROUND(I176*H176,2)</f>
        <v>0</v>
      </c>
      <c r="K176" s="300"/>
      <c r="L176" s="301"/>
      <c r="M176" s="302" t="s">
        <v>1</v>
      </c>
      <c r="N176" s="303" t="s">
        <v>42</v>
      </c>
      <c r="O176" s="91"/>
      <c r="P176" s="256">
        <f>O176*H176</f>
        <v>0</v>
      </c>
      <c r="Q176" s="256">
        <v>0</v>
      </c>
      <c r="R176" s="256">
        <f>Q176*H176</f>
        <v>0</v>
      </c>
      <c r="S176" s="256">
        <v>0</v>
      </c>
      <c r="T176" s="25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8" t="s">
        <v>165</v>
      </c>
      <c r="AT176" s="258" t="s">
        <v>205</v>
      </c>
      <c r="AU176" s="258" t="s">
        <v>87</v>
      </c>
      <c r="AY176" s="17" t="s">
        <v>130</v>
      </c>
      <c r="BE176" s="259">
        <f>IF(N176="základní",J176,0)</f>
        <v>0</v>
      </c>
      <c r="BF176" s="259">
        <f>IF(N176="snížená",J176,0)</f>
        <v>0</v>
      </c>
      <c r="BG176" s="259">
        <f>IF(N176="zákl. přenesená",J176,0)</f>
        <v>0</v>
      </c>
      <c r="BH176" s="259">
        <f>IF(N176="sníž. přenesená",J176,0)</f>
        <v>0</v>
      </c>
      <c r="BI176" s="259">
        <f>IF(N176="nulová",J176,0)</f>
        <v>0</v>
      </c>
      <c r="BJ176" s="17" t="s">
        <v>85</v>
      </c>
      <c r="BK176" s="259">
        <f>ROUND(I176*H176,2)</f>
        <v>0</v>
      </c>
      <c r="BL176" s="17" t="s">
        <v>136</v>
      </c>
      <c r="BM176" s="258" t="s">
        <v>244</v>
      </c>
    </row>
    <row r="177" s="2" customFormat="1" ht="21.75" customHeight="1">
      <c r="A177" s="38"/>
      <c r="B177" s="39"/>
      <c r="C177" s="246" t="s">
        <v>245</v>
      </c>
      <c r="D177" s="246" t="s">
        <v>132</v>
      </c>
      <c r="E177" s="247" t="s">
        <v>246</v>
      </c>
      <c r="F177" s="248" t="s">
        <v>247</v>
      </c>
      <c r="G177" s="249" t="s">
        <v>216</v>
      </c>
      <c r="H177" s="250">
        <v>1</v>
      </c>
      <c r="I177" s="251"/>
      <c r="J177" s="252">
        <f>ROUND(I177*H177,2)</f>
        <v>0</v>
      </c>
      <c r="K177" s="253"/>
      <c r="L177" s="44"/>
      <c r="M177" s="254" t="s">
        <v>1</v>
      </c>
      <c r="N177" s="255" t="s">
        <v>42</v>
      </c>
      <c r="O177" s="91"/>
      <c r="P177" s="256">
        <f>O177*H177</f>
        <v>0</v>
      </c>
      <c r="Q177" s="256">
        <v>0.11241</v>
      </c>
      <c r="R177" s="256">
        <f>Q177*H177</f>
        <v>0.11241</v>
      </c>
      <c r="S177" s="256">
        <v>0</v>
      </c>
      <c r="T177" s="25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8" t="s">
        <v>136</v>
      </c>
      <c r="AT177" s="258" t="s">
        <v>132</v>
      </c>
      <c r="AU177" s="258" t="s">
        <v>87</v>
      </c>
      <c r="AY177" s="17" t="s">
        <v>130</v>
      </c>
      <c r="BE177" s="259">
        <f>IF(N177="základní",J177,0)</f>
        <v>0</v>
      </c>
      <c r="BF177" s="259">
        <f>IF(N177="snížená",J177,0)</f>
        <v>0</v>
      </c>
      <c r="BG177" s="259">
        <f>IF(N177="zákl. přenesená",J177,0)</f>
        <v>0</v>
      </c>
      <c r="BH177" s="259">
        <f>IF(N177="sníž. přenesená",J177,0)</f>
        <v>0</v>
      </c>
      <c r="BI177" s="259">
        <f>IF(N177="nulová",J177,0)</f>
        <v>0</v>
      </c>
      <c r="BJ177" s="17" t="s">
        <v>85</v>
      </c>
      <c r="BK177" s="259">
        <f>ROUND(I177*H177,2)</f>
        <v>0</v>
      </c>
      <c r="BL177" s="17" t="s">
        <v>136</v>
      </c>
      <c r="BM177" s="258" t="s">
        <v>248</v>
      </c>
    </row>
    <row r="178" s="2" customFormat="1" ht="16.5" customHeight="1">
      <c r="A178" s="38"/>
      <c r="B178" s="39"/>
      <c r="C178" s="246" t="s">
        <v>249</v>
      </c>
      <c r="D178" s="246" t="s">
        <v>132</v>
      </c>
      <c r="E178" s="247" t="s">
        <v>250</v>
      </c>
      <c r="F178" s="248" t="s">
        <v>251</v>
      </c>
      <c r="G178" s="249" t="s">
        <v>216</v>
      </c>
      <c r="H178" s="250">
        <v>3</v>
      </c>
      <c r="I178" s="251"/>
      <c r="J178" s="252">
        <f>ROUND(I178*H178,2)</f>
        <v>0</v>
      </c>
      <c r="K178" s="253"/>
      <c r="L178" s="44"/>
      <c r="M178" s="254" t="s">
        <v>1</v>
      </c>
      <c r="N178" s="255" t="s">
        <v>42</v>
      </c>
      <c r="O178" s="91"/>
      <c r="P178" s="256">
        <f>O178*H178</f>
        <v>0</v>
      </c>
      <c r="Q178" s="256">
        <v>0</v>
      </c>
      <c r="R178" s="256">
        <f>Q178*H178</f>
        <v>0</v>
      </c>
      <c r="S178" s="256">
        <v>0</v>
      </c>
      <c r="T178" s="25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8" t="s">
        <v>136</v>
      </c>
      <c r="AT178" s="258" t="s">
        <v>132</v>
      </c>
      <c r="AU178" s="258" t="s">
        <v>87</v>
      </c>
      <c r="AY178" s="17" t="s">
        <v>130</v>
      </c>
      <c r="BE178" s="259">
        <f>IF(N178="základní",J178,0)</f>
        <v>0</v>
      </c>
      <c r="BF178" s="259">
        <f>IF(N178="snížená",J178,0)</f>
        <v>0</v>
      </c>
      <c r="BG178" s="259">
        <f>IF(N178="zákl. přenesená",J178,0)</f>
        <v>0</v>
      </c>
      <c r="BH178" s="259">
        <f>IF(N178="sníž. přenesená",J178,0)</f>
        <v>0</v>
      </c>
      <c r="BI178" s="259">
        <f>IF(N178="nulová",J178,0)</f>
        <v>0</v>
      </c>
      <c r="BJ178" s="17" t="s">
        <v>85</v>
      </c>
      <c r="BK178" s="259">
        <f>ROUND(I178*H178,2)</f>
        <v>0</v>
      </c>
      <c r="BL178" s="17" t="s">
        <v>136</v>
      </c>
      <c r="BM178" s="258" t="s">
        <v>252</v>
      </c>
    </row>
    <row r="179" s="13" customFormat="1">
      <c r="A179" s="13"/>
      <c r="B179" s="260"/>
      <c r="C179" s="261"/>
      <c r="D179" s="262" t="s">
        <v>149</v>
      </c>
      <c r="E179" s="263" t="s">
        <v>1</v>
      </c>
      <c r="F179" s="264" t="s">
        <v>253</v>
      </c>
      <c r="G179" s="261"/>
      <c r="H179" s="265">
        <v>1</v>
      </c>
      <c r="I179" s="266"/>
      <c r="J179" s="261"/>
      <c r="K179" s="261"/>
      <c r="L179" s="267"/>
      <c r="M179" s="268"/>
      <c r="N179" s="269"/>
      <c r="O179" s="269"/>
      <c r="P179" s="269"/>
      <c r="Q179" s="269"/>
      <c r="R179" s="269"/>
      <c r="S179" s="269"/>
      <c r="T179" s="27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1" t="s">
        <v>149</v>
      </c>
      <c r="AU179" s="271" t="s">
        <v>87</v>
      </c>
      <c r="AV179" s="13" t="s">
        <v>87</v>
      </c>
      <c r="AW179" s="13" t="s">
        <v>33</v>
      </c>
      <c r="AX179" s="13" t="s">
        <v>77</v>
      </c>
      <c r="AY179" s="271" t="s">
        <v>130</v>
      </c>
    </row>
    <row r="180" s="13" customFormat="1">
      <c r="A180" s="13"/>
      <c r="B180" s="260"/>
      <c r="C180" s="261"/>
      <c r="D180" s="262" t="s">
        <v>149</v>
      </c>
      <c r="E180" s="263" t="s">
        <v>1</v>
      </c>
      <c r="F180" s="264" t="s">
        <v>254</v>
      </c>
      <c r="G180" s="261"/>
      <c r="H180" s="265">
        <v>1</v>
      </c>
      <c r="I180" s="266"/>
      <c r="J180" s="261"/>
      <c r="K180" s="261"/>
      <c r="L180" s="267"/>
      <c r="M180" s="268"/>
      <c r="N180" s="269"/>
      <c r="O180" s="269"/>
      <c r="P180" s="269"/>
      <c r="Q180" s="269"/>
      <c r="R180" s="269"/>
      <c r="S180" s="269"/>
      <c r="T180" s="27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1" t="s">
        <v>149</v>
      </c>
      <c r="AU180" s="271" t="s">
        <v>87</v>
      </c>
      <c r="AV180" s="13" t="s">
        <v>87</v>
      </c>
      <c r="AW180" s="13" t="s">
        <v>33</v>
      </c>
      <c r="AX180" s="13" t="s">
        <v>77</v>
      </c>
      <c r="AY180" s="271" t="s">
        <v>130</v>
      </c>
    </row>
    <row r="181" s="13" customFormat="1">
      <c r="A181" s="13"/>
      <c r="B181" s="260"/>
      <c r="C181" s="261"/>
      <c r="D181" s="262" t="s">
        <v>149</v>
      </c>
      <c r="E181" s="263" t="s">
        <v>1</v>
      </c>
      <c r="F181" s="264" t="s">
        <v>255</v>
      </c>
      <c r="G181" s="261"/>
      <c r="H181" s="265">
        <v>1</v>
      </c>
      <c r="I181" s="266"/>
      <c r="J181" s="261"/>
      <c r="K181" s="261"/>
      <c r="L181" s="267"/>
      <c r="M181" s="268"/>
      <c r="N181" s="269"/>
      <c r="O181" s="269"/>
      <c r="P181" s="269"/>
      <c r="Q181" s="269"/>
      <c r="R181" s="269"/>
      <c r="S181" s="269"/>
      <c r="T181" s="27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1" t="s">
        <v>149</v>
      </c>
      <c r="AU181" s="271" t="s">
        <v>87</v>
      </c>
      <c r="AV181" s="13" t="s">
        <v>87</v>
      </c>
      <c r="AW181" s="13" t="s">
        <v>33</v>
      </c>
      <c r="AX181" s="13" t="s">
        <v>77</v>
      </c>
      <c r="AY181" s="271" t="s">
        <v>130</v>
      </c>
    </row>
    <row r="182" s="14" customFormat="1">
      <c r="A182" s="14"/>
      <c r="B182" s="272"/>
      <c r="C182" s="273"/>
      <c r="D182" s="262" t="s">
        <v>149</v>
      </c>
      <c r="E182" s="274" t="s">
        <v>1</v>
      </c>
      <c r="F182" s="275" t="s">
        <v>177</v>
      </c>
      <c r="G182" s="273"/>
      <c r="H182" s="276">
        <v>3</v>
      </c>
      <c r="I182" s="277"/>
      <c r="J182" s="273"/>
      <c r="K182" s="273"/>
      <c r="L182" s="278"/>
      <c r="M182" s="279"/>
      <c r="N182" s="280"/>
      <c r="O182" s="280"/>
      <c r="P182" s="280"/>
      <c r="Q182" s="280"/>
      <c r="R182" s="280"/>
      <c r="S182" s="280"/>
      <c r="T182" s="28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2" t="s">
        <v>149</v>
      </c>
      <c r="AU182" s="282" t="s">
        <v>87</v>
      </c>
      <c r="AV182" s="14" t="s">
        <v>136</v>
      </c>
      <c r="AW182" s="14" t="s">
        <v>33</v>
      </c>
      <c r="AX182" s="14" t="s">
        <v>85</v>
      </c>
      <c r="AY182" s="282" t="s">
        <v>130</v>
      </c>
    </row>
    <row r="183" s="2" customFormat="1" ht="16.5" customHeight="1">
      <c r="A183" s="38"/>
      <c r="B183" s="39"/>
      <c r="C183" s="246" t="s">
        <v>256</v>
      </c>
      <c r="D183" s="246" t="s">
        <v>132</v>
      </c>
      <c r="E183" s="247" t="s">
        <v>257</v>
      </c>
      <c r="F183" s="248" t="s">
        <v>258</v>
      </c>
      <c r="G183" s="249" t="s">
        <v>216</v>
      </c>
      <c r="H183" s="250">
        <v>3</v>
      </c>
      <c r="I183" s="251"/>
      <c r="J183" s="252">
        <f>ROUND(I183*H183,2)</f>
        <v>0</v>
      </c>
      <c r="K183" s="253"/>
      <c r="L183" s="44"/>
      <c r="M183" s="254" t="s">
        <v>1</v>
      </c>
      <c r="N183" s="255" t="s">
        <v>42</v>
      </c>
      <c r="O183" s="91"/>
      <c r="P183" s="256">
        <f>O183*H183</f>
        <v>0</v>
      </c>
      <c r="Q183" s="256">
        <v>0.072870000000000004</v>
      </c>
      <c r="R183" s="256">
        <f>Q183*H183</f>
        <v>0.21861000000000003</v>
      </c>
      <c r="S183" s="256">
        <v>0</v>
      </c>
      <c r="T183" s="25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8" t="s">
        <v>136</v>
      </c>
      <c r="AT183" s="258" t="s">
        <v>132</v>
      </c>
      <c r="AU183" s="258" t="s">
        <v>87</v>
      </c>
      <c r="AY183" s="17" t="s">
        <v>130</v>
      </c>
      <c r="BE183" s="259">
        <f>IF(N183="základní",J183,0)</f>
        <v>0</v>
      </c>
      <c r="BF183" s="259">
        <f>IF(N183="snížená",J183,0)</f>
        <v>0</v>
      </c>
      <c r="BG183" s="259">
        <f>IF(N183="zákl. přenesená",J183,0)</f>
        <v>0</v>
      </c>
      <c r="BH183" s="259">
        <f>IF(N183="sníž. přenesená",J183,0)</f>
        <v>0</v>
      </c>
      <c r="BI183" s="259">
        <f>IF(N183="nulová",J183,0)</f>
        <v>0</v>
      </c>
      <c r="BJ183" s="17" t="s">
        <v>85</v>
      </c>
      <c r="BK183" s="259">
        <f>ROUND(I183*H183,2)</f>
        <v>0</v>
      </c>
      <c r="BL183" s="17" t="s">
        <v>136</v>
      </c>
      <c r="BM183" s="258" t="s">
        <v>259</v>
      </c>
    </row>
    <row r="184" s="2" customFormat="1" ht="16.5" customHeight="1">
      <c r="A184" s="38"/>
      <c r="B184" s="39"/>
      <c r="C184" s="293" t="s">
        <v>260</v>
      </c>
      <c r="D184" s="293" t="s">
        <v>205</v>
      </c>
      <c r="E184" s="294" t="s">
        <v>261</v>
      </c>
      <c r="F184" s="295" t="s">
        <v>262</v>
      </c>
      <c r="G184" s="296" t="s">
        <v>216</v>
      </c>
      <c r="H184" s="297">
        <v>3</v>
      </c>
      <c r="I184" s="298"/>
      <c r="J184" s="299">
        <f>ROUND(I184*H184,2)</f>
        <v>0</v>
      </c>
      <c r="K184" s="300"/>
      <c r="L184" s="301"/>
      <c r="M184" s="302" t="s">
        <v>1</v>
      </c>
      <c r="N184" s="303" t="s">
        <v>42</v>
      </c>
      <c r="O184" s="91"/>
      <c r="P184" s="256">
        <f>O184*H184</f>
        <v>0</v>
      </c>
      <c r="Q184" s="256">
        <v>0</v>
      </c>
      <c r="R184" s="256">
        <f>Q184*H184</f>
        <v>0</v>
      </c>
      <c r="S184" s="256">
        <v>0</v>
      </c>
      <c r="T184" s="25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8" t="s">
        <v>165</v>
      </c>
      <c r="AT184" s="258" t="s">
        <v>205</v>
      </c>
      <c r="AU184" s="258" t="s">
        <v>87</v>
      </c>
      <c r="AY184" s="17" t="s">
        <v>130</v>
      </c>
      <c r="BE184" s="259">
        <f>IF(N184="základní",J184,0)</f>
        <v>0</v>
      </c>
      <c r="BF184" s="259">
        <f>IF(N184="snížená",J184,0)</f>
        <v>0</v>
      </c>
      <c r="BG184" s="259">
        <f>IF(N184="zákl. přenesená",J184,0)</f>
        <v>0</v>
      </c>
      <c r="BH184" s="259">
        <f>IF(N184="sníž. přenesená",J184,0)</f>
        <v>0</v>
      </c>
      <c r="BI184" s="259">
        <f>IF(N184="nulová",J184,0)</f>
        <v>0</v>
      </c>
      <c r="BJ184" s="17" t="s">
        <v>85</v>
      </c>
      <c r="BK184" s="259">
        <f>ROUND(I184*H184,2)</f>
        <v>0</v>
      </c>
      <c r="BL184" s="17" t="s">
        <v>136</v>
      </c>
      <c r="BM184" s="258" t="s">
        <v>263</v>
      </c>
    </row>
    <row r="185" s="2" customFormat="1" ht="16.5" customHeight="1">
      <c r="A185" s="38"/>
      <c r="B185" s="39"/>
      <c r="C185" s="246" t="s">
        <v>264</v>
      </c>
      <c r="D185" s="246" t="s">
        <v>132</v>
      </c>
      <c r="E185" s="247" t="s">
        <v>265</v>
      </c>
      <c r="F185" s="248" t="s">
        <v>266</v>
      </c>
      <c r="G185" s="249" t="s">
        <v>216</v>
      </c>
      <c r="H185" s="250">
        <v>6</v>
      </c>
      <c r="I185" s="251"/>
      <c r="J185" s="252">
        <f>ROUND(I185*H185,2)</f>
        <v>0</v>
      </c>
      <c r="K185" s="253"/>
      <c r="L185" s="44"/>
      <c r="M185" s="254" t="s">
        <v>1</v>
      </c>
      <c r="N185" s="255" t="s">
        <v>42</v>
      </c>
      <c r="O185" s="91"/>
      <c r="P185" s="256">
        <f>O185*H185</f>
        <v>0</v>
      </c>
      <c r="Q185" s="256">
        <v>0.35743999999999998</v>
      </c>
      <c r="R185" s="256">
        <f>Q185*H185</f>
        <v>2.1446399999999999</v>
      </c>
      <c r="S185" s="256">
        <v>0</v>
      </c>
      <c r="T185" s="25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8" t="s">
        <v>136</v>
      </c>
      <c r="AT185" s="258" t="s">
        <v>132</v>
      </c>
      <c r="AU185" s="258" t="s">
        <v>87</v>
      </c>
      <c r="AY185" s="17" t="s">
        <v>130</v>
      </c>
      <c r="BE185" s="259">
        <f>IF(N185="základní",J185,0)</f>
        <v>0</v>
      </c>
      <c r="BF185" s="259">
        <f>IF(N185="snížená",J185,0)</f>
        <v>0</v>
      </c>
      <c r="BG185" s="259">
        <f>IF(N185="zákl. přenesená",J185,0)</f>
        <v>0</v>
      </c>
      <c r="BH185" s="259">
        <f>IF(N185="sníž. přenesená",J185,0)</f>
        <v>0</v>
      </c>
      <c r="BI185" s="259">
        <f>IF(N185="nulová",J185,0)</f>
        <v>0</v>
      </c>
      <c r="BJ185" s="17" t="s">
        <v>85</v>
      </c>
      <c r="BK185" s="259">
        <f>ROUND(I185*H185,2)</f>
        <v>0</v>
      </c>
      <c r="BL185" s="17" t="s">
        <v>136</v>
      </c>
      <c r="BM185" s="258" t="s">
        <v>267</v>
      </c>
    </row>
    <row r="186" s="2" customFormat="1" ht="16.5" customHeight="1">
      <c r="A186" s="38"/>
      <c r="B186" s="39"/>
      <c r="C186" s="293" t="s">
        <v>268</v>
      </c>
      <c r="D186" s="293" t="s">
        <v>205</v>
      </c>
      <c r="E186" s="294" t="s">
        <v>269</v>
      </c>
      <c r="F186" s="295" t="s">
        <v>270</v>
      </c>
      <c r="G186" s="296" t="s">
        <v>216</v>
      </c>
      <c r="H186" s="297">
        <v>6</v>
      </c>
      <c r="I186" s="298"/>
      <c r="J186" s="299">
        <f>ROUND(I186*H186,2)</f>
        <v>0</v>
      </c>
      <c r="K186" s="300"/>
      <c r="L186" s="301"/>
      <c r="M186" s="302" t="s">
        <v>1</v>
      </c>
      <c r="N186" s="303" t="s">
        <v>42</v>
      </c>
      <c r="O186" s="91"/>
      <c r="P186" s="256">
        <f>O186*H186</f>
        <v>0</v>
      </c>
      <c r="Q186" s="256">
        <v>0</v>
      </c>
      <c r="R186" s="256">
        <f>Q186*H186</f>
        <v>0</v>
      </c>
      <c r="S186" s="256">
        <v>0</v>
      </c>
      <c r="T186" s="25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8" t="s">
        <v>165</v>
      </c>
      <c r="AT186" s="258" t="s">
        <v>205</v>
      </c>
      <c r="AU186" s="258" t="s">
        <v>87</v>
      </c>
      <c r="AY186" s="17" t="s">
        <v>130</v>
      </c>
      <c r="BE186" s="259">
        <f>IF(N186="základní",J186,0)</f>
        <v>0</v>
      </c>
      <c r="BF186" s="259">
        <f>IF(N186="snížená",J186,0)</f>
        <v>0</v>
      </c>
      <c r="BG186" s="259">
        <f>IF(N186="zákl. přenesená",J186,0)</f>
        <v>0</v>
      </c>
      <c r="BH186" s="259">
        <f>IF(N186="sníž. přenesená",J186,0)</f>
        <v>0</v>
      </c>
      <c r="BI186" s="259">
        <f>IF(N186="nulová",J186,0)</f>
        <v>0</v>
      </c>
      <c r="BJ186" s="17" t="s">
        <v>85</v>
      </c>
      <c r="BK186" s="259">
        <f>ROUND(I186*H186,2)</f>
        <v>0</v>
      </c>
      <c r="BL186" s="17" t="s">
        <v>136</v>
      </c>
      <c r="BM186" s="258" t="s">
        <v>271</v>
      </c>
    </row>
    <row r="187" s="12" customFormat="1" ht="22.8" customHeight="1">
      <c r="A187" s="12"/>
      <c r="B187" s="230"/>
      <c r="C187" s="231"/>
      <c r="D187" s="232" t="s">
        <v>76</v>
      </c>
      <c r="E187" s="244" t="s">
        <v>272</v>
      </c>
      <c r="F187" s="244" t="s">
        <v>273</v>
      </c>
      <c r="G187" s="231"/>
      <c r="H187" s="231"/>
      <c r="I187" s="234"/>
      <c r="J187" s="245">
        <f>BK187</f>
        <v>0</v>
      </c>
      <c r="K187" s="231"/>
      <c r="L187" s="236"/>
      <c r="M187" s="237"/>
      <c r="N187" s="238"/>
      <c r="O187" s="238"/>
      <c r="P187" s="239">
        <f>P188</f>
        <v>0</v>
      </c>
      <c r="Q187" s="238"/>
      <c r="R187" s="239">
        <f>R188</f>
        <v>0</v>
      </c>
      <c r="S187" s="238"/>
      <c r="T187" s="240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1" t="s">
        <v>85</v>
      </c>
      <c r="AT187" s="242" t="s">
        <v>76</v>
      </c>
      <c r="AU187" s="242" t="s">
        <v>85</v>
      </c>
      <c r="AY187" s="241" t="s">
        <v>130</v>
      </c>
      <c r="BK187" s="243">
        <f>BK188</f>
        <v>0</v>
      </c>
    </row>
    <row r="188" s="2" customFormat="1" ht="16.5" customHeight="1">
      <c r="A188" s="38"/>
      <c r="B188" s="39"/>
      <c r="C188" s="246" t="s">
        <v>274</v>
      </c>
      <c r="D188" s="246" t="s">
        <v>132</v>
      </c>
      <c r="E188" s="247" t="s">
        <v>275</v>
      </c>
      <c r="F188" s="248" t="s">
        <v>276</v>
      </c>
      <c r="G188" s="249" t="s">
        <v>158</v>
      </c>
      <c r="H188" s="250">
        <v>124.271</v>
      </c>
      <c r="I188" s="251"/>
      <c r="J188" s="252">
        <f>ROUND(I188*H188,2)</f>
        <v>0</v>
      </c>
      <c r="K188" s="253"/>
      <c r="L188" s="44"/>
      <c r="M188" s="307" t="s">
        <v>1</v>
      </c>
      <c r="N188" s="308" t="s">
        <v>42</v>
      </c>
      <c r="O188" s="309"/>
      <c r="P188" s="310">
        <f>O188*H188</f>
        <v>0</v>
      </c>
      <c r="Q188" s="310">
        <v>0</v>
      </c>
      <c r="R188" s="310">
        <f>Q188*H188</f>
        <v>0</v>
      </c>
      <c r="S188" s="310">
        <v>0</v>
      </c>
      <c r="T188" s="311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8" t="s">
        <v>136</v>
      </c>
      <c r="AT188" s="258" t="s">
        <v>132</v>
      </c>
      <c r="AU188" s="258" t="s">
        <v>87</v>
      </c>
      <c r="AY188" s="17" t="s">
        <v>130</v>
      </c>
      <c r="BE188" s="259">
        <f>IF(N188="základní",J188,0)</f>
        <v>0</v>
      </c>
      <c r="BF188" s="259">
        <f>IF(N188="snížená",J188,0)</f>
        <v>0</v>
      </c>
      <c r="BG188" s="259">
        <f>IF(N188="zákl. přenesená",J188,0)</f>
        <v>0</v>
      </c>
      <c r="BH188" s="259">
        <f>IF(N188="sníž. přenesená",J188,0)</f>
        <v>0</v>
      </c>
      <c r="BI188" s="259">
        <f>IF(N188="nulová",J188,0)</f>
        <v>0</v>
      </c>
      <c r="BJ188" s="17" t="s">
        <v>85</v>
      </c>
      <c r="BK188" s="259">
        <f>ROUND(I188*H188,2)</f>
        <v>0</v>
      </c>
      <c r="BL188" s="17" t="s">
        <v>136</v>
      </c>
      <c r="BM188" s="258" t="s">
        <v>277</v>
      </c>
    </row>
    <row r="189" s="2" customFormat="1" ht="6.96" customHeight="1">
      <c r="A189" s="38"/>
      <c r="B189" s="66"/>
      <c r="C189" s="67"/>
      <c r="D189" s="67"/>
      <c r="E189" s="67"/>
      <c r="F189" s="67"/>
      <c r="G189" s="67"/>
      <c r="H189" s="67"/>
      <c r="I189" s="181"/>
      <c r="J189" s="67"/>
      <c r="K189" s="67"/>
      <c r="L189" s="44"/>
      <c r="M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</row>
  </sheetData>
  <sheetProtection sheet="1" autoFilter="0" formatColumns="0" formatRows="0" objects="1" scenarios="1" spinCount="100000" saltValue="8MvR0QSfmZXXG4xEleBPTLBv4JYSigsqPEKcutKaTufkTfu4G93DwkpBUi9oqZxwJ20rxXBVn2VQBH3epoGzIA==" hashValue="86ESuxbdcLlFLOJQ7x+odlA66uDNQ0BeF0goYZaziQb8NYCpnbIOBDD7zEijUk032QRozwfIshuIW6j5dwZ60Q==" algorithmName="SHA-512" password="857D"/>
  <autoFilter ref="C131:K188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Gajda Petr</dc:creator>
  <cp:lastModifiedBy>Gajda Petr</cp:lastModifiedBy>
  <dcterms:created xsi:type="dcterms:W3CDTF">2020-08-07T07:42:42Z</dcterms:created>
  <dcterms:modified xsi:type="dcterms:W3CDTF">2020-08-07T07:42:46Z</dcterms:modified>
</cp:coreProperties>
</file>