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Práce 8_2020\194.) Litvínov, cyklostezka VO\3. PD\4. Rozpočtová část\Slepý rozpočet\"/>
    </mc:Choice>
  </mc:AlternateContent>
  <xr:revisionPtr revIDLastSave="0" documentId="13_ncr:1_{FCE9AF79-9A54-4EB8-9FA4-03C279F64E91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1 1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 1 Pol'!$A$1:$X$193</definedName>
    <definedName name="_xlnm.Print_Area" localSheetId="1">Stavba!$A$1:$J$57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A190" i="12" l="1"/>
  <c r="BA187" i="12"/>
  <c r="BA182" i="12"/>
  <c r="BA105" i="12"/>
  <c r="BA82" i="12"/>
  <c r="BA78" i="12"/>
  <c r="BA76" i="12"/>
  <c r="BA68" i="12"/>
  <c r="G9" i="12"/>
  <c r="M9" i="12" s="1"/>
  <c r="I9" i="12"/>
  <c r="K9" i="12"/>
  <c r="O9" i="12"/>
  <c r="Q9" i="12"/>
  <c r="V9" i="12"/>
  <c r="G10" i="12"/>
  <c r="M10" i="12" s="1"/>
  <c r="I10" i="12"/>
  <c r="K10" i="12"/>
  <c r="O10" i="12"/>
  <c r="Q10" i="12"/>
  <c r="V10" i="12"/>
  <c r="G11" i="12"/>
  <c r="M11" i="12" s="1"/>
  <c r="I11" i="12"/>
  <c r="K11" i="12"/>
  <c r="O11" i="12"/>
  <c r="Q11" i="12"/>
  <c r="V11" i="12"/>
  <c r="G12" i="12"/>
  <c r="I12" i="12"/>
  <c r="K12" i="12"/>
  <c r="O12" i="12"/>
  <c r="Q12" i="12"/>
  <c r="V12" i="12"/>
  <c r="G13" i="12"/>
  <c r="I13" i="12"/>
  <c r="K13" i="12"/>
  <c r="M13" i="12"/>
  <c r="O13" i="12"/>
  <c r="Q13" i="12"/>
  <c r="V13" i="12"/>
  <c r="G14" i="12"/>
  <c r="I14" i="12"/>
  <c r="K14" i="12"/>
  <c r="M14" i="12"/>
  <c r="O14" i="12"/>
  <c r="Q14" i="12"/>
  <c r="V14" i="12"/>
  <c r="G15" i="12"/>
  <c r="I15" i="12"/>
  <c r="K15" i="12"/>
  <c r="M15" i="12"/>
  <c r="O15" i="12"/>
  <c r="Q15" i="12"/>
  <c r="V15" i="12"/>
  <c r="G16" i="12"/>
  <c r="M16" i="12" s="1"/>
  <c r="I16" i="12"/>
  <c r="K16" i="12"/>
  <c r="O16" i="12"/>
  <c r="Q16" i="12"/>
  <c r="V16" i="12"/>
  <c r="G17" i="12"/>
  <c r="M17" i="12" s="1"/>
  <c r="I17" i="12"/>
  <c r="K17" i="12"/>
  <c r="O17" i="12"/>
  <c r="Q17" i="12"/>
  <c r="V17" i="12"/>
  <c r="G18" i="12"/>
  <c r="M18" i="12" s="1"/>
  <c r="I18" i="12"/>
  <c r="K18" i="12"/>
  <c r="O18" i="12"/>
  <c r="Q18" i="12"/>
  <c r="V18" i="12"/>
  <c r="G19" i="12"/>
  <c r="M19" i="12" s="1"/>
  <c r="I19" i="12"/>
  <c r="K19" i="12"/>
  <c r="O19" i="12"/>
  <c r="Q19" i="12"/>
  <c r="V19" i="12"/>
  <c r="G20" i="12"/>
  <c r="M20" i="12" s="1"/>
  <c r="I20" i="12"/>
  <c r="K20" i="12"/>
  <c r="O20" i="12"/>
  <c r="Q20" i="12"/>
  <c r="V20" i="12"/>
  <c r="G21" i="12"/>
  <c r="M21" i="12" s="1"/>
  <c r="I21" i="12"/>
  <c r="K21" i="12"/>
  <c r="O21" i="12"/>
  <c r="Q21" i="12"/>
  <c r="V21" i="12"/>
  <c r="G22" i="12"/>
  <c r="M22" i="12" s="1"/>
  <c r="I22" i="12"/>
  <c r="K22" i="12"/>
  <c r="O22" i="12"/>
  <c r="Q22" i="12"/>
  <c r="V22" i="12"/>
  <c r="G24" i="12"/>
  <c r="I24" i="12"/>
  <c r="K24" i="12"/>
  <c r="K23" i="12" s="1"/>
  <c r="O24" i="12"/>
  <c r="Q24" i="12"/>
  <c r="Q23" i="12" s="1"/>
  <c r="V24" i="12"/>
  <c r="V23" i="12" s="1"/>
  <c r="G25" i="12"/>
  <c r="M25" i="12" s="1"/>
  <c r="I25" i="12"/>
  <c r="K25" i="12"/>
  <c r="O25" i="12"/>
  <c r="Q25" i="12"/>
  <c r="V25" i="12"/>
  <c r="G27" i="12"/>
  <c r="G26" i="12" s="1"/>
  <c r="I52" i="1" s="1"/>
  <c r="I27" i="12"/>
  <c r="K27" i="12"/>
  <c r="O27" i="12"/>
  <c r="Q27" i="12"/>
  <c r="V27" i="12"/>
  <c r="G30" i="12"/>
  <c r="M30" i="12" s="1"/>
  <c r="I30" i="12"/>
  <c r="K30" i="12"/>
  <c r="O30" i="12"/>
  <c r="Q30" i="12"/>
  <c r="V30" i="12"/>
  <c r="G33" i="12"/>
  <c r="M33" i="12" s="1"/>
  <c r="I33" i="12"/>
  <c r="K33" i="12"/>
  <c r="O33" i="12"/>
  <c r="Q33" i="12"/>
  <c r="V33" i="12"/>
  <c r="V26" i="12" s="1"/>
  <c r="G41" i="12"/>
  <c r="M41" i="12" s="1"/>
  <c r="I41" i="12"/>
  <c r="K41" i="12"/>
  <c r="O41" i="12"/>
  <c r="Q41" i="12"/>
  <c r="V41" i="12"/>
  <c r="G50" i="12"/>
  <c r="G49" i="12" s="1"/>
  <c r="I53" i="1" s="1"/>
  <c r="I50" i="12"/>
  <c r="I49" i="12" s="1"/>
  <c r="K50" i="12"/>
  <c r="K49" i="12" s="1"/>
  <c r="O50" i="12"/>
  <c r="O49" i="12" s="1"/>
  <c r="Q50" i="12"/>
  <c r="Q49" i="12" s="1"/>
  <c r="V50" i="12"/>
  <c r="V49" i="12" s="1"/>
  <c r="G52" i="12"/>
  <c r="M52" i="12" s="1"/>
  <c r="I52" i="12"/>
  <c r="K52" i="12"/>
  <c r="O52" i="12"/>
  <c r="Q52" i="12"/>
  <c r="V52" i="12"/>
  <c r="G53" i="12"/>
  <c r="M53" i="12" s="1"/>
  <c r="I53" i="12"/>
  <c r="K53" i="12"/>
  <c r="O53" i="12"/>
  <c r="Q53" i="12"/>
  <c r="V53" i="12"/>
  <c r="G54" i="12"/>
  <c r="M54" i="12" s="1"/>
  <c r="I54" i="12"/>
  <c r="K54" i="12"/>
  <c r="O54" i="12"/>
  <c r="Q54" i="12"/>
  <c r="V54" i="12"/>
  <c r="G55" i="12"/>
  <c r="I55" i="12"/>
  <c r="K55" i="12"/>
  <c r="M55" i="12"/>
  <c r="O55" i="12"/>
  <c r="Q55" i="12"/>
  <c r="V55" i="12"/>
  <c r="G56" i="12"/>
  <c r="M56" i="12" s="1"/>
  <c r="I56" i="12"/>
  <c r="K56" i="12"/>
  <c r="O56" i="12"/>
  <c r="Q56" i="12"/>
  <c r="V56" i="12"/>
  <c r="G57" i="12"/>
  <c r="M57" i="12" s="1"/>
  <c r="I57" i="12"/>
  <c r="K57" i="12"/>
  <c r="O57" i="12"/>
  <c r="Q57" i="12"/>
  <c r="V57" i="12"/>
  <c r="G59" i="12"/>
  <c r="M59" i="12" s="1"/>
  <c r="I59" i="12"/>
  <c r="K59" i="12"/>
  <c r="O59" i="12"/>
  <c r="Q59" i="12"/>
  <c r="V59" i="12"/>
  <c r="G61" i="12"/>
  <c r="M61" i="12" s="1"/>
  <c r="I61" i="12"/>
  <c r="K61" i="12"/>
  <c r="O61" i="12"/>
  <c r="Q61" i="12"/>
  <c r="V61" i="12"/>
  <c r="G62" i="12"/>
  <c r="M62" i="12" s="1"/>
  <c r="I62" i="12"/>
  <c r="K62" i="12"/>
  <c r="O62" i="12"/>
  <c r="Q62" i="12"/>
  <c r="V62" i="12"/>
  <c r="G63" i="12"/>
  <c r="M63" i="12" s="1"/>
  <c r="I63" i="12"/>
  <c r="K63" i="12"/>
  <c r="O63" i="12"/>
  <c r="Q63" i="12"/>
  <c r="V63" i="12"/>
  <c r="G64" i="12"/>
  <c r="M64" i="12" s="1"/>
  <c r="I64" i="12"/>
  <c r="K64" i="12"/>
  <c r="O64" i="12"/>
  <c r="Q64" i="12"/>
  <c r="V64" i="12"/>
  <c r="G65" i="12"/>
  <c r="M65" i="12" s="1"/>
  <c r="I65" i="12"/>
  <c r="K65" i="12"/>
  <c r="O65" i="12"/>
  <c r="Q65" i="12"/>
  <c r="V65" i="12"/>
  <c r="G67" i="12"/>
  <c r="I67" i="12"/>
  <c r="K67" i="12"/>
  <c r="M67" i="12"/>
  <c r="O67" i="12"/>
  <c r="Q67" i="12"/>
  <c r="V67" i="12"/>
  <c r="G69" i="12"/>
  <c r="M69" i="12" s="1"/>
  <c r="I69" i="12"/>
  <c r="K69" i="12"/>
  <c r="O69" i="12"/>
  <c r="Q69" i="12"/>
  <c r="V69" i="12"/>
  <c r="G70" i="12"/>
  <c r="M70" i="12" s="1"/>
  <c r="I70" i="12"/>
  <c r="K70" i="12"/>
  <c r="O70" i="12"/>
  <c r="Q70" i="12"/>
  <c r="V70" i="12"/>
  <c r="G72" i="12"/>
  <c r="M72" i="12" s="1"/>
  <c r="I72" i="12"/>
  <c r="K72" i="12"/>
  <c r="O72" i="12"/>
  <c r="Q72" i="12"/>
  <c r="V72" i="12"/>
  <c r="G75" i="12"/>
  <c r="I75" i="12"/>
  <c r="K75" i="12"/>
  <c r="M75" i="12"/>
  <c r="O75" i="12"/>
  <c r="Q75" i="12"/>
  <c r="V75" i="12"/>
  <c r="G77" i="12"/>
  <c r="M77" i="12" s="1"/>
  <c r="I77" i="12"/>
  <c r="K77" i="12"/>
  <c r="O77" i="12"/>
  <c r="Q77" i="12"/>
  <c r="V77" i="12"/>
  <c r="G81" i="12"/>
  <c r="I81" i="12"/>
  <c r="K81" i="12"/>
  <c r="M81" i="12"/>
  <c r="O81" i="12"/>
  <c r="Q81" i="12"/>
  <c r="V81" i="12"/>
  <c r="G84" i="12"/>
  <c r="M84" i="12" s="1"/>
  <c r="I84" i="12"/>
  <c r="K84" i="12"/>
  <c r="O84" i="12"/>
  <c r="Q84" i="12"/>
  <c r="V84" i="12"/>
  <c r="G87" i="12"/>
  <c r="M87" i="12" s="1"/>
  <c r="I87" i="12"/>
  <c r="K87" i="12"/>
  <c r="O87" i="12"/>
  <c r="Q87" i="12"/>
  <c r="V87" i="12"/>
  <c r="G91" i="12"/>
  <c r="M91" i="12" s="1"/>
  <c r="I91" i="12"/>
  <c r="K91" i="12"/>
  <c r="O91" i="12"/>
  <c r="Q91" i="12"/>
  <c r="V91" i="12"/>
  <c r="G93" i="12"/>
  <c r="M93" i="12" s="1"/>
  <c r="I93" i="12"/>
  <c r="K93" i="12"/>
  <c r="O93" i="12"/>
  <c r="Q93" i="12"/>
  <c r="V93" i="12"/>
  <c r="G96" i="12"/>
  <c r="M96" i="12" s="1"/>
  <c r="I96" i="12"/>
  <c r="K96" i="12"/>
  <c r="O96" i="12"/>
  <c r="Q96" i="12"/>
  <c r="V96" i="12"/>
  <c r="G99" i="12"/>
  <c r="M99" i="12" s="1"/>
  <c r="I99" i="12"/>
  <c r="K99" i="12"/>
  <c r="O99" i="12"/>
  <c r="Q99" i="12"/>
  <c r="V99" i="12"/>
  <c r="G101" i="12"/>
  <c r="M101" i="12" s="1"/>
  <c r="I101" i="12"/>
  <c r="K101" i="12"/>
  <c r="O101" i="12"/>
  <c r="Q101" i="12"/>
  <c r="V101" i="12"/>
  <c r="G104" i="12"/>
  <c r="M104" i="12" s="1"/>
  <c r="I104" i="12"/>
  <c r="K104" i="12"/>
  <c r="O104" i="12"/>
  <c r="Q104" i="12"/>
  <c r="V104" i="12"/>
  <c r="G107" i="12"/>
  <c r="M107" i="12" s="1"/>
  <c r="I107" i="12"/>
  <c r="K107" i="12"/>
  <c r="O107" i="12"/>
  <c r="Q107" i="12"/>
  <c r="V107" i="12"/>
  <c r="G110" i="12"/>
  <c r="M110" i="12" s="1"/>
  <c r="I110" i="12"/>
  <c r="K110" i="12"/>
  <c r="O110" i="12"/>
  <c r="Q110" i="12"/>
  <c r="V110" i="12"/>
  <c r="G111" i="12"/>
  <c r="M111" i="12" s="1"/>
  <c r="I111" i="12"/>
  <c r="K111" i="12"/>
  <c r="O111" i="12"/>
  <c r="Q111" i="12"/>
  <c r="V111" i="12"/>
  <c r="G112" i="12"/>
  <c r="M112" i="12" s="1"/>
  <c r="I112" i="12"/>
  <c r="K112" i="12"/>
  <c r="O112" i="12"/>
  <c r="Q112" i="12"/>
  <c r="V112" i="12"/>
  <c r="G114" i="12"/>
  <c r="I114" i="12"/>
  <c r="K114" i="12"/>
  <c r="M114" i="12"/>
  <c r="O114" i="12"/>
  <c r="Q114" i="12"/>
  <c r="V114" i="12"/>
  <c r="G116" i="12"/>
  <c r="M116" i="12" s="1"/>
  <c r="I116" i="12"/>
  <c r="K116" i="12"/>
  <c r="O116" i="12"/>
  <c r="Q116" i="12"/>
  <c r="V116" i="12"/>
  <c r="G118" i="12"/>
  <c r="M118" i="12" s="1"/>
  <c r="I118" i="12"/>
  <c r="K118" i="12"/>
  <c r="O118" i="12"/>
  <c r="Q118" i="12"/>
  <c r="V118" i="12"/>
  <c r="G121" i="12"/>
  <c r="I121" i="12"/>
  <c r="K121" i="12"/>
  <c r="M121" i="12"/>
  <c r="O121" i="12"/>
  <c r="Q121" i="12"/>
  <c r="V121" i="12"/>
  <c r="G123" i="12"/>
  <c r="I123" i="12"/>
  <c r="K123" i="12"/>
  <c r="M123" i="12"/>
  <c r="O123" i="12"/>
  <c r="Q123" i="12"/>
  <c r="V123" i="12"/>
  <c r="G126" i="12"/>
  <c r="M126" i="12" s="1"/>
  <c r="I126" i="12"/>
  <c r="K126" i="12"/>
  <c r="O126" i="12"/>
  <c r="Q126" i="12"/>
  <c r="V126" i="12"/>
  <c r="G129" i="12"/>
  <c r="M129" i="12" s="1"/>
  <c r="I129" i="12"/>
  <c r="K129" i="12"/>
  <c r="O129" i="12"/>
  <c r="Q129" i="12"/>
  <c r="V129" i="12"/>
  <c r="G133" i="12"/>
  <c r="M133" i="12" s="1"/>
  <c r="I133" i="12"/>
  <c r="K133" i="12"/>
  <c r="O133" i="12"/>
  <c r="Q133" i="12"/>
  <c r="V133" i="12"/>
  <c r="G137" i="12"/>
  <c r="M137" i="12" s="1"/>
  <c r="I137" i="12"/>
  <c r="K137" i="12"/>
  <c r="O137" i="12"/>
  <c r="Q137" i="12"/>
  <c r="V137" i="12"/>
  <c r="G145" i="12"/>
  <c r="M145" i="12" s="1"/>
  <c r="I145" i="12"/>
  <c r="K145" i="12"/>
  <c r="O145" i="12"/>
  <c r="Q145" i="12"/>
  <c r="V145" i="12"/>
  <c r="G148" i="12"/>
  <c r="M148" i="12" s="1"/>
  <c r="I148" i="12"/>
  <c r="K148" i="12"/>
  <c r="O148" i="12"/>
  <c r="Q148" i="12"/>
  <c r="V148" i="12"/>
  <c r="G150" i="12"/>
  <c r="M150" i="12" s="1"/>
  <c r="I150" i="12"/>
  <c r="K150" i="12"/>
  <c r="O150" i="12"/>
  <c r="Q150" i="12"/>
  <c r="V150" i="12"/>
  <c r="G152" i="12"/>
  <c r="I152" i="12"/>
  <c r="K152" i="12"/>
  <c r="M152" i="12"/>
  <c r="O152" i="12"/>
  <c r="Q152" i="12"/>
  <c r="V152" i="12"/>
  <c r="G154" i="12"/>
  <c r="M154" i="12" s="1"/>
  <c r="I154" i="12"/>
  <c r="K154" i="12"/>
  <c r="O154" i="12"/>
  <c r="Q154" i="12"/>
  <c r="V154" i="12"/>
  <c r="G157" i="12"/>
  <c r="M157" i="12" s="1"/>
  <c r="I157" i="12"/>
  <c r="K157" i="12"/>
  <c r="O157" i="12"/>
  <c r="Q157" i="12"/>
  <c r="V157" i="12"/>
  <c r="G159" i="12"/>
  <c r="M159" i="12" s="1"/>
  <c r="I159" i="12"/>
  <c r="K159" i="12"/>
  <c r="O159" i="12"/>
  <c r="Q159" i="12"/>
  <c r="V159" i="12"/>
  <c r="G162" i="12"/>
  <c r="I162" i="12"/>
  <c r="K162" i="12"/>
  <c r="M162" i="12"/>
  <c r="O162" i="12"/>
  <c r="Q162" i="12"/>
  <c r="V162" i="12"/>
  <c r="G163" i="12"/>
  <c r="M163" i="12" s="1"/>
  <c r="I163" i="12"/>
  <c r="K163" i="12"/>
  <c r="O163" i="12"/>
  <c r="Q163" i="12"/>
  <c r="V163" i="12"/>
  <c r="G165" i="12"/>
  <c r="M165" i="12" s="1"/>
  <c r="I165" i="12"/>
  <c r="K165" i="12"/>
  <c r="O165" i="12"/>
  <c r="Q165" i="12"/>
  <c r="V165" i="12"/>
  <c r="G167" i="12"/>
  <c r="M167" i="12" s="1"/>
  <c r="I167" i="12"/>
  <c r="K167" i="12"/>
  <c r="O167" i="12"/>
  <c r="Q167" i="12"/>
  <c r="V167" i="12"/>
  <c r="G170" i="12"/>
  <c r="M170" i="12" s="1"/>
  <c r="I170" i="12"/>
  <c r="K170" i="12"/>
  <c r="O170" i="12"/>
  <c r="Q170" i="12"/>
  <c r="V170" i="12"/>
  <c r="G173" i="12"/>
  <c r="I173" i="12"/>
  <c r="K173" i="12"/>
  <c r="M173" i="12"/>
  <c r="O173" i="12"/>
  <c r="Q173" i="12"/>
  <c r="V173" i="12"/>
  <c r="G175" i="12"/>
  <c r="M175" i="12" s="1"/>
  <c r="I175" i="12"/>
  <c r="K175" i="12"/>
  <c r="O175" i="12"/>
  <c r="Q175" i="12"/>
  <c r="V175" i="12"/>
  <c r="G178" i="12"/>
  <c r="I178" i="12"/>
  <c r="K178" i="12"/>
  <c r="M178" i="12"/>
  <c r="O178" i="12"/>
  <c r="Q178" i="12"/>
  <c r="V178" i="12"/>
  <c r="G179" i="12"/>
  <c r="M179" i="12" s="1"/>
  <c r="I179" i="12"/>
  <c r="K179" i="12"/>
  <c r="O179" i="12"/>
  <c r="Q179" i="12"/>
  <c r="V179" i="12"/>
  <c r="G180" i="12"/>
  <c r="M180" i="12" s="1"/>
  <c r="I180" i="12"/>
  <c r="K180" i="12"/>
  <c r="O180" i="12"/>
  <c r="Q180" i="12"/>
  <c r="V180" i="12"/>
  <c r="G189" i="12"/>
  <c r="M189" i="12" s="1"/>
  <c r="I189" i="12"/>
  <c r="K189" i="12"/>
  <c r="O189" i="12"/>
  <c r="Q189" i="12"/>
  <c r="V189" i="12"/>
  <c r="AE192" i="12"/>
  <c r="F42" i="1" s="1"/>
  <c r="I19" i="1"/>
  <c r="I17" i="1"/>
  <c r="H43" i="1"/>
  <c r="AF192" i="12" l="1"/>
  <c r="G39" i="1" s="1"/>
  <c r="G43" i="1" s="1"/>
  <c r="G25" i="1" s="1"/>
  <c r="Q71" i="12"/>
  <c r="Q177" i="12"/>
  <c r="K177" i="12"/>
  <c r="G71" i="12"/>
  <c r="I55" i="1" s="1"/>
  <c r="O23" i="12"/>
  <c r="I8" i="12"/>
  <c r="K71" i="12"/>
  <c r="Q26" i="12"/>
  <c r="I51" i="12"/>
  <c r="I71" i="12"/>
  <c r="O51" i="12"/>
  <c r="V71" i="12"/>
  <c r="O26" i="12"/>
  <c r="I23" i="12"/>
  <c r="O8" i="12"/>
  <c r="G177" i="12"/>
  <c r="I56" i="1" s="1"/>
  <c r="I20" i="1" s="1"/>
  <c r="Q51" i="12"/>
  <c r="K51" i="12"/>
  <c r="M27" i="12"/>
  <c r="G23" i="12"/>
  <c r="I51" i="1" s="1"/>
  <c r="F39" i="1"/>
  <c r="I177" i="12"/>
  <c r="V177" i="12"/>
  <c r="O71" i="12"/>
  <c r="V8" i="12"/>
  <c r="G51" i="12"/>
  <c r="I54" i="1" s="1"/>
  <c r="I26" i="12"/>
  <c r="G8" i="12"/>
  <c r="Q8" i="12"/>
  <c r="F41" i="1"/>
  <c r="O177" i="12"/>
  <c r="V51" i="12"/>
  <c r="K26" i="12"/>
  <c r="K8" i="12"/>
  <c r="M51" i="12"/>
  <c r="M177" i="12"/>
  <c r="M26" i="12"/>
  <c r="M71" i="12"/>
  <c r="M50" i="12"/>
  <c r="M49" i="12" s="1"/>
  <c r="M24" i="12"/>
  <c r="M23" i="12" s="1"/>
  <c r="M12" i="12"/>
  <c r="M8" i="12" s="1"/>
  <c r="J28" i="1"/>
  <c r="J26" i="1"/>
  <c r="G38" i="1"/>
  <c r="F38" i="1"/>
  <c r="J23" i="1"/>
  <c r="J24" i="1"/>
  <c r="J25" i="1"/>
  <c r="J27" i="1"/>
  <c r="E24" i="1"/>
  <c r="E26" i="1"/>
  <c r="I18" i="1" l="1"/>
  <c r="G41" i="1"/>
  <c r="I41" i="1" s="1"/>
  <c r="G42" i="1"/>
  <c r="I42" i="1" s="1"/>
  <c r="G192" i="12"/>
  <c r="I50" i="1"/>
  <c r="I39" i="1"/>
  <c r="I43" i="1" s="1"/>
  <c r="F43" i="1"/>
  <c r="G23" i="1" s="1"/>
  <c r="A27" i="1" s="1"/>
  <c r="G28" i="1" s="1"/>
  <c r="G27" i="1" s="1"/>
  <c r="G29" i="1" s="1"/>
  <c r="A28" i="1" l="1"/>
  <c r="J42" i="1"/>
  <c r="J39" i="1"/>
  <c r="J43" i="1" s="1"/>
  <c r="J41" i="1"/>
  <c r="I16" i="1"/>
  <c r="I21" i="1" s="1"/>
  <c r="I57" i="1"/>
  <c r="J56" i="1" l="1"/>
  <c r="J51" i="1"/>
  <c r="J50" i="1"/>
  <c r="J53" i="1"/>
  <c r="J55" i="1"/>
  <c r="J54" i="1"/>
  <c r="J52" i="1"/>
  <c r="J5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Tomas Krejci</author>
  </authors>
  <commentList>
    <comment ref="S6" authorId="0" shapeId="0" xr:uid="{929F044A-5E4E-4C9A-B53E-67A941B3A4FB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26FCB9AC-5F02-4D7A-8184-5461D015D3DA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<sst xmlns="http://schemas.openxmlformats.org/spreadsheetml/2006/main" count="942" uniqueCount="359">
  <si>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</si>
  <si>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</si>
  <si>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</si>
  <si>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</si>
  <si>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</si>
  <si>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</si>
  <si>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</si>
  <si>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</si>
  <si>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</si>
  <si>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</si>
  <si>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</si>
  <si>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</si>
  <si>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</si>
  <si>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</si>
  <si>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</si>
  <si>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</si>
  <si>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</si>
  <si>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</si>
  <si>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</si>
  <si>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</si>
  <si>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</si>
  <si>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</si>
  <si>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</si>
  <si>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</si>
  <si>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</si>
  <si>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</si>
  <si>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</si>
  <si>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</si>
  <si>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</si>
  <si>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</si>
  <si>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</si>
  <si>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</si>
  <si>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</si>
  <si>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</si>
  <si>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</si>
  <si>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</si>
  <si>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</si>
  <si>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</si>
  <si>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</si>
  <si>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</si>
  <si>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</si>
  <si>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</si>
  <si>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</si>
  <si>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1</t>
  </si>
  <si>
    <t>Veřejné osvětlení</t>
  </si>
  <si>
    <t>Objekt:</t>
  </si>
  <si>
    <t>Rozpočet:</t>
  </si>
  <si>
    <t>8_2020</t>
  </si>
  <si>
    <t>Doplnění VO při cyklotrase A napříč Litvínovem v úseku ul. Žižkova a ul. Smetanova</t>
  </si>
  <si>
    <t>Stavba</t>
  </si>
  <si>
    <t>Stavební objekt</t>
  </si>
  <si>
    <t>Celkem za stavbu</t>
  </si>
  <si>
    <t>CZK</t>
  </si>
  <si>
    <t>Rekapitulace dílů</t>
  </si>
  <si>
    <t>Typ dílu</t>
  </si>
  <si>
    <t>_1</t>
  </si>
  <si>
    <t>Materiál</t>
  </si>
  <si>
    <t>900</t>
  </si>
  <si>
    <t>HZS</t>
  </si>
  <si>
    <t>D96</t>
  </si>
  <si>
    <t>Zemní práce</t>
  </si>
  <si>
    <t>M</t>
  </si>
  <si>
    <t>Montážní přirážky</t>
  </si>
  <si>
    <t>M21</t>
  </si>
  <si>
    <t>Elektromontáže</t>
  </si>
  <si>
    <t>M46</t>
  </si>
  <si>
    <t>Zemní práce při montážích</t>
  </si>
  <si>
    <t>ON</t>
  </si>
  <si>
    <t>VN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</si>
  <si>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</si>
  <si>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</si>
  <si>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</si>
  <si>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</si>
  <si>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</si>
  <si>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</si>
  <si>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</si>
  <si>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</si>
  <si>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</si>
  <si>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</si>
  <si>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</si>
  <si>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</si>
  <si>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</si>
  <si>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</si>
  <si>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</si>
  <si>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</si>
  <si>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</si>
  <si>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</si>
  <si>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</si>
  <si>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</si>
  <si>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</si>
  <si>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</si>
  <si>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</si>
  <si>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</si>
  <si>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</si>
  <si>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</si>
  <si>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</si>
  <si>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</si>
  <si>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0000003-1T</t>
  </si>
  <si>
    <t>Ochranný nárazník stožáru</t>
  </si>
  <si>
    <t xml:space="preserve">ks    </t>
  </si>
  <si>
    <t>Vlastní</t>
  </si>
  <si>
    <t>Specifikace</t>
  </si>
  <si>
    <t>POL3_</t>
  </si>
  <si>
    <t>2T</t>
  </si>
  <si>
    <t>stožár ocelový , ochranná manžeta, průměr 133mm</t>
  </si>
  <si>
    <t>316735704-2T</t>
  </si>
  <si>
    <t>Stožár osvětlovací sadový KL 6-133/60</t>
  </si>
  <si>
    <t>kus</t>
  </si>
  <si>
    <t>Indiv</t>
  </si>
  <si>
    <t>316735704-3T</t>
  </si>
  <si>
    <t>Stožár osvětlovací sadový KL 5-133/60</t>
  </si>
  <si>
    <t>31678616T</t>
  </si>
  <si>
    <t>Rozvodnice stožárová 721-27/N, IP20</t>
  </si>
  <si>
    <t>34111030R</t>
  </si>
  <si>
    <t>kabel CYKY; instalační; pro pevné uložení ve vnitřních a venk.prostorách v zemi, betonu; Cu plné holé jádro, tvar jádra RE-kulatý jednodrát; počet a průřez žil 3x1,5mm2; počet žil 3; teplota použití -30 až 70 °C; max.provoz.teplota při zkratu 160 °C; min.teplota pokládky -5 °C; průřez vodiče 1,5 mm2; samozhášivý; odolnost vůči UV záření; barva pláště černá</t>
  </si>
  <si>
    <t>m</t>
  </si>
  <si>
    <t>SPCM</t>
  </si>
  <si>
    <t>RTS 20/ I</t>
  </si>
  <si>
    <t>34111080R</t>
  </si>
  <si>
    <t>kabel CYKY; instalační; pro pevné uložení ve vnitřních a venk.prostorách v zemi, betonu; Cu plné holé jádro, tvar jádra RE-kulatý jednodrát; počet a průřez žil 4x16mm2; počet žil 4; teplota použití -30 až 70 °C; max.provoz.teplota při zkratu 160 °C; min.teplota pokládky -5 °C; průřez vodiče 16,0 mm2; samozhášivý; odolnost vůči UV záření; barva pláště černá</t>
  </si>
  <si>
    <t>34523412R</t>
  </si>
  <si>
    <t>vložka pojistková typ E 27, 2A; normální</t>
  </si>
  <si>
    <t>345711316R</t>
  </si>
  <si>
    <t>trubka ocelová, elektroinstalační; mat. bez závitu, lakovaná; vnější pr.= 50,0 mm; vnitřní pr.= 47,6 mm; mech.odolnost vysoká; mezní hodnota zatížení 1250 N/5 cm; teplot.rozsah -45 až 250 °C; použití: pro mechanickou ochranu vodičů a kabelů, z jedné strany osazena spojkou; délka l = 3 m</t>
  </si>
  <si>
    <t>3457114701R</t>
  </si>
  <si>
    <t>trubka kabelová ohebná dvouplášťová korugovaná chránička; vnější plášť z HDPE, vnitřní z LDPE; vnější pr.= 50,0 mm; vnitřní pr.= 41,0 mm; mezní hodnota zatížení 450 N/5 cm; teplot.rozsah -45 až 60 °C; stupeň hořlavosti A1; mat. bezhalogenový; IP 40, při použití těsnicího kroužku IP 67</t>
  </si>
  <si>
    <t>3484120101T</t>
  </si>
  <si>
    <t>Svítidlo venkovní LED, 20W, 2079lm, 3000K</t>
  </si>
  <si>
    <t>3484120102T</t>
  </si>
  <si>
    <t>Svítidlo venkovní LED, 28W, 3153lm, 3000K</t>
  </si>
  <si>
    <t>59212021R</t>
  </si>
  <si>
    <t>žlab kabelový beton; l = 1000,0 mm; š = 170 mm; š 1 = 100 mm; h = 140,0 mm; h 1 = 105 mm; beton C 25/30; XF1</t>
  </si>
  <si>
    <t>59213344R</t>
  </si>
  <si>
    <t>poklop kabelového žlabu l = 500,0 mm; š = 160 mm; tl = 35,0 mm; beton C 25/30; XF1</t>
  </si>
  <si>
    <t>904      R00</t>
  </si>
  <si>
    <t>Hzs-zkousky v ramci montaz.praci</t>
  </si>
  <si>
    <t>h</t>
  </si>
  <si>
    <t>Práce</t>
  </si>
  <si>
    <t>POL1_</t>
  </si>
  <si>
    <t>905      R01</t>
  </si>
  <si>
    <t>Hzs-revize provoz.souboru a st.obj., Revize</t>
  </si>
  <si>
    <t>979990112R00</t>
  </si>
  <si>
    <t>Poplatek za skládku obalovaný asfalt , skupina 17 09 04 z Katalogu odpadů</t>
  </si>
  <si>
    <t>t</t>
  </si>
  <si>
    <t>801-3</t>
  </si>
  <si>
    <t>F : 7*0,13*0,75*2,2</t>
  </si>
  <si>
    <t>VV</t>
  </si>
  <si>
    <t>E : 69*0,9*0,2*2,2</t>
  </si>
  <si>
    <t>0</t>
  </si>
  <si>
    <t>Naložení a odvoz suti, odvoz na vzdálenost 10000 m</t>
  </si>
  <si>
    <t>m3</t>
  </si>
  <si>
    <t>POL1_9</t>
  </si>
  <si>
    <t>F : 7*0,13*0,75</t>
  </si>
  <si>
    <t>E : 69*0,9*0,2</t>
  </si>
  <si>
    <t>199000002R00</t>
  </si>
  <si>
    <t>horniny 1- 4, skupina 17 05 04 z Katalogu odpadů</t>
  </si>
  <si>
    <t>A : 525*0,35*0,2</t>
  </si>
  <si>
    <t>B : 8*0,5*0,2</t>
  </si>
  <si>
    <t>C : 4*0,35*0,2+4*0,55*0,1+4*0,95*0,1</t>
  </si>
  <si>
    <t>D : 0</t>
  </si>
  <si>
    <t>F : 7*0,5*0,2</t>
  </si>
  <si>
    <t>E : 69*0,5*0,2</t>
  </si>
  <si>
    <t>G : 0</t>
  </si>
  <si>
    <t>460600001RT8</t>
  </si>
  <si>
    <t>Naložení a odvoz zeminy, odvoz na vzdálenost 10000 m</t>
  </si>
  <si>
    <t>Montážní přirážka 3% na podružný materiál M21 a _1</t>
  </si>
  <si>
    <t>Soubor</t>
  </si>
  <si>
    <t>VRN</t>
  </si>
  <si>
    <t>POL99_7</t>
  </si>
  <si>
    <t>210010123R00</t>
  </si>
  <si>
    <t>Montáž trubky  ochranné, polyetylenové, DN do 47 mm, volně uložené</t>
  </si>
  <si>
    <t>210010231R00</t>
  </si>
  <si>
    <t>Montáž trubky  , ocelové se základním nátěrem, volně uložené, o rozměru 60/2-4 mm</t>
  </si>
  <si>
    <t>210100001R00</t>
  </si>
  <si>
    <t>Ukončení vodičů  v rozvaděči včetně zapojení a vodičové koncovky,  , průřez do 2,5 mm2</t>
  </si>
  <si>
    <t>210100003R00</t>
  </si>
  <si>
    <t>Ukončení vodičů  v rozvaděči včetně zapojení a vodičové koncovky,  , průřez do 16 mm2</t>
  </si>
  <si>
    <t>210202115R00</t>
  </si>
  <si>
    <t>Montáž svítidla veřejného osvětlení, parkového</t>
  </si>
  <si>
    <t>210204041R00</t>
  </si>
  <si>
    <t xml:space="preserve">Montáž stožáru veřejného osvětlení pro uchycení na zábradlí nebo pro pásovou dopravu,  ,  ,  </t>
  </si>
  <si>
    <t>Montáž stožárů, jejich rozvoz po trase, postavení, vyrovnání a definitivní zajištění v základu.</t>
  </si>
  <si>
    <t>POP</t>
  </si>
  <si>
    <t>210220022RT1</t>
  </si>
  <si>
    <t>Montáž uzemňovacího vedení v zemi, včetně svorek, propojení a izolace spojů, z drátů ocelových pozinkovaných  (FeZn),  , včetně dodávky drátu průměru 10 mm</t>
  </si>
  <si>
    <t>včetně montáže svorek spojovacích, odbočných, upevňovacích a spojovacího materiálu.</t>
  </si>
  <si>
    <t>210800628RT1</t>
  </si>
  <si>
    <t>Montáž vodiče H07V-K (CYA), 16 mm2, uloženého volně, včetně dodávky vodiče</t>
  </si>
  <si>
    <t>210810005R00</t>
  </si>
  <si>
    <t>Montáž kabelu CYKY 750 V, 3 x 1,5 mm2, volně uloženého</t>
  </si>
  <si>
    <t>210810014R00</t>
  </si>
  <si>
    <t>Montáž kabelu CYKY 750 V, 4 x 16 mm2, volně uloženého</t>
  </si>
  <si>
    <t>210120001R00</t>
  </si>
  <si>
    <t>závitové s předním přívodem do 500 V včetně pojistkové hlavice, vložek, styčných kroužků a zapojení,  , E 27, do 25 A</t>
  </si>
  <si>
    <t>210204011R00</t>
  </si>
  <si>
    <t xml:space="preserve">uličního, ocelového, délky do 12 m,  </t>
  </si>
  <si>
    <t>210204201R00</t>
  </si>
  <si>
    <t>pro 1 okruh</t>
  </si>
  <si>
    <t>Montáž stožárové rozvodnice, montáže kabelu mezi rozvodnicí a vlastním svítidlem včetně jeho ukončení a zapojení v rozvodnici. U stožárů typu Ž je v položce zakalkulováno i zapojení dotykové spojky.</t>
  </si>
  <si>
    <t>10010T</t>
  </si>
  <si>
    <t>Bužírka smršťovací SB/SBF-3 ŽZ</t>
  </si>
  <si>
    <t>180456171100R</t>
  </si>
  <si>
    <t>Montážní plošina na autopod. MP-16 (A 31)</t>
  </si>
  <si>
    <t>Sh</t>
  </si>
  <si>
    <t>STROJ</t>
  </si>
  <si>
    <t>Stroj</t>
  </si>
  <si>
    <t>POL6_</t>
  </si>
  <si>
    <t>113106121R00</t>
  </si>
  <si>
    <t>Rozebrání komunikací pro pěší s jakýmkoliv ložem a výplní spár_x000D_
 z betonových nebo kameninových dlaždic nebo tvarovek</t>
  </si>
  <si>
    <t>m2</t>
  </si>
  <si>
    <t>822-1</t>
  </si>
  <si>
    <t>s přemístěním hmot na skládku na vzdálenost do 3 m nebo s naložením na dopravní prostředek</t>
  </si>
  <si>
    <t>SPI</t>
  </si>
  <si>
    <t>C : 4*0,95</t>
  </si>
  <si>
    <t>119001421R00</t>
  </si>
  <si>
    <t>Dočasné zajištění podzemního potrubí nebo vedení kabelů do 3 kabelů</t>
  </si>
  <si>
    <t>800-1</t>
  </si>
  <si>
    <t>ve výkopišti ve stavu a poloze, ve kterých byla na začátku zemních prací, a to podepřením, vzepřením nebo vyvěšením, případně s ochranným bedněním, se zřízením a odstraněním zajišťovací konstrukce a včetně opotřebení použitých materiálů,</t>
  </si>
  <si>
    <t>141721101R00</t>
  </si>
  <si>
    <t>Řízené protlačení a vtažení trub PE v hornině 1 - 4 průměru do 110 mm</t>
  </si>
  <si>
    <t>Horizontálně řízené vrtání, vtažení potrubí na principu rozplavování a rozrušování zeminy pomocí vysokotlaké směsi vody a bentonitu. Případné svařování vtahovaného potrubí.</t>
  </si>
  <si>
    <t>D : 5</t>
  </si>
  <si>
    <t>I : 12</t>
  </si>
  <si>
    <t>331351101R00</t>
  </si>
  <si>
    <t>Bednění hranatých sloupů průřezu pravoúhlého čtyřúhelníka_x000D_
 zřízení</t>
  </si>
  <si>
    <t>801-1</t>
  </si>
  <si>
    <t>(pilířů), rámových stojek, táhel nebo vzpěr svislých nebo šikmých (odkloněných) o výšce do 4 m včetně vzepření</t>
  </si>
  <si>
    <t>26*0,6*0,6*0,9</t>
  </si>
  <si>
    <t>564211111R00</t>
  </si>
  <si>
    <t>Podklad nebo podsyp ze štěrkopísku tloušťka po zhutnění 50 mm</t>
  </si>
  <si>
    <t>s rozprostřením, vlhčením a zhutněním</t>
  </si>
  <si>
    <t>564231111R00</t>
  </si>
  <si>
    <t>Podklad nebo podsyp ze štěrkopísku tloušťka po zhutnění 100 mm</t>
  </si>
  <si>
    <t>F : 7*0,55</t>
  </si>
  <si>
    <t>E : 69*0,70</t>
  </si>
  <si>
    <t>564851111R00</t>
  </si>
  <si>
    <t>Podklad ze štěrkodrti s rozprostřením a zhutněním frakce 0-63 mm, tloušťka po zhutnění 150 mm</t>
  </si>
  <si>
    <t>C : 4*0,55</t>
  </si>
  <si>
    <t>565171111R00</t>
  </si>
  <si>
    <t>Podklad z kameniva obaleného asfaltem ACP 22+, v pruhu šířky do 3 m, třídy 1, tloušťka po zhutnění 100 mm</t>
  </si>
  <si>
    <t>s rozprostřením a zhutněním</t>
  </si>
  <si>
    <t>565181111R00</t>
  </si>
  <si>
    <t>Podklad z kameniva obaleného asfaltem ACP 22+, v pruhu šířky do 3 m, třídy 1, tloušťka po zhutnění 150 mm</t>
  </si>
  <si>
    <t>E : 69*0,9</t>
  </si>
  <si>
    <t>577114125R00</t>
  </si>
  <si>
    <t>Beton asfaltový z modifikovaného asfaltu v pruhu šířky přes 3 m, ACL 16 S , tloušťky 60 mm, plochy přes 1000 m2</t>
  </si>
  <si>
    <t>578132111R00</t>
  </si>
  <si>
    <t>Litý asfalt z kameniva v pruhu šířky do 3 m, střednězrnný nebo hrubozrnný, tloušťky 30 mm</t>
  </si>
  <si>
    <t>z kameniva těženého nebo drceného s rozprostřením</t>
  </si>
  <si>
    <t>596215021R00</t>
  </si>
  <si>
    <t>Kladení zámkové dlažby do drtě tloušťka dlažby 60 mm, tloušťka lože 40 mm</t>
  </si>
  <si>
    <t>s provedením lože z kameniva drceného, s vyplněním spár, s dvojitým hutněním a se smetením přebytečného materiálu na krajnici. S dodáním hmot pro lože a výplň spár.</t>
  </si>
  <si>
    <t>460030081RT3</t>
  </si>
  <si>
    <t>Řezání spáry v asfaltu nebo betonu, v tloušťce vrstvy do 8-10 cm</t>
  </si>
  <si>
    <t>F : 2*7</t>
  </si>
  <si>
    <t>E : 69*2</t>
  </si>
  <si>
    <t>460100034TV1</t>
  </si>
  <si>
    <t>Pouzdrový základ "Zelený utopenec" 600x600, v.900</t>
  </si>
  <si>
    <t>460120002R00</t>
  </si>
  <si>
    <t>Zához jámy, hornina třídy 3 - 4</t>
  </si>
  <si>
    <t xml:space="preserve">m3    </t>
  </si>
  <si>
    <t>460200133RT1</t>
  </si>
  <si>
    <t>Výkop kabelové rýhy 35/50 cm  hor.3, strojní výkop rýhy</t>
  </si>
  <si>
    <t>F : 7</t>
  </si>
  <si>
    <t>460200143RT2</t>
  </si>
  <si>
    <t>Výkop kabelové rýhy 35/60 cm  hor.3, ruční výkop rýhy</t>
  </si>
  <si>
    <t>C : 4</t>
  </si>
  <si>
    <t>460200163RT1</t>
  </si>
  <si>
    <t>Výkop kabelové rýhy 35/80 cm  hor.3, strojní výkop rýhy</t>
  </si>
  <si>
    <t>A : 419</t>
  </si>
  <si>
    <t>460200163RT2</t>
  </si>
  <si>
    <t>Výkop kabelové rýhy 35/80 cm  hor.3, ruční výkop rýhy</t>
  </si>
  <si>
    <t>87+9+7+3</t>
  </si>
  <si>
    <t xml:space="preserve">A : </t>
  </si>
  <si>
    <t>460200263RT1</t>
  </si>
  <si>
    <t>Výkop kabelové rýhy 50/80 cm  hor.3, strojní výkop rýhy</t>
  </si>
  <si>
    <t>B : 8</t>
  </si>
  <si>
    <t>460200283RT1</t>
  </si>
  <si>
    <t>Výkop kabelové rýhy 50/100 cm hor.3, strojní výkop rýhy</t>
  </si>
  <si>
    <t>E : 15</t>
  </si>
  <si>
    <t>G : 30</t>
  </si>
  <si>
    <t>460200283RT2</t>
  </si>
  <si>
    <t>Výkop kabelové rýhy 50/100 cm hor.3, ruční výkop rýhy</t>
  </si>
  <si>
    <t>E : 54</t>
  </si>
  <si>
    <t>G : 10</t>
  </si>
  <si>
    <t>460420018RT3</t>
  </si>
  <si>
    <t>Zřízení kabelového lože v rýze š.do 35 cm z písku, tloušťka vrstvy 20 cm</t>
  </si>
  <si>
    <t>A : 525</t>
  </si>
  <si>
    <t>460420022RT3</t>
  </si>
  <si>
    <t>Zřízení kabelového lože v rýze š. do 65 cm z písku, lože tloušťky 20 cm</t>
  </si>
  <si>
    <t>E : 69</t>
  </si>
  <si>
    <t>G : 40</t>
  </si>
  <si>
    <t>460490012RT1</t>
  </si>
  <si>
    <t>Fólie výstražná z PVC, šířka 33 cm, fólie PVC šířka 33 cm</t>
  </si>
  <si>
    <t>460570103R00</t>
  </si>
  <si>
    <t>Zához rýhy 35/20 cm, hornina třídy 3, se zhutněním</t>
  </si>
  <si>
    <t>460570243R00</t>
  </si>
  <si>
    <t>Zához rýhy 50/60 cm, hornina třídy 3, se zhutněním</t>
  </si>
  <si>
    <t>460570253R00</t>
  </si>
  <si>
    <t>Zához rýhy 50/70 cm, hornina třídy 3, se zhutněním</t>
  </si>
  <si>
    <t>460570263R00</t>
  </si>
  <si>
    <t>Zához rýhy 50/80 cm, hornina třídy 3, se zhutněním</t>
  </si>
  <si>
    <t>460620006RT1</t>
  </si>
  <si>
    <t>Osetí povrchu trávou, včetně dodávky osiva</t>
  </si>
  <si>
    <t>A : 525*0,35</t>
  </si>
  <si>
    <t>B : 8*0,5</t>
  </si>
  <si>
    <t>460650001R00</t>
  </si>
  <si>
    <t>Příjezdová cesta štěrková šířky do 4 m</t>
  </si>
  <si>
    <t>G : 40*0,25</t>
  </si>
  <si>
    <t>00</t>
  </si>
  <si>
    <t>Jáma do 2 m3 pro protlak, ruční výkop jámy</t>
  </si>
  <si>
    <t>RTS 19/ I</t>
  </si>
  <si>
    <t>1,5*1*1,5*2</t>
  </si>
  <si>
    <t>2,5*1,5*2+1,5*1,5*2</t>
  </si>
  <si>
    <t>460010024RT2</t>
  </si>
  <si>
    <t>Vytýčení kabelové trasy v zastavěném prostoru, délka trasy do 500 m</t>
  </si>
  <si>
    <t>km</t>
  </si>
  <si>
    <t>460050703RT1</t>
  </si>
  <si>
    <t>Jáma do 2 m3 pro stožár veřejného osvětlení, hor.3, ruční výkop jámy</t>
  </si>
  <si>
    <t>460570143R00</t>
  </si>
  <si>
    <t>Zához rýhy 35/60 cm, hornina třídy 3, se zhutněním</t>
  </si>
  <si>
    <t>460620013R00</t>
  </si>
  <si>
    <t>Provizorní úprava terénu v přírodní hornině 3</t>
  </si>
  <si>
    <t>965200012RA0</t>
  </si>
  <si>
    <t>betonových a asfaltových</t>
  </si>
  <si>
    <t>Agregovaná položka</t>
  </si>
  <si>
    <t>POL2_</t>
  </si>
  <si>
    <t>583419003R</t>
  </si>
  <si>
    <t>kamenivo přírodní drcené frakce 32,0 až 63,0 mm; třída B</t>
  </si>
  <si>
    <t>G : 40*0,25*1,8</t>
  </si>
  <si>
    <t>58922151R</t>
  </si>
  <si>
    <t>beton  třídy C 16/20; frakce kameniva do 22 mm; konzistence měkká; z cementu struskoportlandského</t>
  </si>
  <si>
    <t>00000</t>
  </si>
  <si>
    <t>Vytýčení trasy inženýrských sítí</t>
  </si>
  <si>
    <t>soubor</t>
  </si>
  <si>
    <t>R-položka</t>
  </si>
  <si>
    <t>POL12_1</t>
  </si>
  <si>
    <t>100</t>
  </si>
  <si>
    <t>Ostatní náklady na přesun hmot</t>
  </si>
  <si>
    <t>OPN</t>
  </si>
  <si>
    <t>POL13_0</t>
  </si>
  <si>
    <t>005121016R</t>
  </si>
  <si>
    <t>Vybudování zařízení staveniště pro JKSO 827</t>
  </si>
  <si>
    <t>POL99_0</t>
  </si>
  <si>
    <t>Vybudování zpevněných ploch pro skladování materiálu, doprava a osazení kontejnerů pro skladování.</t>
  </si>
  <si>
    <t>Sejmutí ornice, hrubá úprava terénu a zpevnění ploch pro osazení objektů sociálního zařízení staveniště a kanceláří stavby.</t>
  </si>
  <si>
    <t>Doprava a osazení mobilních buněk sociálního zařízení – umývárny, toalety, šatny.</t>
  </si>
  <si>
    <t>Doprava a osazení kanceláří stavby a technického dozoru.</t>
  </si>
  <si>
    <t>Doprava a osazení lávek pro chodce do 2 m délky, mostů do 5 délky.</t>
  </si>
  <si>
    <t>Zřízení osvětlení staveniště (včetně stožárů a osvětlovacích těles).</t>
  </si>
  <si>
    <t>Zřízení dočasných ochranných zařízení (plachty, stěny, stany), jestliže jsou vyžadovány technologií montáže.</t>
  </si>
  <si>
    <t>Náhradní zdroj elektrické energie.</t>
  </si>
  <si>
    <t>005241020R</t>
  </si>
  <si>
    <t xml:space="preserve">Geodetické zaměření skutečného provedení  </t>
  </si>
  <si>
    <t xml:space="preserve">km    </t>
  </si>
  <si>
    <t>POL99_8</t>
  </si>
  <si>
    <t>Náklady na provedení skutečného zaměření stavby v rozsahu nezbytném pro zápis změny do katastru nemovitostí.</t>
  </si>
  <si>
    <t>SUM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</si>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</sst>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3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 shrinkToFit="1"/>
    </xf>
    <xf numFmtId="4" fontId="8" fillId="0" borderId="32" xfId="0" applyNumberFormat="1" applyFont="1" applyBorder="1" applyAlignment="1">
      <alignment vertical="center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4" fontId="7" fillId="3" borderId="36" xfId="0" applyNumberFormat="1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6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3" borderId="36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4" fontId="17" fillId="0" borderId="0" xfId="0" applyNumberFormat="1" applyFont="1" applyBorder="1" applyAlignment="1">
      <alignment vertical="top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0" fontId="20" fillId="0" borderId="0" xfId="0" applyNumberFormat="1" applyFont="1" applyAlignment="1">
      <alignment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9" fillId="0" borderId="0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vertical="top" wrapText="1"/>
    </xf>
    <xf numFmtId="0" fontId="19" fillId="0" borderId="18" xfId="0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vertical="top" wrapText="1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194" t="s">
        <v>39</v>
      </c>
      <c r="B2" s="194"/>
      <c r="C2" s="194"/>
      <c r="D2" s="194"/>
      <c r="E2" s="194"/>
      <c r="F2" s="194"/>
      <c r="G2" s="194"/>
    </row>
  </sheetData>
  <sheetProtection algorithmName="SHA-512" hashValue="608V9dU5Mx4OVXyIN6Ouad8cm8hUpeQ4bZL61qcPF5xhiiLg7DEoGSmI+rp9w/KpL19QvwumOCDAPt65rdpGnw==" saltValue="+2dGNS5Qkf+St3e+vecBKA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0"/>
  <sheetViews>
    <sheetView showGridLines="0" topLeftCell="B1" zoomScaleNormal="100" zoomScaleSheetLayoutView="75" workbookViewId="0">
      <selection activeCell="A29" sqref="A29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229" t="s">
        <v>41</v>
      </c>
      <c r="C1" s="230"/>
      <c r="D1" s="230"/>
      <c r="E1" s="230"/>
      <c r="F1" s="230"/>
      <c r="G1" s="230"/>
      <c r="H1" s="230"/>
      <c r="I1" s="230"/>
      <c r="J1" s="231"/>
    </row>
    <row r="2" spans="1:15" ht="36" customHeight="1" x14ac:dyDescent="0.2">
      <c r="A2" s="2"/>
      <c r="B2" s="77" t="s">
        <v>22</v>
      </c>
      <c r="C2" s="78"/>
      <c r="D2" s="79" t="s">
        <v>47</v>
      </c>
      <c r="E2" s="235" t="s">
        <v>48</v>
      </c>
      <c r="F2" s="236"/>
      <c r="G2" s="236"/>
      <c r="H2" s="236"/>
      <c r="I2" s="236"/>
      <c r="J2" s="237"/>
      <c r="O2" s="1"/>
    </row>
    <row r="3" spans="1:15" ht="27" customHeight="1" x14ac:dyDescent="0.2">
      <c r="A3" s="2"/>
      <c r="B3" s="80" t="s">
        <v>45</v>
      </c>
      <c r="C3" s="78"/>
      <c r="D3" s="81" t="s">
        <v>43</v>
      </c>
      <c r="E3" s="238" t="s">
        <v>44</v>
      </c>
      <c r="F3" s="239"/>
      <c r="G3" s="239"/>
      <c r="H3" s="239"/>
      <c r="I3" s="239"/>
      <c r="J3" s="240"/>
    </row>
    <row r="4" spans="1:15" ht="23.25" customHeight="1" x14ac:dyDescent="0.2">
      <c r="A4" s="76">
        <v>331</v>
      </c>
      <c r="B4" s="82" t="s">
        <v>46</v>
      </c>
      <c r="C4" s="83"/>
      <c r="D4" s="84" t="s">
        <v>43</v>
      </c>
      <c r="E4" s="218" t="s">
        <v>44</v>
      </c>
      <c r="F4" s="219"/>
      <c r="G4" s="219"/>
      <c r="H4" s="219"/>
      <c r="I4" s="219"/>
      <c r="J4" s="220"/>
    </row>
    <row r="5" spans="1:15" ht="24" customHeight="1" x14ac:dyDescent="0.2">
      <c r="A5" s="2"/>
      <c r="B5" s="31" t="s">
        <v>42</v>
      </c>
      <c r="D5" s="223"/>
      <c r="E5" s="224"/>
      <c r="F5" s="224"/>
      <c r="G5" s="224"/>
      <c r="H5" s="18" t="s">
        <v>40</v>
      </c>
      <c r="I5" s="22"/>
      <c r="J5" s="8"/>
    </row>
    <row r="6" spans="1:15" ht="15.75" customHeight="1" x14ac:dyDescent="0.2">
      <c r="A6" s="2"/>
      <c r="B6" s="28"/>
      <c r="C6" s="55"/>
      <c r="D6" s="225"/>
      <c r="E6" s="226"/>
      <c r="F6" s="226"/>
      <c r="G6" s="226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227"/>
      <c r="F7" s="228"/>
      <c r="G7" s="228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242"/>
      <c r="E11" s="242"/>
      <c r="F11" s="242"/>
      <c r="G11" s="242"/>
      <c r="H11" s="18" t="s">
        <v>40</v>
      </c>
      <c r="I11" s="86"/>
      <c r="J11" s="8"/>
    </row>
    <row r="12" spans="1:15" ht="15.75" customHeight="1" x14ac:dyDescent="0.2">
      <c r="A12" s="2"/>
      <c r="B12" s="28"/>
      <c r="C12" s="55"/>
      <c r="D12" s="217"/>
      <c r="E12" s="217"/>
      <c r="F12" s="217"/>
      <c r="G12" s="217"/>
      <c r="H12" s="18" t="s">
        <v>34</v>
      </c>
      <c r="I12" s="86"/>
      <c r="J12" s="8"/>
    </row>
    <row r="13" spans="1:15" ht="15.75" customHeight="1" x14ac:dyDescent="0.2">
      <c r="A13" s="2"/>
      <c r="B13" s="29"/>
      <c r="C13" s="56"/>
      <c r="D13" s="85"/>
      <c r="E13" s="221"/>
      <c r="F13" s="222"/>
      <c r="G13" s="222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241"/>
      <c r="F15" s="241"/>
      <c r="G15" s="243"/>
      <c r="H15" s="243"/>
      <c r="I15" s="243" t="s">
        <v>29</v>
      </c>
      <c r="J15" s="244"/>
    </row>
    <row r="16" spans="1:15" ht="23.25" customHeight="1" x14ac:dyDescent="0.2">
      <c r="A16" s="143" t="s">
        <v>24</v>
      </c>
      <c r="B16" s="38" t="s">
        <v>24</v>
      </c>
      <c r="C16" s="62"/>
      <c r="D16" s="63"/>
      <c r="E16" s="206"/>
      <c r="F16" s="207"/>
      <c r="G16" s="206"/>
      <c r="H16" s="207"/>
      <c r="I16" s="206">
        <f>SUMIF(F50:F56,A16,I50:I56)+SUMIF(F50:F56,"PSU",I50:I56)</f>
        <v>0</v>
      </c>
      <c r="J16" s="208"/>
    </row>
    <row r="17" spans="1:10" ht="23.25" customHeight="1" x14ac:dyDescent="0.2">
      <c r="A17" s="143" t="s">
        <v>25</v>
      </c>
      <c r="B17" s="38" t="s">
        <v>25</v>
      </c>
      <c r="C17" s="62"/>
      <c r="D17" s="63"/>
      <c r="E17" s="206"/>
      <c r="F17" s="207"/>
      <c r="G17" s="206"/>
      <c r="H17" s="207"/>
      <c r="I17" s="206">
        <f>SUMIF(F50:F56,A17,I50:I56)</f>
        <v>0</v>
      </c>
      <c r="J17" s="208"/>
    </row>
    <row r="18" spans="1:10" ht="23.25" customHeight="1" x14ac:dyDescent="0.2">
      <c r="A18" s="143" t="s">
        <v>26</v>
      </c>
      <c r="B18" s="38" t="s">
        <v>26</v>
      </c>
      <c r="C18" s="62"/>
      <c r="D18" s="63"/>
      <c r="E18" s="206"/>
      <c r="F18" s="207"/>
      <c r="G18" s="206"/>
      <c r="H18" s="207"/>
      <c r="I18" s="206">
        <f>SUMIF(F50:F56,A18,I50:I56)</f>
        <v>0</v>
      </c>
      <c r="J18" s="208"/>
    </row>
    <row r="19" spans="1:10" ht="23.25" customHeight="1" x14ac:dyDescent="0.2">
      <c r="A19" s="143" t="s">
        <v>68</v>
      </c>
      <c r="B19" s="38" t="s">
        <v>27</v>
      </c>
      <c r="C19" s="62"/>
      <c r="D19" s="63"/>
      <c r="E19" s="206"/>
      <c r="F19" s="207"/>
      <c r="G19" s="206"/>
      <c r="H19" s="207"/>
      <c r="I19" s="206">
        <f>SUMIF(F50:F56,A19,I50:I56)</f>
        <v>0</v>
      </c>
      <c r="J19" s="208"/>
    </row>
    <row r="20" spans="1:10" ht="23.25" customHeight="1" x14ac:dyDescent="0.2">
      <c r="A20" s="143" t="s">
        <v>67</v>
      </c>
      <c r="B20" s="38" t="s">
        <v>28</v>
      </c>
      <c r="C20" s="62"/>
      <c r="D20" s="63"/>
      <c r="E20" s="206"/>
      <c r="F20" s="207"/>
      <c r="G20" s="206"/>
      <c r="H20" s="207"/>
      <c r="I20" s="206">
        <f>SUMIF(F50:F56,A20,I50:I56)</f>
        <v>0</v>
      </c>
      <c r="J20" s="208"/>
    </row>
    <row r="21" spans="1:10" ht="23.25" customHeight="1" x14ac:dyDescent="0.2">
      <c r="A21" s="2"/>
      <c r="B21" s="48" t="s">
        <v>29</v>
      </c>
      <c r="C21" s="64"/>
      <c r="D21" s="65"/>
      <c r="E21" s="209"/>
      <c r="F21" s="245"/>
      <c r="G21" s="209"/>
      <c r="H21" s="245"/>
      <c r="I21" s="209">
        <f>SUM(I16:J20)</f>
        <v>0</v>
      </c>
      <c r="J21" s="210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12</v>
      </c>
      <c r="C23" s="62"/>
      <c r="D23" s="63"/>
      <c r="E23" s="67">
        <v>15</v>
      </c>
      <c r="F23" s="39" t="s">
        <v>0</v>
      </c>
      <c r="G23" s="204">
        <f>ZakladDPHSniVypocet</f>
        <v>0</v>
      </c>
      <c r="H23" s="205"/>
      <c r="I23" s="205"/>
      <c r="J23" s="40" t="str">
        <f t="shared" ref="J23:J28" si="0">Mena</f>
        <v>CZK</v>
      </c>
    </row>
    <row r="24" spans="1:10" ht="23.25" hidden="1" customHeight="1" x14ac:dyDescent="0.2">
      <c r="A24" s="2"/>
      <c r="B24" s="38" t="s">
        <v>13</v>
      </c>
      <c r="C24" s="62"/>
      <c r="D24" s="63"/>
      <c r="E24" s="67">
        <f>SazbaDPH1</f>
        <v>15</v>
      </c>
      <c r="F24" s="39" t="s">
        <v>0</v>
      </c>
      <c r="G24" s="202">
        <v>0</v>
      </c>
      <c r="H24" s="203"/>
      <c r="I24" s="203"/>
      <c r="J24" s="40" t="str">
        <f t="shared" si="0"/>
        <v>CZK</v>
      </c>
    </row>
    <row r="25" spans="1:10" ht="23.25" customHeight="1" x14ac:dyDescent="0.2">
      <c r="A25" s="2"/>
      <c r="B25" s="38" t="s">
        <v>14</v>
      </c>
      <c r="C25" s="62"/>
      <c r="D25" s="63"/>
      <c r="E25" s="67">
        <v>21</v>
      </c>
      <c r="F25" s="39" t="s">
        <v>0</v>
      </c>
      <c r="G25" s="204">
        <f>ZakladDPHZaklVypocet</f>
        <v>0</v>
      </c>
      <c r="H25" s="205"/>
      <c r="I25" s="205"/>
      <c r="J25" s="40" t="str">
        <f t="shared" si="0"/>
        <v>CZK</v>
      </c>
    </row>
    <row r="26" spans="1:10" ht="23.25" hidden="1" customHeight="1" x14ac:dyDescent="0.2">
      <c r="A26" s="2"/>
      <c r="B26" s="32" t="s">
        <v>15</v>
      </c>
      <c r="C26" s="68"/>
      <c r="D26" s="54"/>
      <c r="E26" s="69">
        <f>SazbaDPH2</f>
        <v>21</v>
      </c>
      <c r="F26" s="30" t="s">
        <v>0</v>
      </c>
      <c r="G26" s="232">
        <v>317664.15999999997</v>
      </c>
      <c r="H26" s="233"/>
      <c r="I26" s="233"/>
      <c r="J26" s="37" t="str">
        <f t="shared" si="0"/>
        <v>CZK</v>
      </c>
    </row>
    <row r="27" spans="1:10" ht="23.25" customHeight="1" thickBot="1" x14ac:dyDescent="0.25">
      <c r="A27" s="2">
        <f>ZakladDPHSni+ZakladDPHZakl</f>
        <v>0</v>
      </c>
      <c r="B27" s="31" t="s">
        <v>4</v>
      </c>
      <c r="C27" s="70"/>
      <c r="D27" s="71"/>
      <c r="E27" s="70"/>
      <c r="F27" s="16"/>
      <c r="G27" s="234">
        <f>CenaCelkemBezDPH-(ZakladDPHSni+ZakladDPHZakl)</f>
        <v>0</v>
      </c>
      <c r="H27" s="234"/>
      <c r="I27" s="234"/>
      <c r="J27" s="41" t="str">
        <f t="shared" si="0"/>
        <v>CZK</v>
      </c>
    </row>
    <row r="28" spans="1:10" ht="27.75" customHeight="1" thickBot="1" x14ac:dyDescent="0.25">
      <c r="A28" s="2">
        <f>(A27-INT(A27))*100</f>
        <v>0</v>
      </c>
      <c r="B28" s="117" t="s">
        <v>23</v>
      </c>
      <c r="C28" s="118"/>
      <c r="D28" s="118"/>
      <c r="E28" s="119"/>
      <c r="F28" s="120"/>
      <c r="G28" s="211">
        <f>A27</f>
        <v>0</v>
      </c>
      <c r="H28" s="212"/>
      <c r="I28" s="212"/>
      <c r="J28" s="121" t="str">
        <f t="shared" si="0"/>
        <v>CZK</v>
      </c>
    </row>
    <row r="29" spans="1:10" ht="27.75" hidden="1" customHeight="1" thickBot="1" x14ac:dyDescent="0.25">
      <c r="A29" s="2"/>
      <c r="B29" s="117" t="s">
        <v>35</v>
      </c>
      <c r="C29" s="122"/>
      <c r="D29" s="122"/>
      <c r="E29" s="122"/>
      <c r="F29" s="123"/>
      <c r="G29" s="211">
        <f>ZakladDPHSni+DPHSni+ZakladDPHZakl+DPHZakl+Zaokrouhleni</f>
        <v>317664.15999999997</v>
      </c>
      <c r="H29" s="211"/>
      <c r="I29" s="211"/>
      <c r="J29" s="124" t="s">
        <v>52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13"/>
      <c r="E34" s="214"/>
      <c r="G34" s="215"/>
      <c r="H34" s="216"/>
      <c r="I34" s="216"/>
      <c r="J34" s="25"/>
    </row>
    <row r="35" spans="1:10" ht="12.75" customHeight="1" x14ac:dyDescent="0.2">
      <c r="A35" s="2"/>
      <c r="B35" s="2"/>
      <c r="D35" s="201" t="s">
        <v>2</v>
      </c>
      <c r="E35" s="201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90" t="s">
        <v>16</v>
      </c>
      <c r="C37" s="91"/>
      <c r="D37" s="91"/>
      <c r="E37" s="91"/>
      <c r="F37" s="92"/>
      <c r="G37" s="92"/>
      <c r="H37" s="92"/>
      <c r="I37" s="92"/>
      <c r="J37" s="93"/>
    </row>
    <row r="38" spans="1:10" ht="25.5" hidden="1" customHeight="1" x14ac:dyDescent="0.2">
      <c r="A38" s="89" t="s">
        <v>37</v>
      </c>
      <c r="B38" s="94" t="s">
        <v>17</v>
      </c>
      <c r="C38" s="95" t="s">
        <v>5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18</v>
      </c>
      <c r="I38" s="98" t="s">
        <v>1</v>
      </c>
      <c r="J38" s="99" t="s">
        <v>0</v>
      </c>
    </row>
    <row r="39" spans="1:10" ht="25.5" hidden="1" customHeight="1" x14ac:dyDescent="0.2">
      <c r="A39" s="89">
        <v>1</v>
      </c>
      <c r="B39" s="100" t="s">
        <v>49</v>
      </c>
      <c r="C39" s="197"/>
      <c r="D39" s="197"/>
      <c r="E39" s="197"/>
      <c r="F39" s="101">
        <f>'1 1 Pol'!AE192</f>
        <v>0</v>
      </c>
      <c r="G39" s="102">
        <f>'1 1 Pol'!AF192</f>
        <v>0</v>
      </c>
      <c r="H39" s="103"/>
      <c r="I39" s="104">
        <f>F39+G39+H39</f>
        <v>0</v>
      </c>
      <c r="J39" s="105" t="str">
        <f>IF(CenaCelkemVypocet=0,"",I39/CenaCelkemVypocet*100)</f>
        <v/>
      </c>
    </row>
    <row r="40" spans="1:10" ht="25.5" hidden="1" customHeight="1" x14ac:dyDescent="0.2">
      <c r="A40" s="89">
        <v>2</v>
      </c>
      <c r="B40" s="106"/>
      <c r="C40" s="198" t="s">
        <v>50</v>
      </c>
      <c r="D40" s="198"/>
      <c r="E40" s="198"/>
      <c r="F40" s="107"/>
      <c r="G40" s="108"/>
      <c r="H40" s="108"/>
      <c r="I40" s="109"/>
      <c r="J40" s="110"/>
    </row>
    <row r="41" spans="1:10" ht="25.5" hidden="1" customHeight="1" x14ac:dyDescent="0.2">
      <c r="A41" s="89">
        <v>2</v>
      </c>
      <c r="B41" s="106" t="s">
        <v>43</v>
      </c>
      <c r="C41" s="198" t="s">
        <v>44</v>
      </c>
      <c r="D41" s="198"/>
      <c r="E41" s="198"/>
      <c r="F41" s="107">
        <f>'1 1 Pol'!AE192</f>
        <v>0</v>
      </c>
      <c r="G41" s="108">
        <f>'1 1 Pol'!AF192</f>
        <v>0</v>
      </c>
      <c r="H41" s="108"/>
      <c r="I41" s="109">
        <f>F41+G41+H41</f>
        <v>0</v>
      </c>
      <c r="J41" s="110" t="str">
        <f>IF(CenaCelkemVypocet=0,"",I41/CenaCelkemVypocet*100)</f>
        <v/>
      </c>
    </row>
    <row r="42" spans="1:10" ht="25.5" hidden="1" customHeight="1" x14ac:dyDescent="0.2">
      <c r="A42" s="89">
        <v>3</v>
      </c>
      <c r="B42" s="111" t="s">
        <v>43</v>
      </c>
      <c r="C42" s="197" t="s">
        <v>44</v>
      </c>
      <c r="D42" s="197"/>
      <c r="E42" s="197"/>
      <c r="F42" s="112">
        <f>'1 1 Pol'!AE192</f>
        <v>0</v>
      </c>
      <c r="G42" s="103">
        <f>'1 1 Pol'!AF192</f>
        <v>0</v>
      </c>
      <c r="H42" s="103"/>
      <c r="I42" s="104">
        <f>F42+G42+H42</f>
        <v>0</v>
      </c>
      <c r="J42" s="105" t="str">
        <f>IF(CenaCelkemVypocet=0,"",I42/CenaCelkemVypocet*100)</f>
        <v/>
      </c>
    </row>
    <row r="43" spans="1:10" ht="25.5" hidden="1" customHeight="1" x14ac:dyDescent="0.2">
      <c r="A43" s="89"/>
      <c r="B43" s="199" t="s">
        <v>51</v>
      </c>
      <c r="C43" s="200"/>
      <c r="D43" s="200"/>
      <c r="E43" s="200"/>
      <c r="F43" s="113">
        <f>SUMIF(A39:A42,"=1",F39:F42)</f>
        <v>0</v>
      </c>
      <c r="G43" s="114">
        <f>SUMIF(A39:A42,"=1",G39:G42)</f>
        <v>0</v>
      </c>
      <c r="H43" s="114">
        <f>SUMIF(A39:A42,"=1",H39:H42)</f>
        <v>0</v>
      </c>
      <c r="I43" s="115">
        <f>SUMIF(A39:A42,"=1",I39:I42)</f>
        <v>0</v>
      </c>
      <c r="J43" s="116">
        <f>SUMIF(A39:A42,"=1",J39:J42)</f>
        <v>0</v>
      </c>
    </row>
    <row r="47" spans="1:10" ht="15.75" x14ac:dyDescent="0.25">
      <c r="B47" s="125" t="s">
        <v>53</v>
      </c>
    </row>
    <row r="49" spans="1:10" ht="25.5" customHeight="1" x14ac:dyDescent="0.2">
      <c r="A49" s="127"/>
      <c r="B49" s="130" t="s">
        <v>17</v>
      </c>
      <c r="C49" s="130" t="s">
        <v>5</v>
      </c>
      <c r="D49" s="131"/>
      <c r="E49" s="131"/>
      <c r="F49" s="132" t="s">
        <v>54</v>
      </c>
      <c r="G49" s="132"/>
      <c r="H49" s="132"/>
      <c r="I49" s="132" t="s">
        <v>29</v>
      </c>
      <c r="J49" s="132" t="s">
        <v>0</v>
      </c>
    </row>
    <row r="50" spans="1:10" ht="36.75" customHeight="1" x14ac:dyDescent="0.2">
      <c r="A50" s="128"/>
      <c r="B50" s="133" t="s">
        <v>55</v>
      </c>
      <c r="C50" s="195" t="s">
        <v>56</v>
      </c>
      <c r="D50" s="196"/>
      <c r="E50" s="196"/>
      <c r="F50" s="141" t="s">
        <v>24</v>
      </c>
      <c r="G50" s="134"/>
      <c r="H50" s="134"/>
      <c r="I50" s="134">
        <f>'1 1 Pol'!G8</f>
        <v>0</v>
      </c>
      <c r="J50" s="139" t="str">
        <f>IF(I57=0,"",I50/I57*100)</f>
        <v/>
      </c>
    </row>
    <row r="51" spans="1:10" ht="36.75" customHeight="1" x14ac:dyDescent="0.2">
      <c r="A51" s="128"/>
      <c r="B51" s="133" t="s">
        <v>57</v>
      </c>
      <c r="C51" s="195" t="s">
        <v>58</v>
      </c>
      <c r="D51" s="196"/>
      <c r="E51" s="196"/>
      <c r="F51" s="141" t="s">
        <v>24</v>
      </c>
      <c r="G51" s="134"/>
      <c r="H51" s="134"/>
      <c r="I51" s="134">
        <f>'1 1 Pol'!G23</f>
        <v>0</v>
      </c>
      <c r="J51" s="139" t="str">
        <f>IF(I57=0,"",I51/I57*100)</f>
        <v/>
      </c>
    </row>
    <row r="52" spans="1:10" ht="36.75" customHeight="1" x14ac:dyDescent="0.2">
      <c r="A52" s="128"/>
      <c r="B52" s="133" t="s">
        <v>59</v>
      </c>
      <c r="C52" s="195" t="s">
        <v>60</v>
      </c>
      <c r="D52" s="196"/>
      <c r="E52" s="196"/>
      <c r="F52" s="141" t="s">
        <v>24</v>
      </c>
      <c r="G52" s="134"/>
      <c r="H52" s="134"/>
      <c r="I52" s="134">
        <f>'1 1 Pol'!G26</f>
        <v>0</v>
      </c>
      <c r="J52" s="139" t="str">
        <f>IF(I57=0,"",I52/I57*100)</f>
        <v/>
      </c>
    </row>
    <row r="53" spans="1:10" ht="36.75" customHeight="1" x14ac:dyDescent="0.2">
      <c r="A53" s="128"/>
      <c r="B53" s="133" t="s">
        <v>61</v>
      </c>
      <c r="C53" s="195" t="s">
        <v>62</v>
      </c>
      <c r="D53" s="196"/>
      <c r="E53" s="196"/>
      <c r="F53" s="141" t="s">
        <v>26</v>
      </c>
      <c r="G53" s="134"/>
      <c r="H53" s="134"/>
      <c r="I53" s="134">
        <f>'1 1 Pol'!G49</f>
        <v>0</v>
      </c>
      <c r="J53" s="139" t="str">
        <f>IF(I57=0,"",I53/I57*100)</f>
        <v/>
      </c>
    </row>
    <row r="54" spans="1:10" ht="36.75" customHeight="1" x14ac:dyDescent="0.2">
      <c r="A54" s="128"/>
      <c r="B54" s="133" t="s">
        <v>63</v>
      </c>
      <c r="C54" s="195" t="s">
        <v>64</v>
      </c>
      <c r="D54" s="196"/>
      <c r="E54" s="196"/>
      <c r="F54" s="141" t="s">
        <v>26</v>
      </c>
      <c r="G54" s="134"/>
      <c r="H54" s="134"/>
      <c r="I54" s="134">
        <f>'1 1 Pol'!G51</f>
        <v>0</v>
      </c>
      <c r="J54" s="139" t="str">
        <f>IF(I57=0,"",I54/I57*100)</f>
        <v/>
      </c>
    </row>
    <row r="55" spans="1:10" ht="36.75" customHeight="1" x14ac:dyDescent="0.2">
      <c r="A55" s="128"/>
      <c r="B55" s="133" t="s">
        <v>65</v>
      </c>
      <c r="C55" s="195" t="s">
        <v>66</v>
      </c>
      <c r="D55" s="196"/>
      <c r="E55" s="196"/>
      <c r="F55" s="141" t="s">
        <v>26</v>
      </c>
      <c r="G55" s="134"/>
      <c r="H55" s="134"/>
      <c r="I55" s="134">
        <f>'1 1 Pol'!G71</f>
        <v>0</v>
      </c>
      <c r="J55" s="139" t="str">
        <f>IF(I57=0,"",I55/I57*100)</f>
        <v/>
      </c>
    </row>
    <row r="56" spans="1:10" ht="36.75" customHeight="1" x14ac:dyDescent="0.2">
      <c r="A56" s="128"/>
      <c r="B56" s="133" t="s">
        <v>67</v>
      </c>
      <c r="C56" s="195" t="s">
        <v>28</v>
      </c>
      <c r="D56" s="196"/>
      <c r="E56" s="196"/>
      <c r="F56" s="141" t="s">
        <v>67</v>
      </c>
      <c r="G56" s="134"/>
      <c r="H56" s="134"/>
      <c r="I56" s="134">
        <f>'1 1 Pol'!G177</f>
        <v>0</v>
      </c>
      <c r="J56" s="139" t="str">
        <f>IF(I57=0,"",I56/I57*100)</f>
        <v/>
      </c>
    </row>
    <row r="57" spans="1:10" ht="25.5" customHeight="1" x14ac:dyDescent="0.2">
      <c r="A57" s="129"/>
      <c r="B57" s="135" t="s">
        <v>1</v>
      </c>
      <c r="C57" s="136"/>
      <c r="D57" s="137"/>
      <c r="E57" s="137"/>
      <c r="F57" s="142"/>
      <c r="G57" s="138"/>
      <c r="H57" s="138"/>
      <c r="I57" s="138">
        <f>SUM(I50:I56)</f>
        <v>0</v>
      </c>
      <c r="J57" s="140">
        <f>SUM(J50:J56)</f>
        <v>0</v>
      </c>
    </row>
    <row r="58" spans="1:10" x14ac:dyDescent="0.2">
      <c r="F58" s="87"/>
      <c r="G58" s="87"/>
      <c r="H58" s="87"/>
      <c r="I58" s="87"/>
      <c r="J58" s="88"/>
    </row>
    <row r="59" spans="1:10" x14ac:dyDescent="0.2">
      <c r="F59" s="87"/>
      <c r="G59" s="87"/>
      <c r="H59" s="87"/>
      <c r="I59" s="87"/>
      <c r="J59" s="88"/>
    </row>
    <row r="60" spans="1:10" x14ac:dyDescent="0.2">
      <c r="F60" s="87"/>
      <c r="G60" s="87"/>
      <c r="H60" s="87"/>
      <c r="I60" s="87"/>
      <c r="J60" s="88"/>
    </row>
  </sheetData>
  <sheetProtection algorithmName="SHA-512" hashValue="KchYkCWjYrWLCI/BuozV9f9I0s1Vz8IiVRxIbhLyhR9TasEo4C3g9hpwtvWU7qJZeMh+QcojG7xVblCquowjZA==" saltValue="zcO1pL+37iqt7bMgWDxXKg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3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B43:E43"/>
    <mergeCell ref="C55:E55"/>
    <mergeCell ref="C56:E56"/>
    <mergeCell ref="C50:E50"/>
    <mergeCell ref="C51:E51"/>
    <mergeCell ref="C52:E52"/>
    <mergeCell ref="C53:E53"/>
    <mergeCell ref="C54:E5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40625"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6" t="s">
        <v>6</v>
      </c>
      <c r="B1" s="246"/>
      <c r="C1" s="247"/>
      <c r="D1" s="246"/>
      <c r="E1" s="246"/>
      <c r="F1" s="246"/>
      <c r="G1" s="246"/>
    </row>
    <row r="2" spans="1:7" ht="24.95" customHeight="1" x14ac:dyDescent="0.2">
      <c r="A2" s="50" t="s">
        <v>7</v>
      </c>
      <c r="B2" s="49"/>
      <c r="C2" s="248"/>
      <c r="D2" s="248"/>
      <c r="E2" s="248"/>
      <c r="F2" s="248"/>
      <c r="G2" s="249"/>
    </row>
    <row r="3" spans="1:7" ht="24.95" customHeight="1" x14ac:dyDescent="0.2">
      <c r="A3" s="50" t="s">
        <v>8</v>
      </c>
      <c r="B3" s="49"/>
      <c r="C3" s="248"/>
      <c r="D3" s="248"/>
      <c r="E3" s="248"/>
      <c r="F3" s="248"/>
      <c r="G3" s="249"/>
    </row>
    <row r="4" spans="1:7" ht="24.95" customHeight="1" x14ac:dyDescent="0.2">
      <c r="A4" s="50" t="s">
        <v>9</v>
      </c>
      <c r="B4" s="49"/>
      <c r="C4" s="248"/>
      <c r="D4" s="248"/>
      <c r="E4" s="248"/>
      <c r="F4" s="248"/>
      <c r="G4" s="249"/>
    </row>
    <row r="5" spans="1:7" x14ac:dyDescent="0.2">
      <c r="B5" s="4"/>
      <c r="C5" s="5"/>
      <c r="D5" s="6"/>
    </row>
  </sheetData>
  <sheetProtection algorithmName="SHA-512" hashValue="+fJcl1p36X4kTHc6cKwHDtTzj/rgRmHdmz8bS20ZT2aBu39akGaZUGchu3cXLYUODeSVXPZKUdK0lgEYx4ieig==" saltValue="NWdMEr/oKN0kBSItN2JfiQ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3F135-CDAA-4459-8BBF-413AA8473FA0}">
  <sheetPr>
    <outlinePr summaryBelow="0"/>
  </sheetPr>
  <dimension ref="A1:BH5000"/>
  <sheetViews>
    <sheetView tabSelected="1" workbookViewId="0">
      <pane ySplit="7" topLeftCell="A8" activePane="bottomLeft" state="frozen"/>
      <selection pane="bottomLeft" activeCell="AA6" sqref="AA6"/>
    </sheetView>
  </sheetViews>
  <sheetFormatPr defaultRowHeight="12.75" outlineLevelRow="1" x14ac:dyDescent="0.2"/>
  <cols>
    <col min="1" max="1" width="3.42578125" customWidth="1"/>
    <col min="2" max="2" width="12.7109375" style="126" customWidth="1"/>
    <col min="3" max="3" width="63.28515625" style="126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6" t="s">
        <v>69</v>
      </c>
      <c r="B1" s="256"/>
      <c r="C1" s="256"/>
      <c r="D1" s="256"/>
      <c r="E1" s="256"/>
      <c r="F1" s="256"/>
      <c r="G1" s="256"/>
      <c r="AG1" t="s">
        <v>70</v>
      </c>
    </row>
    <row r="2" spans="1:60" ht="25.15" customHeight="1" x14ac:dyDescent="0.2">
      <c r="A2" s="144" t="s">
        <v>7</v>
      </c>
      <c r="B2" s="49" t="s">
        <v>47</v>
      </c>
      <c r="C2" s="257" t="s">
        <v>48</v>
      </c>
      <c r="D2" s="258"/>
      <c r="E2" s="258"/>
      <c r="F2" s="258"/>
      <c r="G2" s="259"/>
      <c r="AG2" t="s">
        <v>71</v>
      </c>
    </row>
    <row r="3" spans="1:60" ht="25.15" customHeight="1" x14ac:dyDescent="0.2">
      <c r="A3" s="144" t="s">
        <v>8</v>
      </c>
      <c r="B3" s="49" t="s">
        <v>43</v>
      </c>
      <c r="C3" s="257" t="s">
        <v>44</v>
      </c>
      <c r="D3" s="258"/>
      <c r="E3" s="258"/>
      <c r="F3" s="258"/>
      <c r="G3" s="259"/>
      <c r="AC3" s="126" t="s">
        <v>71</v>
      </c>
      <c r="AG3" t="s">
        <v>72</v>
      </c>
    </row>
    <row r="4" spans="1:60" ht="25.15" customHeight="1" x14ac:dyDescent="0.2">
      <c r="A4" s="145" t="s">
        <v>9</v>
      </c>
      <c r="B4" s="146" t="s">
        <v>43</v>
      </c>
      <c r="C4" s="260" t="s">
        <v>44</v>
      </c>
      <c r="D4" s="261"/>
      <c r="E4" s="261"/>
      <c r="F4" s="261"/>
      <c r="G4" s="262"/>
      <c r="AG4" t="s">
        <v>73</v>
      </c>
    </row>
    <row r="5" spans="1:60" x14ac:dyDescent="0.2">
      <c r="D5" s="10"/>
    </row>
    <row r="6" spans="1:60" ht="38.25" x14ac:dyDescent="0.2">
      <c r="A6" s="148" t="s">
        <v>74</v>
      </c>
      <c r="B6" s="150" t="s">
        <v>75</v>
      </c>
      <c r="C6" s="150" t="s">
        <v>76</v>
      </c>
      <c r="D6" s="149" t="s">
        <v>77</v>
      </c>
      <c r="E6" s="148" t="s">
        <v>78</v>
      </c>
      <c r="F6" s="147" t="s">
        <v>79</v>
      </c>
      <c r="G6" s="148" t="s">
        <v>29</v>
      </c>
      <c r="H6" s="151" t="s">
        <v>30</v>
      </c>
      <c r="I6" s="151" t="s">
        <v>80</v>
      </c>
      <c r="J6" s="151" t="s">
        <v>31</v>
      </c>
      <c r="K6" s="151" t="s">
        <v>81</v>
      </c>
      <c r="L6" s="151" t="s">
        <v>82</v>
      </c>
      <c r="M6" s="151" t="s">
        <v>83</v>
      </c>
      <c r="N6" s="151" t="s">
        <v>84</v>
      </c>
      <c r="O6" s="151" t="s">
        <v>85</v>
      </c>
      <c r="P6" s="151" t="s">
        <v>86</v>
      </c>
      <c r="Q6" s="151" t="s">
        <v>87</v>
      </c>
      <c r="R6" s="151" t="s">
        <v>88</v>
      </c>
      <c r="S6" s="151" t="s">
        <v>89</v>
      </c>
      <c r="T6" s="151" t="s">
        <v>90</v>
      </c>
      <c r="U6" s="151" t="s">
        <v>91</v>
      </c>
      <c r="V6" s="151" t="s">
        <v>92</v>
      </c>
      <c r="W6" s="151" t="s">
        <v>93</v>
      </c>
      <c r="X6" s="151" t="s">
        <v>94</v>
      </c>
    </row>
    <row r="7" spans="1:60" hidden="1" x14ac:dyDescent="0.2">
      <c r="A7" s="3"/>
      <c r="B7" s="4"/>
      <c r="C7" s="4"/>
      <c r="D7" s="6"/>
      <c r="E7" s="153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</row>
    <row r="8" spans="1:60" x14ac:dyDescent="0.2">
      <c r="A8" s="165" t="s">
        <v>95</v>
      </c>
      <c r="B8" s="166" t="s">
        <v>55</v>
      </c>
      <c r="C8" s="187" t="s">
        <v>56</v>
      </c>
      <c r="D8" s="167"/>
      <c r="E8" s="168"/>
      <c r="F8" s="169"/>
      <c r="G8" s="169">
        <f>SUMIF(AG9:AG22,"&lt;&gt;NOR",G9:G22)</f>
        <v>0</v>
      </c>
      <c r="H8" s="169"/>
      <c r="I8" s="169">
        <f>SUM(I9:I22)</f>
        <v>486663.90000000008</v>
      </c>
      <c r="J8" s="169"/>
      <c r="K8" s="169">
        <f>SUM(K9:K22)</f>
        <v>0</v>
      </c>
      <c r="L8" s="169"/>
      <c r="M8" s="169">
        <f>SUM(M9:M22)</f>
        <v>0</v>
      </c>
      <c r="N8" s="169"/>
      <c r="O8" s="169">
        <f>SUM(O9:O22)</f>
        <v>2.3999999999999995</v>
      </c>
      <c r="P8" s="169"/>
      <c r="Q8" s="169">
        <f>SUM(Q9:Q22)</f>
        <v>0</v>
      </c>
      <c r="R8" s="169"/>
      <c r="S8" s="169"/>
      <c r="T8" s="170"/>
      <c r="U8" s="164"/>
      <c r="V8" s="164">
        <f>SUM(V9:V22)</f>
        <v>0</v>
      </c>
      <c r="W8" s="164"/>
      <c r="X8" s="164"/>
      <c r="AG8" t="s">
        <v>96</v>
      </c>
    </row>
    <row r="9" spans="1:60" outlineLevel="1" x14ac:dyDescent="0.2">
      <c r="A9" s="178">
        <v>1</v>
      </c>
      <c r="B9" s="179" t="s">
        <v>97</v>
      </c>
      <c r="C9" s="188" t="s">
        <v>98</v>
      </c>
      <c r="D9" s="180" t="s">
        <v>99</v>
      </c>
      <c r="E9" s="181">
        <v>2</v>
      </c>
      <c r="F9" s="182"/>
      <c r="G9" s="183">
        <f t="shared" ref="G9:G22" si="0">ROUND(E9*F9,2)</f>
        <v>0</v>
      </c>
      <c r="H9" s="182">
        <v>7500</v>
      </c>
      <c r="I9" s="183">
        <f t="shared" ref="I9:I22" si="1">ROUND(E9*H9,2)</f>
        <v>15000</v>
      </c>
      <c r="J9" s="182">
        <v>0</v>
      </c>
      <c r="K9" s="183">
        <f t="shared" ref="K9:K22" si="2">ROUND(E9*J9,2)</f>
        <v>0</v>
      </c>
      <c r="L9" s="183">
        <v>21</v>
      </c>
      <c r="M9" s="183">
        <f t="shared" ref="M9:M22" si="3">G9*(1+L9/100)</f>
        <v>0</v>
      </c>
      <c r="N9" s="183">
        <v>0</v>
      </c>
      <c r="O9" s="183">
        <f t="shared" ref="O9:O22" si="4">ROUND(E9*N9,2)</f>
        <v>0</v>
      </c>
      <c r="P9" s="183">
        <v>0</v>
      </c>
      <c r="Q9" s="183">
        <f t="shared" ref="Q9:Q22" si="5">ROUND(E9*P9,2)</f>
        <v>0</v>
      </c>
      <c r="R9" s="183"/>
      <c r="S9" s="183" t="s">
        <v>100</v>
      </c>
      <c r="T9" s="184">
        <v>1</v>
      </c>
      <c r="U9" s="161">
        <v>0</v>
      </c>
      <c r="V9" s="161">
        <f t="shared" ref="V9:V22" si="6">ROUND(E9*U9,2)</f>
        <v>0</v>
      </c>
      <c r="W9" s="161"/>
      <c r="X9" s="161" t="s">
        <v>101</v>
      </c>
      <c r="Y9" s="152"/>
      <c r="Z9" s="152"/>
      <c r="AA9" s="152"/>
      <c r="AB9" s="152"/>
      <c r="AC9" s="152"/>
      <c r="AD9" s="152"/>
      <c r="AE9" s="152"/>
      <c r="AF9" s="152"/>
      <c r="AG9" s="152" t="s">
        <v>102</v>
      </c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</row>
    <row r="10" spans="1:60" outlineLevel="1" x14ac:dyDescent="0.2">
      <c r="A10" s="178">
        <v>2</v>
      </c>
      <c r="B10" s="179" t="s">
        <v>103</v>
      </c>
      <c r="C10" s="188" t="s">
        <v>104</v>
      </c>
      <c r="D10" s="180" t="s">
        <v>99</v>
      </c>
      <c r="E10" s="181">
        <v>26</v>
      </c>
      <c r="F10" s="182"/>
      <c r="G10" s="183">
        <f t="shared" si="0"/>
        <v>0</v>
      </c>
      <c r="H10" s="182">
        <v>884</v>
      </c>
      <c r="I10" s="183">
        <f t="shared" si="1"/>
        <v>22984</v>
      </c>
      <c r="J10" s="182">
        <v>0</v>
      </c>
      <c r="K10" s="183">
        <f t="shared" si="2"/>
        <v>0</v>
      </c>
      <c r="L10" s="183">
        <v>21</v>
      </c>
      <c r="M10" s="183">
        <f t="shared" si="3"/>
        <v>0</v>
      </c>
      <c r="N10" s="183">
        <v>0</v>
      </c>
      <c r="O10" s="183">
        <f t="shared" si="4"/>
        <v>0</v>
      </c>
      <c r="P10" s="183">
        <v>0</v>
      </c>
      <c r="Q10" s="183">
        <f t="shared" si="5"/>
        <v>0</v>
      </c>
      <c r="R10" s="183"/>
      <c r="S10" s="183" t="s">
        <v>100</v>
      </c>
      <c r="T10" s="184">
        <v>1</v>
      </c>
      <c r="U10" s="161">
        <v>0</v>
      </c>
      <c r="V10" s="161">
        <f t="shared" si="6"/>
        <v>0</v>
      </c>
      <c r="W10" s="161"/>
      <c r="X10" s="161" t="s">
        <v>101</v>
      </c>
      <c r="Y10" s="152"/>
      <c r="Z10" s="152"/>
      <c r="AA10" s="152"/>
      <c r="AB10" s="152"/>
      <c r="AC10" s="152"/>
      <c r="AD10" s="152"/>
      <c r="AE10" s="152"/>
      <c r="AF10" s="152"/>
      <c r="AG10" s="152" t="s">
        <v>102</v>
      </c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</row>
    <row r="11" spans="1:60" outlineLevel="1" x14ac:dyDescent="0.2">
      <c r="A11" s="178">
        <v>3</v>
      </c>
      <c r="B11" s="179" t="s">
        <v>105</v>
      </c>
      <c r="C11" s="188" t="s">
        <v>106</v>
      </c>
      <c r="D11" s="180" t="s">
        <v>107</v>
      </c>
      <c r="E11" s="181">
        <v>5</v>
      </c>
      <c r="F11" s="182"/>
      <c r="G11" s="183">
        <f t="shared" si="0"/>
        <v>0</v>
      </c>
      <c r="H11" s="182">
        <v>4600</v>
      </c>
      <c r="I11" s="183">
        <f t="shared" si="1"/>
        <v>23000</v>
      </c>
      <c r="J11" s="182">
        <v>0</v>
      </c>
      <c r="K11" s="183">
        <f t="shared" si="2"/>
        <v>0</v>
      </c>
      <c r="L11" s="183">
        <v>21</v>
      </c>
      <c r="M11" s="183">
        <f t="shared" si="3"/>
        <v>0</v>
      </c>
      <c r="N11" s="183">
        <v>0.05</v>
      </c>
      <c r="O11" s="183">
        <f t="shared" si="4"/>
        <v>0.25</v>
      </c>
      <c r="P11" s="183">
        <v>0</v>
      </c>
      <c r="Q11" s="183">
        <f t="shared" si="5"/>
        <v>0</v>
      </c>
      <c r="R11" s="183"/>
      <c r="S11" s="183" t="s">
        <v>100</v>
      </c>
      <c r="T11" s="184" t="s">
        <v>108</v>
      </c>
      <c r="U11" s="161">
        <v>0</v>
      </c>
      <c r="V11" s="161">
        <f t="shared" si="6"/>
        <v>0</v>
      </c>
      <c r="W11" s="161"/>
      <c r="X11" s="161" t="s">
        <v>101</v>
      </c>
      <c r="Y11" s="152"/>
      <c r="Z11" s="152"/>
      <c r="AA11" s="152"/>
      <c r="AB11" s="152"/>
      <c r="AC11" s="152"/>
      <c r="AD11" s="152"/>
      <c r="AE11" s="152"/>
      <c r="AF11" s="152"/>
      <c r="AG11" s="152" t="s">
        <v>102</v>
      </c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</row>
    <row r="12" spans="1:60" outlineLevel="1" x14ac:dyDescent="0.2">
      <c r="A12" s="178">
        <v>4</v>
      </c>
      <c r="B12" s="179" t="s">
        <v>109</v>
      </c>
      <c r="C12" s="188" t="s">
        <v>110</v>
      </c>
      <c r="D12" s="180" t="s">
        <v>107</v>
      </c>
      <c r="E12" s="181">
        <v>21</v>
      </c>
      <c r="F12" s="182"/>
      <c r="G12" s="183">
        <f t="shared" si="0"/>
        <v>0</v>
      </c>
      <c r="H12" s="182">
        <v>3780</v>
      </c>
      <c r="I12" s="183">
        <f t="shared" si="1"/>
        <v>79380</v>
      </c>
      <c r="J12" s="182">
        <v>0</v>
      </c>
      <c r="K12" s="183">
        <f t="shared" si="2"/>
        <v>0</v>
      </c>
      <c r="L12" s="183">
        <v>21</v>
      </c>
      <c r="M12" s="183">
        <f t="shared" si="3"/>
        <v>0</v>
      </c>
      <c r="N12" s="183">
        <v>0.05</v>
      </c>
      <c r="O12" s="183">
        <f t="shared" si="4"/>
        <v>1.05</v>
      </c>
      <c r="P12" s="183">
        <v>0</v>
      </c>
      <c r="Q12" s="183">
        <f t="shared" si="5"/>
        <v>0</v>
      </c>
      <c r="R12" s="183"/>
      <c r="S12" s="183" t="s">
        <v>100</v>
      </c>
      <c r="T12" s="184">
        <v>1</v>
      </c>
      <c r="U12" s="161">
        <v>0</v>
      </c>
      <c r="V12" s="161">
        <f t="shared" si="6"/>
        <v>0</v>
      </c>
      <c r="W12" s="161"/>
      <c r="X12" s="161" t="s">
        <v>101</v>
      </c>
      <c r="Y12" s="152"/>
      <c r="Z12" s="152"/>
      <c r="AA12" s="152"/>
      <c r="AB12" s="152"/>
      <c r="AC12" s="152"/>
      <c r="AD12" s="152"/>
      <c r="AE12" s="152"/>
      <c r="AF12" s="152"/>
      <c r="AG12" s="152" t="s">
        <v>102</v>
      </c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</row>
    <row r="13" spans="1:60" outlineLevel="1" x14ac:dyDescent="0.2">
      <c r="A13" s="178">
        <v>5</v>
      </c>
      <c r="B13" s="179" t="s">
        <v>111</v>
      </c>
      <c r="C13" s="188" t="s">
        <v>112</v>
      </c>
      <c r="D13" s="180" t="s">
        <v>107</v>
      </c>
      <c r="E13" s="181">
        <v>26</v>
      </c>
      <c r="F13" s="182"/>
      <c r="G13" s="183">
        <f t="shared" si="0"/>
        <v>0</v>
      </c>
      <c r="H13" s="182">
        <v>650</v>
      </c>
      <c r="I13" s="183">
        <f t="shared" si="1"/>
        <v>16900</v>
      </c>
      <c r="J13" s="182">
        <v>0</v>
      </c>
      <c r="K13" s="183">
        <f t="shared" si="2"/>
        <v>0</v>
      </c>
      <c r="L13" s="183">
        <v>21</v>
      </c>
      <c r="M13" s="183">
        <f t="shared" si="3"/>
        <v>0</v>
      </c>
      <c r="N13" s="183">
        <v>2.0000000000000001E-4</v>
      </c>
      <c r="O13" s="183">
        <f t="shared" si="4"/>
        <v>0.01</v>
      </c>
      <c r="P13" s="183">
        <v>0</v>
      </c>
      <c r="Q13" s="183">
        <f t="shared" si="5"/>
        <v>0</v>
      </c>
      <c r="R13" s="183"/>
      <c r="S13" s="183" t="s">
        <v>100</v>
      </c>
      <c r="T13" s="184">
        <v>1</v>
      </c>
      <c r="U13" s="161">
        <v>0</v>
      </c>
      <c r="V13" s="161">
        <f t="shared" si="6"/>
        <v>0</v>
      </c>
      <c r="W13" s="161"/>
      <c r="X13" s="161" t="s">
        <v>101</v>
      </c>
      <c r="Y13" s="152"/>
      <c r="Z13" s="152"/>
      <c r="AA13" s="152"/>
      <c r="AB13" s="152"/>
      <c r="AC13" s="152"/>
      <c r="AD13" s="152"/>
      <c r="AE13" s="152"/>
      <c r="AF13" s="152"/>
      <c r="AG13" s="152" t="s">
        <v>102</v>
      </c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</row>
    <row r="14" spans="1:60" ht="56.25" outlineLevel="1" x14ac:dyDescent="0.2">
      <c r="A14" s="178">
        <v>6</v>
      </c>
      <c r="B14" s="179" t="s">
        <v>113</v>
      </c>
      <c r="C14" s="188" t="s">
        <v>114</v>
      </c>
      <c r="D14" s="180" t="s">
        <v>115</v>
      </c>
      <c r="E14" s="181">
        <v>156</v>
      </c>
      <c r="F14" s="182"/>
      <c r="G14" s="183">
        <f t="shared" si="0"/>
        <v>0</v>
      </c>
      <c r="H14" s="182">
        <v>13.4</v>
      </c>
      <c r="I14" s="183">
        <f t="shared" si="1"/>
        <v>2090.4</v>
      </c>
      <c r="J14" s="182">
        <v>0</v>
      </c>
      <c r="K14" s="183">
        <f t="shared" si="2"/>
        <v>0</v>
      </c>
      <c r="L14" s="183">
        <v>21</v>
      </c>
      <c r="M14" s="183">
        <f t="shared" si="3"/>
        <v>0</v>
      </c>
      <c r="N14" s="183">
        <v>1.4999999999999999E-4</v>
      </c>
      <c r="O14" s="183">
        <f t="shared" si="4"/>
        <v>0.02</v>
      </c>
      <c r="P14" s="183">
        <v>0</v>
      </c>
      <c r="Q14" s="183">
        <f t="shared" si="5"/>
        <v>0</v>
      </c>
      <c r="R14" s="183" t="s">
        <v>116</v>
      </c>
      <c r="S14" s="183" t="s">
        <v>117</v>
      </c>
      <c r="T14" s="184" t="s">
        <v>117</v>
      </c>
      <c r="U14" s="161">
        <v>0</v>
      </c>
      <c r="V14" s="161">
        <f t="shared" si="6"/>
        <v>0</v>
      </c>
      <c r="W14" s="161"/>
      <c r="X14" s="161" t="s">
        <v>101</v>
      </c>
      <c r="Y14" s="152"/>
      <c r="Z14" s="152"/>
      <c r="AA14" s="152"/>
      <c r="AB14" s="152"/>
      <c r="AC14" s="152"/>
      <c r="AD14" s="152"/>
      <c r="AE14" s="152"/>
      <c r="AF14" s="152"/>
      <c r="AG14" s="152" t="s">
        <v>102</v>
      </c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</row>
    <row r="15" spans="1:60" ht="56.25" outlineLevel="1" x14ac:dyDescent="0.2">
      <c r="A15" s="178">
        <v>7</v>
      </c>
      <c r="B15" s="179" t="s">
        <v>118</v>
      </c>
      <c r="C15" s="188" t="s">
        <v>119</v>
      </c>
      <c r="D15" s="180" t="s">
        <v>115</v>
      </c>
      <c r="E15" s="181">
        <v>761</v>
      </c>
      <c r="F15" s="182"/>
      <c r="G15" s="183">
        <f t="shared" si="0"/>
        <v>0</v>
      </c>
      <c r="H15" s="182">
        <v>175.5</v>
      </c>
      <c r="I15" s="183">
        <f t="shared" si="1"/>
        <v>133555.5</v>
      </c>
      <c r="J15" s="182">
        <v>0</v>
      </c>
      <c r="K15" s="183">
        <f t="shared" si="2"/>
        <v>0</v>
      </c>
      <c r="L15" s="183">
        <v>21</v>
      </c>
      <c r="M15" s="183">
        <f t="shared" si="3"/>
        <v>0</v>
      </c>
      <c r="N15" s="183">
        <v>8.8999999999999995E-4</v>
      </c>
      <c r="O15" s="183">
        <f t="shared" si="4"/>
        <v>0.68</v>
      </c>
      <c r="P15" s="183">
        <v>0</v>
      </c>
      <c r="Q15" s="183">
        <f t="shared" si="5"/>
        <v>0</v>
      </c>
      <c r="R15" s="183" t="s">
        <v>116</v>
      </c>
      <c r="S15" s="183" t="s">
        <v>117</v>
      </c>
      <c r="T15" s="184" t="s">
        <v>117</v>
      </c>
      <c r="U15" s="161">
        <v>0</v>
      </c>
      <c r="V15" s="161">
        <f t="shared" si="6"/>
        <v>0</v>
      </c>
      <c r="W15" s="161"/>
      <c r="X15" s="161" t="s">
        <v>101</v>
      </c>
      <c r="Y15" s="152"/>
      <c r="Z15" s="152"/>
      <c r="AA15" s="152"/>
      <c r="AB15" s="152"/>
      <c r="AC15" s="152"/>
      <c r="AD15" s="152"/>
      <c r="AE15" s="152"/>
      <c r="AF15" s="152"/>
      <c r="AG15" s="152" t="s">
        <v>102</v>
      </c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</row>
    <row r="16" spans="1:60" outlineLevel="1" x14ac:dyDescent="0.2">
      <c r="A16" s="178">
        <v>8</v>
      </c>
      <c r="B16" s="179" t="s">
        <v>120</v>
      </c>
      <c r="C16" s="188" t="s">
        <v>121</v>
      </c>
      <c r="D16" s="180" t="s">
        <v>107</v>
      </c>
      <c r="E16" s="181">
        <v>26</v>
      </c>
      <c r="F16" s="182"/>
      <c r="G16" s="183">
        <f t="shared" si="0"/>
        <v>0</v>
      </c>
      <c r="H16" s="182">
        <v>6.9</v>
      </c>
      <c r="I16" s="183">
        <f t="shared" si="1"/>
        <v>179.4</v>
      </c>
      <c r="J16" s="182">
        <v>0</v>
      </c>
      <c r="K16" s="183">
        <f t="shared" si="2"/>
        <v>0</v>
      </c>
      <c r="L16" s="183">
        <v>21</v>
      </c>
      <c r="M16" s="183">
        <f t="shared" si="3"/>
        <v>0</v>
      </c>
      <c r="N16" s="183">
        <v>2.0000000000000002E-5</v>
      </c>
      <c r="O16" s="183">
        <f t="shared" si="4"/>
        <v>0</v>
      </c>
      <c r="P16" s="183">
        <v>0</v>
      </c>
      <c r="Q16" s="183">
        <f t="shared" si="5"/>
        <v>0</v>
      </c>
      <c r="R16" s="183" t="s">
        <v>116</v>
      </c>
      <c r="S16" s="183" t="s">
        <v>117</v>
      </c>
      <c r="T16" s="184" t="s">
        <v>117</v>
      </c>
      <c r="U16" s="161">
        <v>0</v>
      </c>
      <c r="V16" s="161">
        <f t="shared" si="6"/>
        <v>0</v>
      </c>
      <c r="W16" s="161"/>
      <c r="X16" s="161" t="s">
        <v>101</v>
      </c>
      <c r="Y16" s="152"/>
      <c r="Z16" s="152"/>
      <c r="AA16" s="152"/>
      <c r="AB16" s="152"/>
      <c r="AC16" s="152"/>
      <c r="AD16" s="152"/>
      <c r="AE16" s="152"/>
      <c r="AF16" s="152"/>
      <c r="AG16" s="152" t="s">
        <v>102</v>
      </c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</row>
    <row r="17" spans="1:60" ht="45" outlineLevel="1" x14ac:dyDescent="0.2">
      <c r="A17" s="178">
        <v>9</v>
      </c>
      <c r="B17" s="179" t="s">
        <v>122</v>
      </c>
      <c r="C17" s="188" t="s">
        <v>123</v>
      </c>
      <c r="D17" s="180" t="s">
        <v>115</v>
      </c>
      <c r="E17" s="181">
        <v>4</v>
      </c>
      <c r="F17" s="182"/>
      <c r="G17" s="183">
        <f t="shared" si="0"/>
        <v>0</v>
      </c>
      <c r="H17" s="182">
        <v>290.5</v>
      </c>
      <c r="I17" s="183">
        <f t="shared" si="1"/>
        <v>1162</v>
      </c>
      <c r="J17" s="182">
        <v>0</v>
      </c>
      <c r="K17" s="183">
        <f t="shared" si="2"/>
        <v>0</v>
      </c>
      <c r="L17" s="183">
        <v>21</v>
      </c>
      <c r="M17" s="183">
        <f t="shared" si="3"/>
        <v>0</v>
      </c>
      <c r="N17" s="183">
        <v>1.5200000000000001E-3</v>
      </c>
      <c r="O17" s="183">
        <f t="shared" si="4"/>
        <v>0.01</v>
      </c>
      <c r="P17" s="183">
        <v>0</v>
      </c>
      <c r="Q17" s="183">
        <f t="shared" si="5"/>
        <v>0</v>
      </c>
      <c r="R17" s="183" t="s">
        <v>116</v>
      </c>
      <c r="S17" s="183" t="s">
        <v>117</v>
      </c>
      <c r="T17" s="184" t="s">
        <v>117</v>
      </c>
      <c r="U17" s="161">
        <v>0</v>
      </c>
      <c r="V17" s="161">
        <f t="shared" si="6"/>
        <v>0</v>
      </c>
      <c r="W17" s="161"/>
      <c r="X17" s="161" t="s">
        <v>101</v>
      </c>
      <c r="Y17" s="152"/>
      <c r="Z17" s="152"/>
      <c r="AA17" s="152"/>
      <c r="AB17" s="152"/>
      <c r="AC17" s="152"/>
      <c r="AD17" s="152"/>
      <c r="AE17" s="152"/>
      <c r="AF17" s="152"/>
      <c r="AG17" s="152" t="s">
        <v>102</v>
      </c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</row>
    <row r="18" spans="1:60" ht="45" outlineLevel="1" x14ac:dyDescent="0.2">
      <c r="A18" s="178">
        <v>10</v>
      </c>
      <c r="B18" s="179" t="s">
        <v>124</v>
      </c>
      <c r="C18" s="188" t="s">
        <v>125</v>
      </c>
      <c r="D18" s="180" t="s">
        <v>115</v>
      </c>
      <c r="E18" s="181">
        <v>746</v>
      </c>
      <c r="F18" s="182"/>
      <c r="G18" s="183">
        <f t="shared" si="0"/>
        <v>0</v>
      </c>
      <c r="H18" s="182">
        <v>15.9</v>
      </c>
      <c r="I18" s="183">
        <f t="shared" si="1"/>
        <v>11861.4</v>
      </c>
      <c r="J18" s="182">
        <v>0</v>
      </c>
      <c r="K18" s="183">
        <f t="shared" si="2"/>
        <v>0</v>
      </c>
      <c r="L18" s="183">
        <v>21</v>
      </c>
      <c r="M18" s="183">
        <f t="shared" si="3"/>
        <v>0</v>
      </c>
      <c r="N18" s="183">
        <v>2.5999999999999998E-4</v>
      </c>
      <c r="O18" s="183">
        <f t="shared" si="4"/>
        <v>0.19</v>
      </c>
      <c r="P18" s="183">
        <v>0</v>
      </c>
      <c r="Q18" s="183">
        <f t="shared" si="5"/>
        <v>0</v>
      </c>
      <c r="R18" s="183" t="s">
        <v>116</v>
      </c>
      <c r="S18" s="183" t="s">
        <v>117</v>
      </c>
      <c r="T18" s="184" t="s">
        <v>117</v>
      </c>
      <c r="U18" s="161">
        <v>0</v>
      </c>
      <c r="V18" s="161">
        <f t="shared" si="6"/>
        <v>0</v>
      </c>
      <c r="W18" s="161"/>
      <c r="X18" s="161" t="s">
        <v>101</v>
      </c>
      <c r="Y18" s="152"/>
      <c r="Z18" s="152"/>
      <c r="AA18" s="152"/>
      <c r="AB18" s="152"/>
      <c r="AC18" s="152"/>
      <c r="AD18" s="152"/>
      <c r="AE18" s="152"/>
      <c r="AF18" s="152"/>
      <c r="AG18" s="152" t="s">
        <v>102</v>
      </c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</row>
    <row r="19" spans="1:60" outlineLevel="1" x14ac:dyDescent="0.2">
      <c r="A19" s="178">
        <v>11</v>
      </c>
      <c r="B19" s="179" t="s">
        <v>126</v>
      </c>
      <c r="C19" s="188" t="s">
        <v>127</v>
      </c>
      <c r="D19" s="180" t="s">
        <v>107</v>
      </c>
      <c r="E19" s="181">
        <v>21</v>
      </c>
      <c r="F19" s="182"/>
      <c r="G19" s="183">
        <f t="shared" si="0"/>
        <v>0</v>
      </c>
      <c r="H19" s="182">
        <v>6800</v>
      </c>
      <c r="I19" s="183">
        <f t="shared" si="1"/>
        <v>142800</v>
      </c>
      <c r="J19" s="182">
        <v>0</v>
      </c>
      <c r="K19" s="183">
        <f t="shared" si="2"/>
        <v>0</v>
      </c>
      <c r="L19" s="183">
        <v>21</v>
      </c>
      <c r="M19" s="183">
        <f t="shared" si="3"/>
        <v>0</v>
      </c>
      <c r="N19" s="183">
        <v>6.0000000000000001E-3</v>
      </c>
      <c r="O19" s="183">
        <f t="shared" si="4"/>
        <v>0.13</v>
      </c>
      <c r="P19" s="183">
        <v>0</v>
      </c>
      <c r="Q19" s="183">
        <f t="shared" si="5"/>
        <v>0</v>
      </c>
      <c r="R19" s="183"/>
      <c r="S19" s="183" t="s">
        <v>100</v>
      </c>
      <c r="T19" s="184">
        <v>1</v>
      </c>
      <c r="U19" s="161">
        <v>0</v>
      </c>
      <c r="V19" s="161">
        <f t="shared" si="6"/>
        <v>0</v>
      </c>
      <c r="W19" s="161"/>
      <c r="X19" s="161" t="s">
        <v>101</v>
      </c>
      <c r="Y19" s="152"/>
      <c r="Z19" s="152"/>
      <c r="AA19" s="152"/>
      <c r="AB19" s="152"/>
      <c r="AC19" s="152"/>
      <c r="AD19" s="152"/>
      <c r="AE19" s="152"/>
      <c r="AF19" s="152"/>
      <c r="AG19" s="152" t="s">
        <v>102</v>
      </c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</row>
    <row r="20" spans="1:60" outlineLevel="1" x14ac:dyDescent="0.2">
      <c r="A20" s="178">
        <v>12</v>
      </c>
      <c r="B20" s="179" t="s">
        <v>128</v>
      </c>
      <c r="C20" s="188" t="s">
        <v>129</v>
      </c>
      <c r="D20" s="180" t="s">
        <v>107</v>
      </c>
      <c r="E20" s="181">
        <v>5</v>
      </c>
      <c r="F20" s="182"/>
      <c r="G20" s="183">
        <f t="shared" si="0"/>
        <v>0</v>
      </c>
      <c r="H20" s="182">
        <v>7450</v>
      </c>
      <c r="I20" s="183">
        <f t="shared" si="1"/>
        <v>37250</v>
      </c>
      <c r="J20" s="182">
        <v>0</v>
      </c>
      <c r="K20" s="183">
        <f t="shared" si="2"/>
        <v>0</v>
      </c>
      <c r="L20" s="183">
        <v>21</v>
      </c>
      <c r="M20" s="183">
        <f t="shared" si="3"/>
        <v>0</v>
      </c>
      <c r="N20" s="183">
        <v>6.0000000000000001E-3</v>
      </c>
      <c r="O20" s="183">
        <f t="shared" si="4"/>
        <v>0.03</v>
      </c>
      <c r="P20" s="183">
        <v>0</v>
      </c>
      <c r="Q20" s="183">
        <f t="shared" si="5"/>
        <v>0</v>
      </c>
      <c r="R20" s="183"/>
      <c r="S20" s="183" t="s">
        <v>100</v>
      </c>
      <c r="T20" s="184">
        <v>1</v>
      </c>
      <c r="U20" s="161">
        <v>0</v>
      </c>
      <c r="V20" s="161">
        <f t="shared" si="6"/>
        <v>0</v>
      </c>
      <c r="W20" s="161"/>
      <c r="X20" s="161" t="s">
        <v>101</v>
      </c>
      <c r="Y20" s="152"/>
      <c r="Z20" s="152"/>
      <c r="AA20" s="152"/>
      <c r="AB20" s="152"/>
      <c r="AC20" s="152"/>
      <c r="AD20" s="152"/>
      <c r="AE20" s="152"/>
      <c r="AF20" s="152"/>
      <c r="AG20" s="152" t="s">
        <v>102</v>
      </c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</row>
    <row r="21" spans="1:60" ht="22.5" outlineLevel="1" x14ac:dyDescent="0.2">
      <c r="A21" s="178">
        <v>13</v>
      </c>
      <c r="B21" s="179" t="s">
        <v>130</v>
      </c>
      <c r="C21" s="188" t="s">
        <v>131</v>
      </c>
      <c r="D21" s="180" t="s">
        <v>107</v>
      </c>
      <c r="E21" s="181">
        <v>4</v>
      </c>
      <c r="F21" s="182"/>
      <c r="G21" s="183">
        <f t="shared" si="0"/>
        <v>0</v>
      </c>
      <c r="H21" s="182">
        <v>96.5</v>
      </c>
      <c r="I21" s="183">
        <f t="shared" si="1"/>
        <v>386</v>
      </c>
      <c r="J21" s="182">
        <v>0</v>
      </c>
      <c r="K21" s="183">
        <f t="shared" si="2"/>
        <v>0</v>
      </c>
      <c r="L21" s="183">
        <v>21</v>
      </c>
      <c r="M21" s="183">
        <f t="shared" si="3"/>
        <v>0</v>
      </c>
      <c r="N21" s="183">
        <v>3.2000000000000002E-3</v>
      </c>
      <c r="O21" s="183">
        <f t="shared" si="4"/>
        <v>0.01</v>
      </c>
      <c r="P21" s="183">
        <v>0</v>
      </c>
      <c r="Q21" s="183">
        <f t="shared" si="5"/>
        <v>0</v>
      </c>
      <c r="R21" s="183" t="s">
        <v>116</v>
      </c>
      <c r="S21" s="183" t="s">
        <v>117</v>
      </c>
      <c r="T21" s="184" t="s">
        <v>117</v>
      </c>
      <c r="U21" s="161">
        <v>0</v>
      </c>
      <c r="V21" s="161">
        <f t="shared" si="6"/>
        <v>0</v>
      </c>
      <c r="W21" s="161"/>
      <c r="X21" s="161" t="s">
        <v>101</v>
      </c>
      <c r="Y21" s="152"/>
      <c r="Z21" s="152"/>
      <c r="AA21" s="152"/>
      <c r="AB21" s="152"/>
      <c r="AC21" s="152"/>
      <c r="AD21" s="152"/>
      <c r="AE21" s="152"/>
      <c r="AF21" s="152"/>
      <c r="AG21" s="152" t="s">
        <v>102</v>
      </c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</row>
    <row r="22" spans="1:60" outlineLevel="1" x14ac:dyDescent="0.2">
      <c r="A22" s="178">
        <v>14</v>
      </c>
      <c r="B22" s="179" t="s">
        <v>132</v>
      </c>
      <c r="C22" s="188" t="s">
        <v>133</v>
      </c>
      <c r="D22" s="180" t="s">
        <v>107</v>
      </c>
      <c r="E22" s="181">
        <v>4</v>
      </c>
      <c r="F22" s="182"/>
      <c r="G22" s="183">
        <f t="shared" si="0"/>
        <v>0</v>
      </c>
      <c r="H22" s="182">
        <v>28.8</v>
      </c>
      <c r="I22" s="183">
        <f t="shared" si="1"/>
        <v>115.2</v>
      </c>
      <c r="J22" s="182">
        <v>0</v>
      </c>
      <c r="K22" s="183">
        <f t="shared" si="2"/>
        <v>0</v>
      </c>
      <c r="L22" s="183">
        <v>21</v>
      </c>
      <c r="M22" s="183">
        <f t="shared" si="3"/>
        <v>0</v>
      </c>
      <c r="N22" s="183">
        <v>6.0000000000000001E-3</v>
      </c>
      <c r="O22" s="183">
        <f t="shared" si="4"/>
        <v>0.02</v>
      </c>
      <c r="P22" s="183">
        <v>0</v>
      </c>
      <c r="Q22" s="183">
        <f t="shared" si="5"/>
        <v>0</v>
      </c>
      <c r="R22" s="183" t="s">
        <v>116</v>
      </c>
      <c r="S22" s="183" t="s">
        <v>117</v>
      </c>
      <c r="T22" s="184" t="s">
        <v>117</v>
      </c>
      <c r="U22" s="161">
        <v>0</v>
      </c>
      <c r="V22" s="161">
        <f t="shared" si="6"/>
        <v>0</v>
      </c>
      <c r="W22" s="161"/>
      <c r="X22" s="161" t="s">
        <v>101</v>
      </c>
      <c r="Y22" s="152"/>
      <c r="Z22" s="152"/>
      <c r="AA22" s="152"/>
      <c r="AB22" s="152"/>
      <c r="AC22" s="152"/>
      <c r="AD22" s="152"/>
      <c r="AE22" s="152"/>
      <c r="AF22" s="152"/>
      <c r="AG22" s="152" t="s">
        <v>102</v>
      </c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</row>
    <row r="23" spans="1:60" x14ac:dyDescent="0.2">
      <c r="A23" s="165" t="s">
        <v>95</v>
      </c>
      <c r="B23" s="166" t="s">
        <v>57</v>
      </c>
      <c r="C23" s="187" t="s">
        <v>58</v>
      </c>
      <c r="D23" s="167"/>
      <c r="E23" s="168"/>
      <c r="F23" s="169"/>
      <c r="G23" s="169">
        <f>SUMIF(AG24:AG25,"&lt;&gt;NOR",G24:G25)</f>
        <v>0</v>
      </c>
      <c r="H23" s="169"/>
      <c r="I23" s="169">
        <f>SUM(I24:I25)</f>
        <v>0</v>
      </c>
      <c r="J23" s="169"/>
      <c r="K23" s="169">
        <f>SUM(K24:K25)</f>
        <v>16580</v>
      </c>
      <c r="L23" s="169"/>
      <c r="M23" s="169">
        <f>SUM(M24:M25)</f>
        <v>0</v>
      </c>
      <c r="N23" s="169"/>
      <c r="O23" s="169">
        <f>SUM(O24:O25)</f>
        <v>0</v>
      </c>
      <c r="P23" s="169"/>
      <c r="Q23" s="169">
        <f>SUM(Q24:Q25)</f>
        <v>0</v>
      </c>
      <c r="R23" s="169"/>
      <c r="S23" s="169"/>
      <c r="T23" s="170"/>
      <c r="U23" s="164"/>
      <c r="V23" s="164">
        <f>SUM(V24:V25)</f>
        <v>30</v>
      </c>
      <c r="W23" s="164"/>
      <c r="X23" s="164"/>
      <c r="AG23" t="s">
        <v>96</v>
      </c>
    </row>
    <row r="24" spans="1:60" outlineLevel="1" x14ac:dyDescent="0.2">
      <c r="A24" s="178">
        <v>15</v>
      </c>
      <c r="B24" s="179" t="s">
        <v>134</v>
      </c>
      <c r="C24" s="188" t="s">
        <v>135</v>
      </c>
      <c r="D24" s="180" t="s">
        <v>136</v>
      </c>
      <c r="E24" s="181">
        <v>20</v>
      </c>
      <c r="F24" s="182"/>
      <c r="G24" s="183">
        <f>ROUND(E24*F24,2)</f>
        <v>0</v>
      </c>
      <c r="H24" s="182">
        <v>0</v>
      </c>
      <c r="I24" s="183">
        <f>ROUND(E24*H24,2)</f>
        <v>0</v>
      </c>
      <c r="J24" s="182">
        <v>478.5</v>
      </c>
      <c r="K24" s="183">
        <f>ROUND(E24*J24,2)</f>
        <v>9570</v>
      </c>
      <c r="L24" s="183">
        <v>21</v>
      </c>
      <c r="M24" s="183">
        <f>G24*(1+L24/100)</f>
        <v>0</v>
      </c>
      <c r="N24" s="183">
        <v>0</v>
      </c>
      <c r="O24" s="183">
        <f>ROUND(E24*N24,2)</f>
        <v>0</v>
      </c>
      <c r="P24" s="183">
        <v>0</v>
      </c>
      <c r="Q24" s="183">
        <f>ROUND(E24*P24,2)</f>
        <v>0</v>
      </c>
      <c r="R24" s="183"/>
      <c r="S24" s="183" t="s">
        <v>117</v>
      </c>
      <c r="T24" s="184" t="s">
        <v>117</v>
      </c>
      <c r="U24" s="161">
        <v>1</v>
      </c>
      <c r="V24" s="161">
        <f>ROUND(E24*U24,2)</f>
        <v>20</v>
      </c>
      <c r="W24" s="161"/>
      <c r="X24" s="161" t="s">
        <v>137</v>
      </c>
      <c r="Y24" s="152"/>
      <c r="Z24" s="152"/>
      <c r="AA24" s="152"/>
      <c r="AB24" s="152"/>
      <c r="AC24" s="152"/>
      <c r="AD24" s="152"/>
      <c r="AE24" s="152"/>
      <c r="AF24" s="152"/>
      <c r="AG24" s="152" t="s">
        <v>138</v>
      </c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</row>
    <row r="25" spans="1:60" outlineLevel="1" x14ac:dyDescent="0.2">
      <c r="A25" s="178">
        <v>16</v>
      </c>
      <c r="B25" s="179" t="s">
        <v>139</v>
      </c>
      <c r="C25" s="188" t="s">
        <v>140</v>
      </c>
      <c r="D25" s="180" t="s">
        <v>136</v>
      </c>
      <c r="E25" s="181">
        <v>10</v>
      </c>
      <c r="F25" s="182"/>
      <c r="G25" s="183">
        <f>ROUND(E25*F25,2)</f>
        <v>0</v>
      </c>
      <c r="H25" s="182">
        <v>0</v>
      </c>
      <c r="I25" s="183">
        <f>ROUND(E25*H25,2)</f>
        <v>0</v>
      </c>
      <c r="J25" s="182">
        <v>701</v>
      </c>
      <c r="K25" s="183">
        <f>ROUND(E25*J25,2)</f>
        <v>7010</v>
      </c>
      <c r="L25" s="183">
        <v>21</v>
      </c>
      <c r="M25" s="183">
        <f>G25*(1+L25/100)</f>
        <v>0</v>
      </c>
      <c r="N25" s="183">
        <v>0</v>
      </c>
      <c r="O25" s="183">
        <f>ROUND(E25*N25,2)</f>
        <v>0</v>
      </c>
      <c r="P25" s="183">
        <v>0</v>
      </c>
      <c r="Q25" s="183">
        <f>ROUND(E25*P25,2)</f>
        <v>0</v>
      </c>
      <c r="R25" s="183"/>
      <c r="S25" s="183" t="s">
        <v>117</v>
      </c>
      <c r="T25" s="184" t="s">
        <v>117</v>
      </c>
      <c r="U25" s="161">
        <v>1</v>
      </c>
      <c r="V25" s="161">
        <f>ROUND(E25*U25,2)</f>
        <v>10</v>
      </c>
      <c r="W25" s="161"/>
      <c r="X25" s="161" t="s">
        <v>137</v>
      </c>
      <c r="Y25" s="152"/>
      <c r="Z25" s="152"/>
      <c r="AA25" s="152"/>
      <c r="AB25" s="152"/>
      <c r="AC25" s="152"/>
      <c r="AD25" s="152"/>
      <c r="AE25" s="152"/>
      <c r="AF25" s="152"/>
      <c r="AG25" s="152" t="s">
        <v>138</v>
      </c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</row>
    <row r="26" spans="1:60" x14ac:dyDescent="0.2">
      <c r="A26" s="165" t="s">
        <v>95</v>
      </c>
      <c r="B26" s="166" t="s">
        <v>59</v>
      </c>
      <c r="C26" s="187" t="s">
        <v>60</v>
      </c>
      <c r="D26" s="167"/>
      <c r="E26" s="168"/>
      <c r="F26" s="169"/>
      <c r="G26" s="169">
        <f>SUMIF(AG27:AG48,"&lt;&gt;NOR",G27:G48)</f>
        <v>0</v>
      </c>
      <c r="H26" s="169"/>
      <c r="I26" s="169">
        <f>SUM(I27:I48)</f>
        <v>0</v>
      </c>
      <c r="J26" s="169"/>
      <c r="K26" s="169">
        <f>SUM(K27:K48)</f>
        <v>46736.24</v>
      </c>
      <c r="L26" s="169"/>
      <c r="M26" s="169">
        <f>SUM(M27:M48)</f>
        <v>0</v>
      </c>
      <c r="N26" s="169"/>
      <c r="O26" s="169">
        <f>SUM(O27:O48)</f>
        <v>0</v>
      </c>
      <c r="P26" s="169"/>
      <c r="Q26" s="169">
        <f>SUM(Q27:Q48)</f>
        <v>0</v>
      </c>
      <c r="R26" s="169"/>
      <c r="S26" s="169"/>
      <c r="T26" s="170"/>
      <c r="U26" s="164"/>
      <c r="V26" s="164">
        <f>SUM(V27:V48)</f>
        <v>39.03</v>
      </c>
      <c r="W26" s="164"/>
      <c r="X26" s="164"/>
      <c r="AG26" t="s">
        <v>96</v>
      </c>
    </row>
    <row r="27" spans="1:60" outlineLevel="1" x14ac:dyDescent="0.2">
      <c r="A27" s="171">
        <v>17</v>
      </c>
      <c r="B27" s="172" t="s">
        <v>141</v>
      </c>
      <c r="C27" s="189" t="s">
        <v>142</v>
      </c>
      <c r="D27" s="173" t="s">
        <v>143</v>
      </c>
      <c r="E27" s="174">
        <v>28.825500000000002</v>
      </c>
      <c r="F27" s="175"/>
      <c r="G27" s="176">
        <f>ROUND(E27*F27,2)</f>
        <v>0</v>
      </c>
      <c r="H27" s="175">
        <v>0</v>
      </c>
      <c r="I27" s="176">
        <f>ROUND(E27*H27,2)</f>
        <v>0</v>
      </c>
      <c r="J27" s="175">
        <v>302.5</v>
      </c>
      <c r="K27" s="176">
        <f>ROUND(E27*J27,2)</f>
        <v>8719.7099999999991</v>
      </c>
      <c r="L27" s="176">
        <v>21</v>
      </c>
      <c r="M27" s="176">
        <f>G27*(1+L27/100)</f>
        <v>0</v>
      </c>
      <c r="N27" s="176">
        <v>0</v>
      </c>
      <c r="O27" s="176">
        <f>ROUND(E27*N27,2)</f>
        <v>0</v>
      </c>
      <c r="P27" s="176">
        <v>0</v>
      </c>
      <c r="Q27" s="176">
        <f>ROUND(E27*P27,2)</f>
        <v>0</v>
      </c>
      <c r="R27" s="176" t="s">
        <v>144</v>
      </c>
      <c r="S27" s="176" t="s">
        <v>117</v>
      </c>
      <c r="T27" s="177" t="s">
        <v>117</v>
      </c>
      <c r="U27" s="161">
        <v>0</v>
      </c>
      <c r="V27" s="161">
        <f>ROUND(E27*U27,2)</f>
        <v>0</v>
      </c>
      <c r="W27" s="161"/>
      <c r="X27" s="161" t="s">
        <v>137</v>
      </c>
      <c r="Y27" s="152"/>
      <c r="Z27" s="152"/>
      <c r="AA27" s="152"/>
      <c r="AB27" s="152"/>
      <c r="AC27" s="152"/>
      <c r="AD27" s="152"/>
      <c r="AE27" s="152"/>
      <c r="AF27" s="152"/>
      <c r="AG27" s="152" t="s">
        <v>138</v>
      </c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</row>
    <row r="28" spans="1:60" outlineLevel="1" x14ac:dyDescent="0.2">
      <c r="A28" s="159"/>
      <c r="B28" s="160"/>
      <c r="C28" s="190" t="s">
        <v>145</v>
      </c>
      <c r="D28" s="162"/>
      <c r="E28" s="163">
        <v>1.5015000000000001</v>
      </c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52"/>
      <c r="Z28" s="152"/>
      <c r="AA28" s="152"/>
      <c r="AB28" s="152"/>
      <c r="AC28" s="152"/>
      <c r="AD28" s="152"/>
      <c r="AE28" s="152"/>
      <c r="AF28" s="152"/>
      <c r="AG28" s="152" t="s">
        <v>146</v>
      </c>
      <c r="AH28" s="152">
        <v>0</v>
      </c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</row>
    <row r="29" spans="1:60" outlineLevel="1" x14ac:dyDescent="0.2">
      <c r="A29" s="159"/>
      <c r="B29" s="160"/>
      <c r="C29" s="190" t="s">
        <v>147</v>
      </c>
      <c r="D29" s="162"/>
      <c r="E29" s="163">
        <v>27.324000000000002</v>
      </c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52"/>
      <c r="Z29" s="152"/>
      <c r="AA29" s="152"/>
      <c r="AB29" s="152"/>
      <c r="AC29" s="152"/>
      <c r="AD29" s="152"/>
      <c r="AE29" s="152"/>
      <c r="AF29" s="152"/>
      <c r="AG29" s="152" t="s">
        <v>146</v>
      </c>
      <c r="AH29" s="152">
        <v>0</v>
      </c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</row>
    <row r="30" spans="1:60" outlineLevel="1" x14ac:dyDescent="0.2">
      <c r="A30" s="171">
        <v>18</v>
      </c>
      <c r="B30" s="172" t="s">
        <v>148</v>
      </c>
      <c r="C30" s="189" t="s">
        <v>149</v>
      </c>
      <c r="D30" s="173" t="s">
        <v>150</v>
      </c>
      <c r="E30" s="174">
        <v>13.102499999999999</v>
      </c>
      <c r="F30" s="175"/>
      <c r="G30" s="176">
        <f>ROUND(E30*F30,2)</f>
        <v>0</v>
      </c>
      <c r="H30" s="175">
        <v>0</v>
      </c>
      <c r="I30" s="176">
        <f>ROUND(E30*H30,2)</f>
        <v>0</v>
      </c>
      <c r="J30" s="175">
        <v>423</v>
      </c>
      <c r="K30" s="176">
        <f>ROUND(E30*J30,2)</f>
        <v>5542.36</v>
      </c>
      <c r="L30" s="176">
        <v>21</v>
      </c>
      <c r="M30" s="176">
        <f>G30*(1+L30/100)</f>
        <v>0</v>
      </c>
      <c r="N30" s="176">
        <v>0</v>
      </c>
      <c r="O30" s="176">
        <f>ROUND(E30*N30,2)</f>
        <v>0</v>
      </c>
      <c r="P30" s="176">
        <v>0</v>
      </c>
      <c r="Q30" s="176">
        <f>ROUND(E30*P30,2)</f>
        <v>0</v>
      </c>
      <c r="R30" s="176"/>
      <c r="S30" s="176" t="s">
        <v>100</v>
      </c>
      <c r="T30" s="177" t="s">
        <v>108</v>
      </c>
      <c r="U30" s="161">
        <v>0.66</v>
      </c>
      <c r="V30" s="161">
        <f>ROUND(E30*U30,2)</f>
        <v>8.65</v>
      </c>
      <c r="W30" s="161"/>
      <c r="X30" s="161" t="s">
        <v>137</v>
      </c>
      <c r="Y30" s="152"/>
      <c r="Z30" s="152"/>
      <c r="AA30" s="152"/>
      <c r="AB30" s="152"/>
      <c r="AC30" s="152"/>
      <c r="AD30" s="152"/>
      <c r="AE30" s="152"/>
      <c r="AF30" s="152"/>
      <c r="AG30" s="152" t="s">
        <v>151</v>
      </c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</row>
    <row r="31" spans="1:60" outlineLevel="1" x14ac:dyDescent="0.2">
      <c r="A31" s="159"/>
      <c r="B31" s="160"/>
      <c r="C31" s="190" t="s">
        <v>152</v>
      </c>
      <c r="D31" s="162"/>
      <c r="E31" s="163">
        <v>0.6825</v>
      </c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52"/>
      <c r="Z31" s="152"/>
      <c r="AA31" s="152"/>
      <c r="AB31" s="152"/>
      <c r="AC31" s="152"/>
      <c r="AD31" s="152"/>
      <c r="AE31" s="152"/>
      <c r="AF31" s="152"/>
      <c r="AG31" s="152" t="s">
        <v>146</v>
      </c>
      <c r="AH31" s="152">
        <v>0</v>
      </c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</row>
    <row r="32" spans="1:60" outlineLevel="1" x14ac:dyDescent="0.2">
      <c r="A32" s="159"/>
      <c r="B32" s="160"/>
      <c r="C32" s="190" t="s">
        <v>153</v>
      </c>
      <c r="D32" s="162"/>
      <c r="E32" s="163">
        <v>12.42</v>
      </c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52"/>
      <c r="Z32" s="152"/>
      <c r="AA32" s="152"/>
      <c r="AB32" s="152"/>
      <c r="AC32" s="152"/>
      <c r="AD32" s="152"/>
      <c r="AE32" s="152"/>
      <c r="AF32" s="152"/>
      <c r="AG32" s="152" t="s">
        <v>146</v>
      </c>
      <c r="AH32" s="152">
        <v>0</v>
      </c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</row>
    <row r="33" spans="1:60" outlineLevel="1" x14ac:dyDescent="0.2">
      <c r="A33" s="171">
        <v>19</v>
      </c>
      <c r="B33" s="172" t="s">
        <v>154</v>
      </c>
      <c r="C33" s="189" t="s">
        <v>155</v>
      </c>
      <c r="D33" s="173" t="s">
        <v>150</v>
      </c>
      <c r="E33" s="174">
        <v>46.03</v>
      </c>
      <c r="F33" s="175"/>
      <c r="G33" s="176">
        <f>ROUND(E33*F33,2)</f>
        <v>0</v>
      </c>
      <c r="H33" s="175">
        <v>0</v>
      </c>
      <c r="I33" s="176">
        <f>ROUND(E33*H33,2)</f>
        <v>0</v>
      </c>
      <c r="J33" s="175">
        <v>282.5</v>
      </c>
      <c r="K33" s="176">
        <f>ROUND(E33*J33,2)</f>
        <v>13003.48</v>
      </c>
      <c r="L33" s="176">
        <v>21</v>
      </c>
      <c r="M33" s="176">
        <f>G33*(1+L33/100)</f>
        <v>0</v>
      </c>
      <c r="N33" s="176">
        <v>0</v>
      </c>
      <c r="O33" s="176">
        <f>ROUND(E33*N33,2)</f>
        <v>0</v>
      </c>
      <c r="P33" s="176">
        <v>0</v>
      </c>
      <c r="Q33" s="176">
        <f>ROUND(E33*P33,2)</f>
        <v>0</v>
      </c>
      <c r="R33" s="176"/>
      <c r="S33" s="176" t="s">
        <v>117</v>
      </c>
      <c r="T33" s="177" t="s">
        <v>117</v>
      </c>
      <c r="U33" s="161">
        <v>0</v>
      </c>
      <c r="V33" s="161">
        <f>ROUND(E33*U33,2)</f>
        <v>0</v>
      </c>
      <c r="W33" s="161"/>
      <c r="X33" s="161" t="s">
        <v>137</v>
      </c>
      <c r="Y33" s="152"/>
      <c r="Z33" s="152"/>
      <c r="AA33" s="152"/>
      <c r="AB33" s="152"/>
      <c r="AC33" s="152"/>
      <c r="AD33" s="152"/>
      <c r="AE33" s="152"/>
      <c r="AF33" s="152"/>
      <c r="AG33" s="152" t="s">
        <v>151</v>
      </c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</row>
    <row r="34" spans="1:60" outlineLevel="1" x14ac:dyDescent="0.2">
      <c r="A34" s="159"/>
      <c r="B34" s="160"/>
      <c r="C34" s="190" t="s">
        <v>156</v>
      </c>
      <c r="D34" s="162"/>
      <c r="E34" s="163">
        <v>36.75</v>
      </c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52"/>
      <c r="Z34" s="152"/>
      <c r="AA34" s="152"/>
      <c r="AB34" s="152"/>
      <c r="AC34" s="152"/>
      <c r="AD34" s="152"/>
      <c r="AE34" s="152"/>
      <c r="AF34" s="152"/>
      <c r="AG34" s="152" t="s">
        <v>146</v>
      </c>
      <c r="AH34" s="152">
        <v>0</v>
      </c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</row>
    <row r="35" spans="1:60" outlineLevel="1" x14ac:dyDescent="0.2">
      <c r="A35" s="159"/>
      <c r="B35" s="160"/>
      <c r="C35" s="190" t="s">
        <v>157</v>
      </c>
      <c r="D35" s="162"/>
      <c r="E35" s="163">
        <v>0.8</v>
      </c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52"/>
      <c r="Z35" s="152"/>
      <c r="AA35" s="152"/>
      <c r="AB35" s="152"/>
      <c r="AC35" s="152"/>
      <c r="AD35" s="152"/>
      <c r="AE35" s="152"/>
      <c r="AF35" s="152"/>
      <c r="AG35" s="152" t="s">
        <v>146</v>
      </c>
      <c r="AH35" s="152">
        <v>0</v>
      </c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</row>
    <row r="36" spans="1:60" outlineLevel="1" x14ac:dyDescent="0.2">
      <c r="A36" s="159"/>
      <c r="B36" s="160"/>
      <c r="C36" s="190" t="s">
        <v>158</v>
      </c>
      <c r="D36" s="162"/>
      <c r="E36" s="163">
        <v>0.88</v>
      </c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52"/>
      <c r="Z36" s="152"/>
      <c r="AA36" s="152"/>
      <c r="AB36" s="152"/>
      <c r="AC36" s="152"/>
      <c r="AD36" s="152"/>
      <c r="AE36" s="152"/>
      <c r="AF36" s="152"/>
      <c r="AG36" s="152" t="s">
        <v>146</v>
      </c>
      <c r="AH36" s="152">
        <v>0</v>
      </c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</row>
    <row r="37" spans="1:60" outlineLevel="1" x14ac:dyDescent="0.2">
      <c r="A37" s="159"/>
      <c r="B37" s="160"/>
      <c r="C37" s="190" t="s">
        <v>159</v>
      </c>
      <c r="D37" s="162"/>
      <c r="E37" s="163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52"/>
      <c r="Z37" s="152"/>
      <c r="AA37" s="152"/>
      <c r="AB37" s="152"/>
      <c r="AC37" s="152"/>
      <c r="AD37" s="152"/>
      <c r="AE37" s="152"/>
      <c r="AF37" s="152"/>
      <c r="AG37" s="152" t="s">
        <v>146</v>
      </c>
      <c r="AH37" s="152">
        <v>0</v>
      </c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</row>
    <row r="38" spans="1:60" outlineLevel="1" x14ac:dyDescent="0.2">
      <c r="A38" s="159"/>
      <c r="B38" s="160"/>
      <c r="C38" s="190" t="s">
        <v>160</v>
      </c>
      <c r="D38" s="162"/>
      <c r="E38" s="163">
        <v>0.7</v>
      </c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52"/>
      <c r="Z38" s="152"/>
      <c r="AA38" s="152"/>
      <c r="AB38" s="152"/>
      <c r="AC38" s="152"/>
      <c r="AD38" s="152"/>
      <c r="AE38" s="152"/>
      <c r="AF38" s="152"/>
      <c r="AG38" s="152" t="s">
        <v>146</v>
      </c>
      <c r="AH38" s="152">
        <v>0</v>
      </c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</row>
    <row r="39" spans="1:60" outlineLevel="1" x14ac:dyDescent="0.2">
      <c r="A39" s="159"/>
      <c r="B39" s="160"/>
      <c r="C39" s="190" t="s">
        <v>161</v>
      </c>
      <c r="D39" s="162"/>
      <c r="E39" s="163">
        <v>6.9</v>
      </c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52"/>
      <c r="Z39" s="152"/>
      <c r="AA39" s="152"/>
      <c r="AB39" s="152"/>
      <c r="AC39" s="152"/>
      <c r="AD39" s="152"/>
      <c r="AE39" s="152"/>
      <c r="AF39" s="152"/>
      <c r="AG39" s="152" t="s">
        <v>146</v>
      </c>
      <c r="AH39" s="152">
        <v>0</v>
      </c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</row>
    <row r="40" spans="1:60" outlineLevel="1" x14ac:dyDescent="0.2">
      <c r="A40" s="159"/>
      <c r="B40" s="160"/>
      <c r="C40" s="190" t="s">
        <v>162</v>
      </c>
      <c r="D40" s="162"/>
      <c r="E40" s="163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52"/>
      <c r="Z40" s="152"/>
      <c r="AA40" s="152"/>
      <c r="AB40" s="152"/>
      <c r="AC40" s="152"/>
      <c r="AD40" s="152"/>
      <c r="AE40" s="152"/>
      <c r="AF40" s="152"/>
      <c r="AG40" s="152" t="s">
        <v>146</v>
      </c>
      <c r="AH40" s="152">
        <v>0</v>
      </c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</row>
    <row r="41" spans="1:60" outlineLevel="1" x14ac:dyDescent="0.2">
      <c r="A41" s="171">
        <v>20</v>
      </c>
      <c r="B41" s="172" t="s">
        <v>163</v>
      </c>
      <c r="C41" s="189" t="s">
        <v>164</v>
      </c>
      <c r="D41" s="173" t="s">
        <v>150</v>
      </c>
      <c r="E41" s="174">
        <v>46.03</v>
      </c>
      <c r="F41" s="175"/>
      <c r="G41" s="176">
        <f>ROUND(E41*F41,2)</f>
        <v>0</v>
      </c>
      <c r="H41" s="175">
        <v>0</v>
      </c>
      <c r="I41" s="176">
        <f>ROUND(E41*H41,2)</f>
        <v>0</v>
      </c>
      <c r="J41" s="175">
        <v>423</v>
      </c>
      <c r="K41" s="176">
        <f>ROUND(E41*J41,2)</f>
        <v>19470.689999999999</v>
      </c>
      <c r="L41" s="176">
        <v>21</v>
      </c>
      <c r="M41" s="176">
        <f>G41*(1+L41/100)</f>
        <v>0</v>
      </c>
      <c r="N41" s="176">
        <v>0</v>
      </c>
      <c r="O41" s="176">
        <f>ROUND(E41*N41,2)</f>
        <v>0</v>
      </c>
      <c r="P41" s="176">
        <v>0</v>
      </c>
      <c r="Q41" s="176">
        <f>ROUND(E41*P41,2)</f>
        <v>0</v>
      </c>
      <c r="R41" s="176"/>
      <c r="S41" s="176" t="s">
        <v>117</v>
      </c>
      <c r="T41" s="177" t="s">
        <v>117</v>
      </c>
      <c r="U41" s="161">
        <v>0.66</v>
      </c>
      <c r="V41" s="161">
        <f>ROUND(E41*U41,2)</f>
        <v>30.38</v>
      </c>
      <c r="W41" s="161"/>
      <c r="X41" s="161" t="s">
        <v>137</v>
      </c>
      <c r="Y41" s="152"/>
      <c r="Z41" s="152"/>
      <c r="AA41" s="152"/>
      <c r="AB41" s="152"/>
      <c r="AC41" s="152"/>
      <c r="AD41" s="152"/>
      <c r="AE41" s="152"/>
      <c r="AF41" s="152"/>
      <c r="AG41" s="152" t="s">
        <v>151</v>
      </c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</row>
    <row r="42" spans="1:60" outlineLevel="1" x14ac:dyDescent="0.2">
      <c r="A42" s="159"/>
      <c r="B42" s="160"/>
      <c r="C42" s="190" t="s">
        <v>156</v>
      </c>
      <c r="D42" s="162"/>
      <c r="E42" s="163">
        <v>36.75</v>
      </c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52"/>
      <c r="Z42" s="152"/>
      <c r="AA42" s="152"/>
      <c r="AB42" s="152"/>
      <c r="AC42" s="152"/>
      <c r="AD42" s="152"/>
      <c r="AE42" s="152"/>
      <c r="AF42" s="152"/>
      <c r="AG42" s="152" t="s">
        <v>146</v>
      </c>
      <c r="AH42" s="152">
        <v>0</v>
      </c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</row>
    <row r="43" spans="1:60" outlineLevel="1" x14ac:dyDescent="0.2">
      <c r="A43" s="159"/>
      <c r="B43" s="160"/>
      <c r="C43" s="190" t="s">
        <v>157</v>
      </c>
      <c r="D43" s="162"/>
      <c r="E43" s="163">
        <v>0.8</v>
      </c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52"/>
      <c r="Z43" s="152"/>
      <c r="AA43" s="152"/>
      <c r="AB43" s="152"/>
      <c r="AC43" s="152"/>
      <c r="AD43" s="152"/>
      <c r="AE43" s="152"/>
      <c r="AF43" s="152"/>
      <c r="AG43" s="152" t="s">
        <v>146</v>
      </c>
      <c r="AH43" s="152">
        <v>0</v>
      </c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</row>
    <row r="44" spans="1:60" outlineLevel="1" x14ac:dyDescent="0.2">
      <c r="A44" s="159"/>
      <c r="B44" s="160"/>
      <c r="C44" s="190" t="s">
        <v>158</v>
      </c>
      <c r="D44" s="162"/>
      <c r="E44" s="163">
        <v>0.88</v>
      </c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52"/>
      <c r="Z44" s="152"/>
      <c r="AA44" s="152"/>
      <c r="AB44" s="152"/>
      <c r="AC44" s="152"/>
      <c r="AD44" s="152"/>
      <c r="AE44" s="152"/>
      <c r="AF44" s="152"/>
      <c r="AG44" s="152" t="s">
        <v>146</v>
      </c>
      <c r="AH44" s="152">
        <v>0</v>
      </c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</row>
    <row r="45" spans="1:60" outlineLevel="1" x14ac:dyDescent="0.2">
      <c r="A45" s="159"/>
      <c r="B45" s="160"/>
      <c r="C45" s="190" t="s">
        <v>159</v>
      </c>
      <c r="D45" s="162"/>
      <c r="E45" s="163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52"/>
      <c r="Z45" s="152"/>
      <c r="AA45" s="152"/>
      <c r="AB45" s="152"/>
      <c r="AC45" s="152"/>
      <c r="AD45" s="152"/>
      <c r="AE45" s="152"/>
      <c r="AF45" s="152"/>
      <c r="AG45" s="152" t="s">
        <v>146</v>
      </c>
      <c r="AH45" s="152">
        <v>0</v>
      </c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</row>
    <row r="46" spans="1:60" outlineLevel="1" x14ac:dyDescent="0.2">
      <c r="A46" s="159"/>
      <c r="B46" s="160"/>
      <c r="C46" s="190" t="s">
        <v>160</v>
      </c>
      <c r="D46" s="162"/>
      <c r="E46" s="163">
        <v>0.7</v>
      </c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52"/>
      <c r="Z46" s="152"/>
      <c r="AA46" s="152"/>
      <c r="AB46" s="152"/>
      <c r="AC46" s="152"/>
      <c r="AD46" s="152"/>
      <c r="AE46" s="152"/>
      <c r="AF46" s="152"/>
      <c r="AG46" s="152" t="s">
        <v>146</v>
      </c>
      <c r="AH46" s="152">
        <v>0</v>
      </c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</row>
    <row r="47" spans="1:60" outlineLevel="1" x14ac:dyDescent="0.2">
      <c r="A47" s="159"/>
      <c r="B47" s="160"/>
      <c r="C47" s="190" t="s">
        <v>161</v>
      </c>
      <c r="D47" s="162"/>
      <c r="E47" s="163">
        <v>6.9</v>
      </c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52"/>
      <c r="Z47" s="152"/>
      <c r="AA47" s="152"/>
      <c r="AB47" s="152"/>
      <c r="AC47" s="152"/>
      <c r="AD47" s="152"/>
      <c r="AE47" s="152"/>
      <c r="AF47" s="152"/>
      <c r="AG47" s="152" t="s">
        <v>146</v>
      </c>
      <c r="AH47" s="152">
        <v>0</v>
      </c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</row>
    <row r="48" spans="1:60" outlineLevel="1" x14ac:dyDescent="0.2">
      <c r="A48" s="159"/>
      <c r="B48" s="160"/>
      <c r="C48" s="190" t="s">
        <v>162</v>
      </c>
      <c r="D48" s="162"/>
      <c r="E48" s="163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52"/>
      <c r="Z48" s="152"/>
      <c r="AA48" s="152"/>
      <c r="AB48" s="152"/>
      <c r="AC48" s="152"/>
      <c r="AD48" s="152"/>
      <c r="AE48" s="152"/>
      <c r="AF48" s="152"/>
      <c r="AG48" s="152" t="s">
        <v>146</v>
      </c>
      <c r="AH48" s="152">
        <v>0</v>
      </c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</row>
    <row r="49" spans="1:60" x14ac:dyDescent="0.2">
      <c r="A49" s="165" t="s">
        <v>95</v>
      </c>
      <c r="B49" s="166" t="s">
        <v>61</v>
      </c>
      <c r="C49" s="187" t="s">
        <v>62</v>
      </c>
      <c r="D49" s="167"/>
      <c r="E49" s="168"/>
      <c r="F49" s="169"/>
      <c r="G49" s="169">
        <f>SUMIF(AG50:AG50,"&lt;&gt;NOR",G50:G50)</f>
        <v>0</v>
      </c>
      <c r="H49" s="169"/>
      <c r="I49" s="169">
        <f>SUM(I50:I50)</f>
        <v>0</v>
      </c>
      <c r="J49" s="169"/>
      <c r="K49" s="169">
        <f>SUM(K50:K50)</f>
        <v>18520.34</v>
      </c>
      <c r="L49" s="169"/>
      <c r="M49" s="169">
        <f>SUM(M50:M50)</f>
        <v>0</v>
      </c>
      <c r="N49" s="169"/>
      <c r="O49" s="169">
        <f>SUM(O50:O50)</f>
        <v>0</v>
      </c>
      <c r="P49" s="169"/>
      <c r="Q49" s="169">
        <f>SUM(Q50:Q50)</f>
        <v>0</v>
      </c>
      <c r="R49" s="169"/>
      <c r="S49" s="169"/>
      <c r="T49" s="170"/>
      <c r="U49" s="164"/>
      <c r="V49" s="164">
        <f>SUM(V50:V50)</f>
        <v>0</v>
      </c>
      <c r="W49" s="164"/>
      <c r="X49" s="164"/>
      <c r="AG49" t="s">
        <v>96</v>
      </c>
    </row>
    <row r="50" spans="1:60" outlineLevel="1" x14ac:dyDescent="0.2">
      <c r="A50" s="178">
        <v>21</v>
      </c>
      <c r="B50" s="179" t="s">
        <v>43</v>
      </c>
      <c r="C50" s="188" t="s">
        <v>165</v>
      </c>
      <c r="D50" s="180" t="s">
        <v>166</v>
      </c>
      <c r="E50" s="181">
        <v>1</v>
      </c>
      <c r="F50" s="182"/>
      <c r="G50" s="183">
        <f>ROUND(E50*F50,2)</f>
        <v>0</v>
      </c>
      <c r="H50" s="182">
        <v>0</v>
      </c>
      <c r="I50" s="183">
        <f>ROUND(E50*H50,2)</f>
        <v>0</v>
      </c>
      <c r="J50" s="182">
        <v>18520.34</v>
      </c>
      <c r="K50" s="183">
        <f>ROUND(E50*J50,2)</f>
        <v>18520.34</v>
      </c>
      <c r="L50" s="183">
        <v>21</v>
      </c>
      <c r="M50" s="183">
        <f>G50*(1+L50/100)</f>
        <v>0</v>
      </c>
      <c r="N50" s="183">
        <v>0</v>
      </c>
      <c r="O50" s="183">
        <f>ROUND(E50*N50,2)</f>
        <v>0</v>
      </c>
      <c r="P50" s="183">
        <v>0</v>
      </c>
      <c r="Q50" s="183">
        <f>ROUND(E50*P50,2)</f>
        <v>0</v>
      </c>
      <c r="R50" s="183"/>
      <c r="S50" s="183" t="s">
        <v>100</v>
      </c>
      <c r="T50" s="184" t="s">
        <v>108</v>
      </c>
      <c r="U50" s="161">
        <v>0</v>
      </c>
      <c r="V50" s="161">
        <f>ROUND(E50*U50,2)</f>
        <v>0</v>
      </c>
      <c r="W50" s="161"/>
      <c r="X50" s="161" t="s">
        <v>167</v>
      </c>
      <c r="Y50" s="152"/>
      <c r="Z50" s="152"/>
      <c r="AA50" s="152"/>
      <c r="AB50" s="152"/>
      <c r="AC50" s="152"/>
      <c r="AD50" s="152"/>
      <c r="AE50" s="152"/>
      <c r="AF50" s="152"/>
      <c r="AG50" s="152" t="s">
        <v>168</v>
      </c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</row>
    <row r="51" spans="1:60" x14ac:dyDescent="0.2">
      <c r="A51" s="165" t="s">
        <v>95</v>
      </c>
      <c r="B51" s="166" t="s">
        <v>63</v>
      </c>
      <c r="C51" s="187" t="s">
        <v>64</v>
      </c>
      <c r="D51" s="167"/>
      <c r="E51" s="168"/>
      <c r="F51" s="169"/>
      <c r="G51" s="169">
        <f>SUMIF(AG52:AG70,"&lt;&gt;NOR",G52:G70)</f>
        <v>0</v>
      </c>
      <c r="H51" s="169"/>
      <c r="I51" s="169">
        <f>SUM(I52:I70)</f>
        <v>27844.81</v>
      </c>
      <c r="J51" s="169"/>
      <c r="K51" s="169">
        <f>SUM(K52:K70)</f>
        <v>218319.63999999998</v>
      </c>
      <c r="L51" s="169"/>
      <c r="M51" s="169">
        <f>SUM(M52:M70)</f>
        <v>0</v>
      </c>
      <c r="N51" s="169"/>
      <c r="O51" s="169">
        <f>SUM(O52:O70)</f>
        <v>0.72</v>
      </c>
      <c r="P51" s="169"/>
      <c r="Q51" s="169">
        <f>SUM(Q52:Q70)</f>
        <v>0</v>
      </c>
      <c r="R51" s="169"/>
      <c r="S51" s="169"/>
      <c r="T51" s="170"/>
      <c r="U51" s="164"/>
      <c r="V51" s="164">
        <f>SUM(V52:V70)</f>
        <v>431.08000000000004</v>
      </c>
      <c r="W51" s="164"/>
      <c r="X51" s="164"/>
      <c r="AG51" t="s">
        <v>96</v>
      </c>
    </row>
    <row r="52" spans="1:60" outlineLevel="1" x14ac:dyDescent="0.2">
      <c r="A52" s="178">
        <v>22</v>
      </c>
      <c r="B52" s="179" t="s">
        <v>169</v>
      </c>
      <c r="C52" s="188" t="s">
        <v>170</v>
      </c>
      <c r="D52" s="180" t="s">
        <v>115</v>
      </c>
      <c r="E52" s="181">
        <v>746</v>
      </c>
      <c r="F52" s="182"/>
      <c r="G52" s="183">
        <f t="shared" ref="G52:G57" si="7">ROUND(E52*F52,2)</f>
        <v>0</v>
      </c>
      <c r="H52" s="182">
        <v>0</v>
      </c>
      <c r="I52" s="183">
        <f t="shared" ref="I52:I57" si="8">ROUND(E52*H52,2)</f>
        <v>0</v>
      </c>
      <c r="J52" s="182">
        <v>55.5</v>
      </c>
      <c r="K52" s="183">
        <f t="shared" ref="K52:K57" si="9">ROUND(E52*J52,2)</f>
        <v>41403</v>
      </c>
      <c r="L52" s="183">
        <v>21</v>
      </c>
      <c r="M52" s="183">
        <f t="shared" ref="M52:M57" si="10">G52*(1+L52/100)</f>
        <v>0</v>
      </c>
      <c r="N52" s="183">
        <v>0</v>
      </c>
      <c r="O52" s="183">
        <f t="shared" ref="O52:O57" si="11">ROUND(E52*N52,2)</f>
        <v>0</v>
      </c>
      <c r="P52" s="183">
        <v>0</v>
      </c>
      <c r="Q52" s="183">
        <f t="shared" ref="Q52:Q57" si="12">ROUND(E52*P52,2)</f>
        <v>0</v>
      </c>
      <c r="R52" s="183" t="s">
        <v>63</v>
      </c>
      <c r="S52" s="183" t="s">
        <v>117</v>
      </c>
      <c r="T52" s="184" t="s">
        <v>117</v>
      </c>
      <c r="U52" s="161">
        <v>0.11600000000000001</v>
      </c>
      <c r="V52" s="161">
        <f t="shared" ref="V52:V57" si="13">ROUND(E52*U52,2)</f>
        <v>86.54</v>
      </c>
      <c r="W52" s="161"/>
      <c r="X52" s="161" t="s">
        <v>137</v>
      </c>
      <c r="Y52" s="152"/>
      <c r="Z52" s="152"/>
      <c r="AA52" s="152"/>
      <c r="AB52" s="152"/>
      <c r="AC52" s="152"/>
      <c r="AD52" s="152"/>
      <c r="AE52" s="152"/>
      <c r="AF52" s="152"/>
      <c r="AG52" s="152" t="s">
        <v>138</v>
      </c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</row>
    <row r="53" spans="1:60" outlineLevel="1" x14ac:dyDescent="0.2">
      <c r="A53" s="178">
        <v>23</v>
      </c>
      <c r="B53" s="179" t="s">
        <v>171</v>
      </c>
      <c r="C53" s="188" t="s">
        <v>172</v>
      </c>
      <c r="D53" s="180" t="s">
        <v>115</v>
      </c>
      <c r="E53" s="181">
        <v>4</v>
      </c>
      <c r="F53" s="182"/>
      <c r="G53" s="183">
        <f t="shared" si="7"/>
        <v>0</v>
      </c>
      <c r="H53" s="182">
        <v>0</v>
      </c>
      <c r="I53" s="183">
        <f t="shared" si="8"/>
        <v>0</v>
      </c>
      <c r="J53" s="182">
        <v>121</v>
      </c>
      <c r="K53" s="183">
        <f t="shared" si="9"/>
        <v>484</v>
      </c>
      <c r="L53" s="183">
        <v>21</v>
      </c>
      <c r="M53" s="183">
        <f t="shared" si="10"/>
        <v>0</v>
      </c>
      <c r="N53" s="183">
        <v>0</v>
      </c>
      <c r="O53" s="183">
        <f t="shared" si="11"/>
        <v>0</v>
      </c>
      <c r="P53" s="183">
        <v>0</v>
      </c>
      <c r="Q53" s="183">
        <f t="shared" si="12"/>
        <v>0</v>
      </c>
      <c r="R53" s="183" t="s">
        <v>63</v>
      </c>
      <c r="S53" s="183" t="s">
        <v>117</v>
      </c>
      <c r="T53" s="184" t="s">
        <v>117</v>
      </c>
      <c r="U53" s="161">
        <v>0.25</v>
      </c>
      <c r="V53" s="161">
        <f t="shared" si="13"/>
        <v>1</v>
      </c>
      <c r="W53" s="161"/>
      <c r="X53" s="161" t="s">
        <v>137</v>
      </c>
      <c r="Y53" s="152"/>
      <c r="Z53" s="152"/>
      <c r="AA53" s="152"/>
      <c r="AB53" s="152"/>
      <c r="AC53" s="152"/>
      <c r="AD53" s="152"/>
      <c r="AE53" s="152"/>
      <c r="AF53" s="152"/>
      <c r="AG53" s="152" t="s">
        <v>138</v>
      </c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</row>
    <row r="54" spans="1:60" ht="22.5" outlineLevel="1" x14ac:dyDescent="0.2">
      <c r="A54" s="178">
        <v>24</v>
      </c>
      <c r="B54" s="179" t="s">
        <v>173</v>
      </c>
      <c r="C54" s="188" t="s">
        <v>174</v>
      </c>
      <c r="D54" s="180" t="s">
        <v>107</v>
      </c>
      <c r="E54" s="181">
        <v>26</v>
      </c>
      <c r="F54" s="182"/>
      <c r="G54" s="183">
        <f t="shared" si="7"/>
        <v>0</v>
      </c>
      <c r="H54" s="182">
        <v>0</v>
      </c>
      <c r="I54" s="183">
        <f t="shared" si="8"/>
        <v>0</v>
      </c>
      <c r="J54" s="182">
        <v>24.2</v>
      </c>
      <c r="K54" s="183">
        <f t="shared" si="9"/>
        <v>629.20000000000005</v>
      </c>
      <c r="L54" s="183">
        <v>21</v>
      </c>
      <c r="M54" s="183">
        <f t="shared" si="10"/>
        <v>0</v>
      </c>
      <c r="N54" s="183">
        <v>0</v>
      </c>
      <c r="O54" s="183">
        <f t="shared" si="11"/>
        <v>0</v>
      </c>
      <c r="P54" s="183">
        <v>0</v>
      </c>
      <c r="Q54" s="183">
        <f t="shared" si="12"/>
        <v>0</v>
      </c>
      <c r="R54" s="183" t="s">
        <v>63</v>
      </c>
      <c r="S54" s="183" t="s">
        <v>117</v>
      </c>
      <c r="T54" s="184" t="s">
        <v>117</v>
      </c>
      <c r="U54" s="161">
        <v>5.0500000000000003E-2</v>
      </c>
      <c r="V54" s="161">
        <f t="shared" si="13"/>
        <v>1.31</v>
      </c>
      <c r="W54" s="161"/>
      <c r="X54" s="161" t="s">
        <v>137</v>
      </c>
      <c r="Y54" s="152"/>
      <c r="Z54" s="152"/>
      <c r="AA54" s="152"/>
      <c r="AB54" s="152"/>
      <c r="AC54" s="152"/>
      <c r="AD54" s="152"/>
      <c r="AE54" s="152"/>
      <c r="AF54" s="152"/>
      <c r="AG54" s="152" t="s">
        <v>151</v>
      </c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</row>
    <row r="55" spans="1:60" ht="22.5" outlineLevel="1" x14ac:dyDescent="0.2">
      <c r="A55" s="178">
        <v>25</v>
      </c>
      <c r="B55" s="179" t="s">
        <v>175</v>
      </c>
      <c r="C55" s="188" t="s">
        <v>176</v>
      </c>
      <c r="D55" s="180" t="s">
        <v>107</v>
      </c>
      <c r="E55" s="181">
        <v>54</v>
      </c>
      <c r="F55" s="182"/>
      <c r="G55" s="183">
        <f t="shared" si="7"/>
        <v>0</v>
      </c>
      <c r="H55" s="182">
        <v>0</v>
      </c>
      <c r="I55" s="183">
        <f t="shared" si="8"/>
        <v>0</v>
      </c>
      <c r="J55" s="182">
        <v>39.299999999999997</v>
      </c>
      <c r="K55" s="183">
        <f t="shared" si="9"/>
        <v>2122.1999999999998</v>
      </c>
      <c r="L55" s="183">
        <v>21</v>
      </c>
      <c r="M55" s="183">
        <f t="shared" si="10"/>
        <v>0</v>
      </c>
      <c r="N55" s="183">
        <v>0</v>
      </c>
      <c r="O55" s="183">
        <f t="shared" si="11"/>
        <v>0</v>
      </c>
      <c r="P55" s="183">
        <v>0</v>
      </c>
      <c r="Q55" s="183">
        <f t="shared" si="12"/>
        <v>0</v>
      </c>
      <c r="R55" s="183" t="s">
        <v>63</v>
      </c>
      <c r="S55" s="183" t="s">
        <v>117</v>
      </c>
      <c r="T55" s="184" t="s">
        <v>117</v>
      </c>
      <c r="U55" s="161">
        <v>8.2170000000000007E-2</v>
      </c>
      <c r="V55" s="161">
        <f t="shared" si="13"/>
        <v>4.4400000000000004</v>
      </c>
      <c r="W55" s="161"/>
      <c r="X55" s="161" t="s">
        <v>137</v>
      </c>
      <c r="Y55" s="152"/>
      <c r="Z55" s="152"/>
      <c r="AA55" s="152"/>
      <c r="AB55" s="152"/>
      <c r="AC55" s="152"/>
      <c r="AD55" s="152"/>
      <c r="AE55" s="152"/>
      <c r="AF55" s="152"/>
      <c r="AG55" s="152" t="s">
        <v>151</v>
      </c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</row>
    <row r="56" spans="1:60" outlineLevel="1" x14ac:dyDescent="0.2">
      <c r="A56" s="178">
        <v>26</v>
      </c>
      <c r="B56" s="179" t="s">
        <v>177</v>
      </c>
      <c r="C56" s="188" t="s">
        <v>178</v>
      </c>
      <c r="D56" s="180" t="s">
        <v>107</v>
      </c>
      <c r="E56" s="181">
        <v>26</v>
      </c>
      <c r="F56" s="182"/>
      <c r="G56" s="183">
        <f t="shared" si="7"/>
        <v>0</v>
      </c>
      <c r="H56" s="182">
        <v>0</v>
      </c>
      <c r="I56" s="183">
        <f t="shared" si="8"/>
        <v>0</v>
      </c>
      <c r="J56" s="182">
        <v>548</v>
      </c>
      <c r="K56" s="183">
        <f t="shared" si="9"/>
        <v>14248</v>
      </c>
      <c r="L56" s="183">
        <v>21</v>
      </c>
      <c r="M56" s="183">
        <f t="shared" si="10"/>
        <v>0</v>
      </c>
      <c r="N56" s="183">
        <v>0</v>
      </c>
      <c r="O56" s="183">
        <f t="shared" si="11"/>
        <v>0</v>
      </c>
      <c r="P56" s="183">
        <v>0</v>
      </c>
      <c r="Q56" s="183">
        <f t="shared" si="12"/>
        <v>0</v>
      </c>
      <c r="R56" s="183" t="s">
        <v>63</v>
      </c>
      <c r="S56" s="183" t="s">
        <v>117</v>
      </c>
      <c r="T56" s="184" t="s">
        <v>117</v>
      </c>
      <c r="U56" s="161">
        <v>1.1439999999999999</v>
      </c>
      <c r="V56" s="161">
        <f t="shared" si="13"/>
        <v>29.74</v>
      </c>
      <c r="W56" s="161"/>
      <c r="X56" s="161" t="s">
        <v>137</v>
      </c>
      <c r="Y56" s="152"/>
      <c r="Z56" s="152"/>
      <c r="AA56" s="152"/>
      <c r="AB56" s="152"/>
      <c r="AC56" s="152"/>
      <c r="AD56" s="152"/>
      <c r="AE56" s="152"/>
      <c r="AF56" s="152"/>
      <c r="AG56" s="152" t="s">
        <v>138</v>
      </c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</row>
    <row r="57" spans="1:60" ht="22.5" outlineLevel="1" x14ac:dyDescent="0.2">
      <c r="A57" s="171">
        <v>27</v>
      </c>
      <c r="B57" s="172" t="s">
        <v>179</v>
      </c>
      <c r="C57" s="189" t="s">
        <v>180</v>
      </c>
      <c r="D57" s="173" t="s">
        <v>107</v>
      </c>
      <c r="E57" s="174">
        <v>2</v>
      </c>
      <c r="F57" s="175"/>
      <c r="G57" s="176">
        <f t="shared" si="7"/>
        <v>0</v>
      </c>
      <c r="H57" s="175">
        <v>0</v>
      </c>
      <c r="I57" s="176">
        <f t="shared" si="8"/>
        <v>0</v>
      </c>
      <c r="J57" s="175">
        <v>3500</v>
      </c>
      <c r="K57" s="176">
        <f t="shared" si="9"/>
        <v>7000</v>
      </c>
      <c r="L57" s="176">
        <v>21</v>
      </c>
      <c r="M57" s="176">
        <f t="shared" si="10"/>
        <v>0</v>
      </c>
      <c r="N57" s="176">
        <v>0</v>
      </c>
      <c r="O57" s="176">
        <f t="shared" si="11"/>
        <v>0</v>
      </c>
      <c r="P57" s="176">
        <v>0</v>
      </c>
      <c r="Q57" s="176">
        <f t="shared" si="12"/>
        <v>0</v>
      </c>
      <c r="R57" s="176" t="s">
        <v>63</v>
      </c>
      <c r="S57" s="176" t="s">
        <v>117</v>
      </c>
      <c r="T57" s="177" t="s">
        <v>108</v>
      </c>
      <c r="U57" s="161">
        <v>1.1599999999999999</v>
      </c>
      <c r="V57" s="161">
        <f t="shared" si="13"/>
        <v>2.3199999999999998</v>
      </c>
      <c r="W57" s="161"/>
      <c r="X57" s="161" t="s">
        <v>137</v>
      </c>
      <c r="Y57" s="152"/>
      <c r="Z57" s="152"/>
      <c r="AA57" s="152"/>
      <c r="AB57" s="152"/>
      <c r="AC57" s="152"/>
      <c r="AD57" s="152"/>
      <c r="AE57" s="152"/>
      <c r="AF57" s="152"/>
      <c r="AG57" s="152" t="s">
        <v>138</v>
      </c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</row>
    <row r="58" spans="1:60" outlineLevel="1" x14ac:dyDescent="0.2">
      <c r="A58" s="159"/>
      <c r="B58" s="160"/>
      <c r="C58" s="252" t="s">
        <v>181</v>
      </c>
      <c r="D58" s="253"/>
      <c r="E58" s="253"/>
      <c r="F58" s="253"/>
      <c r="G58" s="253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52"/>
      <c r="Z58" s="152"/>
      <c r="AA58" s="152"/>
      <c r="AB58" s="152"/>
      <c r="AC58" s="152"/>
      <c r="AD58" s="152"/>
      <c r="AE58" s="152"/>
      <c r="AF58" s="152"/>
      <c r="AG58" s="152" t="s">
        <v>182</v>
      </c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</row>
    <row r="59" spans="1:60" ht="22.5" outlineLevel="1" x14ac:dyDescent="0.2">
      <c r="A59" s="171">
        <v>28</v>
      </c>
      <c r="B59" s="172" t="s">
        <v>183</v>
      </c>
      <c r="C59" s="189" t="s">
        <v>184</v>
      </c>
      <c r="D59" s="173" t="s">
        <v>115</v>
      </c>
      <c r="E59" s="174">
        <v>688</v>
      </c>
      <c r="F59" s="175"/>
      <c r="G59" s="176">
        <f>ROUND(E59*F59,2)</f>
        <v>0</v>
      </c>
      <c r="H59" s="175">
        <v>39.409999999999997</v>
      </c>
      <c r="I59" s="176">
        <f>ROUND(E59*H59,2)</f>
        <v>27114.080000000002</v>
      </c>
      <c r="J59" s="175">
        <v>76.59</v>
      </c>
      <c r="K59" s="176">
        <f>ROUND(E59*J59,2)</f>
        <v>52693.919999999998</v>
      </c>
      <c r="L59" s="176">
        <v>21</v>
      </c>
      <c r="M59" s="176">
        <f>G59*(1+L59/100)</f>
        <v>0</v>
      </c>
      <c r="N59" s="176">
        <v>1.0499999999999999E-3</v>
      </c>
      <c r="O59" s="176">
        <f>ROUND(E59*N59,2)</f>
        <v>0.72</v>
      </c>
      <c r="P59" s="176">
        <v>0</v>
      </c>
      <c r="Q59" s="176">
        <f>ROUND(E59*P59,2)</f>
        <v>0</v>
      </c>
      <c r="R59" s="176" t="s">
        <v>63</v>
      </c>
      <c r="S59" s="176" t="s">
        <v>117</v>
      </c>
      <c r="T59" s="177" t="s">
        <v>117</v>
      </c>
      <c r="U59" s="161">
        <v>0.16</v>
      </c>
      <c r="V59" s="161">
        <f>ROUND(E59*U59,2)</f>
        <v>110.08</v>
      </c>
      <c r="W59" s="161"/>
      <c r="X59" s="161" t="s">
        <v>137</v>
      </c>
      <c r="Y59" s="152"/>
      <c r="Z59" s="152"/>
      <c r="AA59" s="152"/>
      <c r="AB59" s="152"/>
      <c r="AC59" s="152"/>
      <c r="AD59" s="152"/>
      <c r="AE59" s="152"/>
      <c r="AF59" s="152"/>
      <c r="AG59" s="152" t="s">
        <v>138</v>
      </c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</row>
    <row r="60" spans="1:60" outlineLevel="1" x14ac:dyDescent="0.2">
      <c r="A60" s="159"/>
      <c r="B60" s="160"/>
      <c r="C60" s="252" t="s">
        <v>185</v>
      </c>
      <c r="D60" s="253"/>
      <c r="E60" s="253"/>
      <c r="F60" s="253"/>
      <c r="G60" s="253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52"/>
      <c r="Z60" s="152"/>
      <c r="AA60" s="152"/>
      <c r="AB60" s="152"/>
      <c r="AC60" s="152"/>
      <c r="AD60" s="152"/>
      <c r="AE60" s="152"/>
      <c r="AF60" s="152"/>
      <c r="AG60" s="152" t="s">
        <v>182</v>
      </c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</row>
    <row r="61" spans="1:60" outlineLevel="1" x14ac:dyDescent="0.2">
      <c r="A61" s="178">
        <v>29</v>
      </c>
      <c r="B61" s="179" t="s">
        <v>186</v>
      </c>
      <c r="C61" s="188" t="s">
        <v>187</v>
      </c>
      <c r="D61" s="180" t="s">
        <v>115</v>
      </c>
      <c r="E61" s="181">
        <v>13</v>
      </c>
      <c r="F61" s="182"/>
      <c r="G61" s="183">
        <f>ROUND(E61*F61,2)</f>
        <v>0</v>
      </c>
      <c r="H61" s="182">
        <v>37.46</v>
      </c>
      <c r="I61" s="183">
        <f>ROUND(E61*H61,2)</f>
        <v>486.98</v>
      </c>
      <c r="J61" s="182">
        <v>22.34</v>
      </c>
      <c r="K61" s="183">
        <f>ROUND(E61*J61,2)</f>
        <v>290.42</v>
      </c>
      <c r="L61" s="183">
        <v>21</v>
      </c>
      <c r="M61" s="183">
        <f>G61*(1+L61/100)</f>
        <v>0</v>
      </c>
      <c r="N61" s="183">
        <v>2.0000000000000001E-4</v>
      </c>
      <c r="O61" s="183">
        <f>ROUND(E61*N61,2)</f>
        <v>0</v>
      </c>
      <c r="P61" s="183">
        <v>0</v>
      </c>
      <c r="Q61" s="183">
        <f>ROUND(E61*P61,2)</f>
        <v>0</v>
      </c>
      <c r="R61" s="183" t="s">
        <v>63</v>
      </c>
      <c r="S61" s="183" t="s">
        <v>117</v>
      </c>
      <c r="T61" s="184" t="s">
        <v>117</v>
      </c>
      <c r="U61" s="161">
        <v>0.05</v>
      </c>
      <c r="V61" s="161">
        <f>ROUND(E61*U61,2)</f>
        <v>0.65</v>
      </c>
      <c r="W61" s="161"/>
      <c r="X61" s="161" t="s">
        <v>137</v>
      </c>
      <c r="Y61" s="152"/>
      <c r="Z61" s="152"/>
      <c r="AA61" s="152"/>
      <c r="AB61" s="152"/>
      <c r="AC61" s="152"/>
      <c r="AD61" s="152"/>
      <c r="AE61" s="152"/>
      <c r="AF61" s="152"/>
      <c r="AG61" s="152" t="s">
        <v>138</v>
      </c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</row>
    <row r="62" spans="1:60" outlineLevel="1" x14ac:dyDescent="0.2">
      <c r="A62" s="178">
        <v>30</v>
      </c>
      <c r="B62" s="179" t="s">
        <v>188</v>
      </c>
      <c r="C62" s="188" t="s">
        <v>189</v>
      </c>
      <c r="D62" s="180" t="s">
        <v>115</v>
      </c>
      <c r="E62" s="181">
        <v>156</v>
      </c>
      <c r="F62" s="182"/>
      <c r="G62" s="183">
        <f>ROUND(E62*F62,2)</f>
        <v>0</v>
      </c>
      <c r="H62" s="182">
        <v>0</v>
      </c>
      <c r="I62" s="183">
        <f>ROUND(E62*H62,2)</f>
        <v>0</v>
      </c>
      <c r="J62" s="182">
        <v>24.4</v>
      </c>
      <c r="K62" s="183">
        <f>ROUND(E62*J62,2)</f>
        <v>3806.4</v>
      </c>
      <c r="L62" s="183">
        <v>21</v>
      </c>
      <c r="M62" s="183">
        <f>G62*(1+L62/100)</f>
        <v>0</v>
      </c>
      <c r="N62" s="183">
        <v>0</v>
      </c>
      <c r="O62" s="183">
        <f>ROUND(E62*N62,2)</f>
        <v>0</v>
      </c>
      <c r="P62" s="183">
        <v>0</v>
      </c>
      <c r="Q62" s="183">
        <f>ROUND(E62*P62,2)</f>
        <v>0</v>
      </c>
      <c r="R62" s="183" t="s">
        <v>63</v>
      </c>
      <c r="S62" s="183" t="s">
        <v>117</v>
      </c>
      <c r="T62" s="184" t="s">
        <v>117</v>
      </c>
      <c r="U62" s="161">
        <v>5.0959999999999998E-2</v>
      </c>
      <c r="V62" s="161">
        <f>ROUND(E62*U62,2)</f>
        <v>7.95</v>
      </c>
      <c r="W62" s="161"/>
      <c r="X62" s="161" t="s">
        <v>137</v>
      </c>
      <c r="Y62" s="152"/>
      <c r="Z62" s="152"/>
      <c r="AA62" s="152"/>
      <c r="AB62" s="152"/>
      <c r="AC62" s="152"/>
      <c r="AD62" s="152"/>
      <c r="AE62" s="152"/>
      <c r="AF62" s="152"/>
      <c r="AG62" s="152" t="s">
        <v>138</v>
      </c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</row>
    <row r="63" spans="1:60" outlineLevel="1" x14ac:dyDescent="0.2">
      <c r="A63" s="178">
        <v>31</v>
      </c>
      <c r="B63" s="179" t="s">
        <v>190</v>
      </c>
      <c r="C63" s="188" t="s">
        <v>191</v>
      </c>
      <c r="D63" s="180" t="s">
        <v>115</v>
      </c>
      <c r="E63" s="181">
        <v>761</v>
      </c>
      <c r="F63" s="182"/>
      <c r="G63" s="183">
        <f>ROUND(E63*F63,2)</f>
        <v>0</v>
      </c>
      <c r="H63" s="182">
        <v>0</v>
      </c>
      <c r="I63" s="183">
        <f>ROUND(E63*H63,2)</f>
        <v>0</v>
      </c>
      <c r="J63" s="182">
        <v>35.5</v>
      </c>
      <c r="K63" s="183">
        <f>ROUND(E63*J63,2)</f>
        <v>27015.5</v>
      </c>
      <c r="L63" s="183">
        <v>21</v>
      </c>
      <c r="M63" s="183">
        <f>G63*(1+L63/100)</f>
        <v>0</v>
      </c>
      <c r="N63" s="183">
        <v>0</v>
      </c>
      <c r="O63" s="183">
        <f>ROUND(E63*N63,2)</f>
        <v>0</v>
      </c>
      <c r="P63" s="183">
        <v>0</v>
      </c>
      <c r="Q63" s="183">
        <f>ROUND(E63*P63,2)</f>
        <v>0</v>
      </c>
      <c r="R63" s="183" t="s">
        <v>63</v>
      </c>
      <c r="S63" s="183" t="s">
        <v>117</v>
      </c>
      <c r="T63" s="184" t="s">
        <v>117</v>
      </c>
      <c r="U63" s="161">
        <v>7.4060000000000001E-2</v>
      </c>
      <c r="V63" s="161">
        <f>ROUND(E63*U63,2)</f>
        <v>56.36</v>
      </c>
      <c r="W63" s="161"/>
      <c r="X63" s="161" t="s">
        <v>137</v>
      </c>
      <c r="Y63" s="152"/>
      <c r="Z63" s="152"/>
      <c r="AA63" s="152"/>
      <c r="AB63" s="152"/>
      <c r="AC63" s="152"/>
      <c r="AD63" s="152"/>
      <c r="AE63" s="152"/>
      <c r="AF63" s="152"/>
      <c r="AG63" s="152" t="s">
        <v>138</v>
      </c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</row>
    <row r="64" spans="1:60" ht="22.5" outlineLevel="1" x14ac:dyDescent="0.2">
      <c r="A64" s="178">
        <v>32</v>
      </c>
      <c r="B64" s="179" t="s">
        <v>192</v>
      </c>
      <c r="C64" s="188" t="s">
        <v>193</v>
      </c>
      <c r="D64" s="180" t="s">
        <v>107</v>
      </c>
      <c r="E64" s="181">
        <v>26</v>
      </c>
      <c r="F64" s="182"/>
      <c r="G64" s="183">
        <f>ROUND(E64*F64,2)</f>
        <v>0</v>
      </c>
      <c r="H64" s="182">
        <v>0</v>
      </c>
      <c r="I64" s="183">
        <f>ROUND(E64*H64,2)</f>
        <v>0</v>
      </c>
      <c r="J64" s="182">
        <v>116</v>
      </c>
      <c r="K64" s="183">
        <f>ROUND(E64*J64,2)</f>
        <v>3016</v>
      </c>
      <c r="L64" s="183">
        <v>21</v>
      </c>
      <c r="M64" s="183">
        <f>G64*(1+L64/100)</f>
        <v>0</v>
      </c>
      <c r="N64" s="183">
        <v>0</v>
      </c>
      <c r="O64" s="183">
        <f>ROUND(E64*N64,2)</f>
        <v>0</v>
      </c>
      <c r="P64" s="183">
        <v>0</v>
      </c>
      <c r="Q64" s="183">
        <f>ROUND(E64*P64,2)</f>
        <v>0</v>
      </c>
      <c r="R64" s="183"/>
      <c r="S64" s="183" t="s">
        <v>117</v>
      </c>
      <c r="T64" s="184" t="s">
        <v>117</v>
      </c>
      <c r="U64" s="161">
        <v>0.24</v>
      </c>
      <c r="V64" s="161">
        <f>ROUND(E64*U64,2)</f>
        <v>6.24</v>
      </c>
      <c r="W64" s="161"/>
      <c r="X64" s="161" t="s">
        <v>137</v>
      </c>
      <c r="Y64" s="152"/>
      <c r="Z64" s="152"/>
      <c r="AA64" s="152"/>
      <c r="AB64" s="152"/>
      <c r="AC64" s="152"/>
      <c r="AD64" s="152"/>
      <c r="AE64" s="152"/>
      <c r="AF64" s="152"/>
      <c r="AG64" s="152" t="s">
        <v>151</v>
      </c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</row>
    <row r="65" spans="1:60" outlineLevel="1" x14ac:dyDescent="0.2">
      <c r="A65" s="171">
        <v>33</v>
      </c>
      <c r="B65" s="172" t="s">
        <v>194</v>
      </c>
      <c r="C65" s="189" t="s">
        <v>195</v>
      </c>
      <c r="D65" s="173" t="s">
        <v>107</v>
      </c>
      <c r="E65" s="174">
        <v>26</v>
      </c>
      <c r="F65" s="175"/>
      <c r="G65" s="176">
        <f>ROUND(E65*F65,2)</f>
        <v>0</v>
      </c>
      <c r="H65" s="175">
        <v>0</v>
      </c>
      <c r="I65" s="176">
        <f>ROUND(E65*H65,2)</f>
        <v>0</v>
      </c>
      <c r="J65" s="175">
        <v>1636</v>
      </c>
      <c r="K65" s="176">
        <f>ROUND(E65*J65,2)</f>
        <v>42536</v>
      </c>
      <c r="L65" s="176">
        <v>21</v>
      </c>
      <c r="M65" s="176">
        <f>G65*(1+L65/100)</f>
        <v>0</v>
      </c>
      <c r="N65" s="176">
        <v>0</v>
      </c>
      <c r="O65" s="176">
        <f>ROUND(E65*N65,2)</f>
        <v>0</v>
      </c>
      <c r="P65" s="176">
        <v>0</v>
      </c>
      <c r="Q65" s="176">
        <f>ROUND(E65*P65,2)</f>
        <v>0</v>
      </c>
      <c r="R65" s="176"/>
      <c r="S65" s="176" t="s">
        <v>117</v>
      </c>
      <c r="T65" s="177" t="s">
        <v>117</v>
      </c>
      <c r="U65" s="161">
        <v>3.42</v>
      </c>
      <c r="V65" s="161">
        <f>ROUND(E65*U65,2)</f>
        <v>88.92</v>
      </c>
      <c r="W65" s="161"/>
      <c r="X65" s="161" t="s">
        <v>137</v>
      </c>
      <c r="Y65" s="152"/>
      <c r="Z65" s="152"/>
      <c r="AA65" s="152"/>
      <c r="AB65" s="152"/>
      <c r="AC65" s="152"/>
      <c r="AD65" s="152"/>
      <c r="AE65" s="152"/>
      <c r="AF65" s="152"/>
      <c r="AG65" s="152" t="s">
        <v>138</v>
      </c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</row>
    <row r="66" spans="1:60" outlineLevel="1" x14ac:dyDescent="0.2">
      <c r="A66" s="159"/>
      <c r="B66" s="160"/>
      <c r="C66" s="252" t="s">
        <v>181</v>
      </c>
      <c r="D66" s="253"/>
      <c r="E66" s="253"/>
      <c r="F66" s="253"/>
      <c r="G66" s="253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52"/>
      <c r="Z66" s="152"/>
      <c r="AA66" s="152"/>
      <c r="AB66" s="152"/>
      <c r="AC66" s="152"/>
      <c r="AD66" s="152"/>
      <c r="AE66" s="152"/>
      <c r="AF66" s="152"/>
      <c r="AG66" s="152" t="s">
        <v>182</v>
      </c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</row>
    <row r="67" spans="1:60" outlineLevel="1" x14ac:dyDescent="0.2">
      <c r="A67" s="171">
        <v>34</v>
      </c>
      <c r="B67" s="172" t="s">
        <v>196</v>
      </c>
      <c r="C67" s="189" t="s">
        <v>197</v>
      </c>
      <c r="D67" s="173" t="s">
        <v>107</v>
      </c>
      <c r="E67" s="174">
        <v>26</v>
      </c>
      <c r="F67" s="175"/>
      <c r="G67" s="176">
        <f>ROUND(E67*F67,2)</f>
        <v>0</v>
      </c>
      <c r="H67" s="175">
        <v>0</v>
      </c>
      <c r="I67" s="176">
        <f>ROUND(E67*H67,2)</f>
        <v>0</v>
      </c>
      <c r="J67" s="175">
        <v>654</v>
      </c>
      <c r="K67" s="176">
        <f>ROUND(E67*J67,2)</f>
        <v>17004</v>
      </c>
      <c r="L67" s="176">
        <v>21</v>
      </c>
      <c r="M67" s="176">
        <f>G67*(1+L67/100)</f>
        <v>0</v>
      </c>
      <c r="N67" s="176">
        <v>0</v>
      </c>
      <c r="O67" s="176">
        <f>ROUND(E67*N67,2)</f>
        <v>0</v>
      </c>
      <c r="P67" s="176">
        <v>0</v>
      </c>
      <c r="Q67" s="176">
        <f>ROUND(E67*P67,2)</f>
        <v>0</v>
      </c>
      <c r="R67" s="176"/>
      <c r="S67" s="176" t="s">
        <v>117</v>
      </c>
      <c r="T67" s="177" t="s">
        <v>117</v>
      </c>
      <c r="U67" s="161">
        <v>1.3666700000000001</v>
      </c>
      <c r="V67" s="161">
        <f>ROUND(E67*U67,2)</f>
        <v>35.53</v>
      </c>
      <c r="W67" s="161"/>
      <c r="X67" s="161" t="s">
        <v>137</v>
      </c>
      <c r="Y67" s="152"/>
      <c r="Z67" s="152"/>
      <c r="AA67" s="152"/>
      <c r="AB67" s="152"/>
      <c r="AC67" s="152"/>
      <c r="AD67" s="152"/>
      <c r="AE67" s="152"/>
      <c r="AF67" s="152"/>
      <c r="AG67" s="152" t="s">
        <v>151</v>
      </c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</row>
    <row r="68" spans="1:60" ht="22.5" outlineLevel="1" x14ac:dyDescent="0.2">
      <c r="A68" s="159"/>
      <c r="B68" s="160"/>
      <c r="C68" s="252" t="s">
        <v>198</v>
      </c>
      <c r="D68" s="253"/>
      <c r="E68" s="253"/>
      <c r="F68" s="253"/>
      <c r="G68" s="253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52"/>
      <c r="Z68" s="152"/>
      <c r="AA68" s="152"/>
      <c r="AB68" s="152"/>
      <c r="AC68" s="152"/>
      <c r="AD68" s="152"/>
      <c r="AE68" s="152"/>
      <c r="AF68" s="152"/>
      <c r="AG68" s="152" t="s">
        <v>182</v>
      </c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85" t="str">
        <f>C68</f>
        <v>Montáž stožárové rozvodnice, montáže kabelu mezi rozvodnicí a vlastním svítidlem včetně jeho ukončení a zapojení v rozvodnici. U stožárů typu Ž je v položce zakalkulováno i zapojení dotykové spojky.</v>
      </c>
      <c r="BB68" s="152"/>
      <c r="BC68" s="152"/>
      <c r="BD68" s="152"/>
      <c r="BE68" s="152"/>
      <c r="BF68" s="152"/>
      <c r="BG68" s="152"/>
      <c r="BH68" s="152"/>
    </row>
    <row r="69" spans="1:60" outlineLevel="1" x14ac:dyDescent="0.2">
      <c r="A69" s="178">
        <v>35</v>
      </c>
      <c r="B69" s="179" t="s">
        <v>199</v>
      </c>
      <c r="C69" s="188" t="s">
        <v>200</v>
      </c>
      <c r="D69" s="180" t="s">
        <v>115</v>
      </c>
      <c r="E69" s="181">
        <v>13</v>
      </c>
      <c r="F69" s="182"/>
      <c r="G69" s="183">
        <f>ROUND(E69*F69,2)</f>
        <v>0</v>
      </c>
      <c r="H69" s="182">
        <v>18.75</v>
      </c>
      <c r="I69" s="183">
        <f>ROUND(E69*H69,2)</f>
        <v>243.75</v>
      </c>
      <c r="J69" s="182">
        <v>0</v>
      </c>
      <c r="K69" s="183">
        <f>ROUND(E69*J69,2)</f>
        <v>0</v>
      </c>
      <c r="L69" s="183">
        <v>21</v>
      </c>
      <c r="M69" s="183">
        <f>G69*(1+L69/100)</f>
        <v>0</v>
      </c>
      <c r="N69" s="183">
        <v>0</v>
      </c>
      <c r="O69" s="183">
        <f>ROUND(E69*N69,2)</f>
        <v>0</v>
      </c>
      <c r="P69" s="183">
        <v>0</v>
      </c>
      <c r="Q69" s="183">
        <f>ROUND(E69*P69,2)</f>
        <v>0</v>
      </c>
      <c r="R69" s="183"/>
      <c r="S69" s="183" t="s">
        <v>100</v>
      </c>
      <c r="T69" s="184">
        <v>1</v>
      </c>
      <c r="U69" s="161">
        <v>0</v>
      </c>
      <c r="V69" s="161">
        <f>ROUND(E69*U69,2)</f>
        <v>0</v>
      </c>
      <c r="W69" s="161"/>
      <c r="X69" s="161" t="s">
        <v>101</v>
      </c>
      <c r="Y69" s="152"/>
      <c r="Z69" s="152"/>
      <c r="AA69" s="152"/>
      <c r="AB69" s="152"/>
      <c r="AC69" s="152"/>
      <c r="AD69" s="152"/>
      <c r="AE69" s="152"/>
      <c r="AF69" s="152"/>
      <c r="AG69" s="152" t="s">
        <v>102</v>
      </c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</row>
    <row r="70" spans="1:60" outlineLevel="1" x14ac:dyDescent="0.2">
      <c r="A70" s="178">
        <v>36</v>
      </c>
      <c r="B70" s="179" t="s">
        <v>201</v>
      </c>
      <c r="C70" s="188" t="s">
        <v>202</v>
      </c>
      <c r="D70" s="180" t="s">
        <v>203</v>
      </c>
      <c r="E70" s="181">
        <v>13</v>
      </c>
      <c r="F70" s="182"/>
      <c r="G70" s="183">
        <f>ROUND(E70*F70,2)</f>
        <v>0</v>
      </c>
      <c r="H70" s="182">
        <v>0</v>
      </c>
      <c r="I70" s="183">
        <f>ROUND(E70*H70,2)</f>
        <v>0</v>
      </c>
      <c r="J70" s="182">
        <v>467</v>
      </c>
      <c r="K70" s="183">
        <f>ROUND(E70*J70,2)</f>
        <v>6071</v>
      </c>
      <c r="L70" s="183">
        <v>21</v>
      </c>
      <c r="M70" s="183">
        <f>G70*(1+L70/100)</f>
        <v>0</v>
      </c>
      <c r="N70" s="183">
        <v>0</v>
      </c>
      <c r="O70" s="183">
        <f>ROUND(E70*N70,2)</f>
        <v>0</v>
      </c>
      <c r="P70" s="183">
        <v>0</v>
      </c>
      <c r="Q70" s="183">
        <f>ROUND(E70*P70,2)</f>
        <v>0</v>
      </c>
      <c r="R70" s="183" t="s">
        <v>204</v>
      </c>
      <c r="S70" s="183" t="s">
        <v>117</v>
      </c>
      <c r="T70" s="184" t="s">
        <v>117</v>
      </c>
      <c r="U70" s="161">
        <v>0</v>
      </c>
      <c r="V70" s="161">
        <f>ROUND(E70*U70,2)</f>
        <v>0</v>
      </c>
      <c r="W70" s="161"/>
      <c r="X70" s="161" t="s">
        <v>205</v>
      </c>
      <c r="Y70" s="152"/>
      <c r="Z70" s="152"/>
      <c r="AA70" s="152"/>
      <c r="AB70" s="152"/>
      <c r="AC70" s="152"/>
      <c r="AD70" s="152"/>
      <c r="AE70" s="152"/>
      <c r="AF70" s="152"/>
      <c r="AG70" s="152" t="s">
        <v>206</v>
      </c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</row>
    <row r="71" spans="1:60" x14ac:dyDescent="0.2">
      <c r="A71" s="165" t="s">
        <v>95</v>
      </c>
      <c r="B71" s="166" t="s">
        <v>65</v>
      </c>
      <c r="C71" s="187" t="s">
        <v>66</v>
      </c>
      <c r="D71" s="167"/>
      <c r="E71" s="168"/>
      <c r="F71" s="169"/>
      <c r="G71" s="169">
        <f>SUMIF(AG72:AG176,"&lt;&gt;NOR",G72:G176)</f>
        <v>0</v>
      </c>
      <c r="H71" s="169"/>
      <c r="I71" s="169">
        <f>SUM(I72:I176)</f>
        <v>203407.62</v>
      </c>
      <c r="J71" s="169"/>
      <c r="K71" s="169">
        <f>SUM(K72:K176)</f>
        <v>458064.55999999994</v>
      </c>
      <c r="L71" s="169"/>
      <c r="M71" s="169">
        <f>SUM(M72:M176)</f>
        <v>0</v>
      </c>
      <c r="N71" s="169"/>
      <c r="O71" s="169">
        <f>SUM(O72:O176)</f>
        <v>234.14</v>
      </c>
      <c r="P71" s="169"/>
      <c r="Q71" s="169">
        <f>SUM(Q72:Q176)</f>
        <v>29.349999999999998</v>
      </c>
      <c r="R71" s="169"/>
      <c r="S71" s="169"/>
      <c r="T71" s="170"/>
      <c r="U71" s="164"/>
      <c r="V71" s="164">
        <f>SUM(V72:V176)</f>
        <v>1009.9</v>
      </c>
      <c r="W71" s="164"/>
      <c r="X71" s="164"/>
      <c r="AG71" t="s">
        <v>96</v>
      </c>
    </row>
    <row r="72" spans="1:60" ht="22.5" outlineLevel="1" x14ac:dyDescent="0.2">
      <c r="A72" s="171">
        <v>37</v>
      </c>
      <c r="B72" s="172" t="s">
        <v>207</v>
      </c>
      <c r="C72" s="189" t="s">
        <v>208</v>
      </c>
      <c r="D72" s="173" t="s">
        <v>209</v>
      </c>
      <c r="E72" s="174">
        <v>3.8</v>
      </c>
      <c r="F72" s="175"/>
      <c r="G72" s="176">
        <f>ROUND(E72*F72,2)</f>
        <v>0</v>
      </c>
      <c r="H72" s="175">
        <v>0</v>
      </c>
      <c r="I72" s="176">
        <f>ROUND(E72*H72,2)</f>
        <v>0</v>
      </c>
      <c r="J72" s="175">
        <v>61.8</v>
      </c>
      <c r="K72" s="176">
        <f>ROUND(E72*J72,2)</f>
        <v>234.84</v>
      </c>
      <c r="L72" s="176">
        <v>21</v>
      </c>
      <c r="M72" s="176">
        <f>G72*(1+L72/100)</f>
        <v>0</v>
      </c>
      <c r="N72" s="176">
        <v>0</v>
      </c>
      <c r="O72" s="176">
        <f>ROUND(E72*N72,2)</f>
        <v>0</v>
      </c>
      <c r="P72" s="176">
        <v>0.13800000000000001</v>
      </c>
      <c r="Q72" s="176">
        <f>ROUND(E72*P72,2)</f>
        <v>0.52</v>
      </c>
      <c r="R72" s="176" t="s">
        <v>210</v>
      </c>
      <c r="S72" s="176" t="s">
        <v>117</v>
      </c>
      <c r="T72" s="177" t="s">
        <v>117</v>
      </c>
      <c r="U72" s="161">
        <v>0.16</v>
      </c>
      <c r="V72" s="161">
        <f>ROUND(E72*U72,2)</f>
        <v>0.61</v>
      </c>
      <c r="W72" s="161"/>
      <c r="X72" s="161" t="s">
        <v>137</v>
      </c>
      <c r="Y72" s="152"/>
      <c r="Z72" s="152"/>
      <c r="AA72" s="152"/>
      <c r="AB72" s="152"/>
      <c r="AC72" s="152"/>
      <c r="AD72" s="152"/>
      <c r="AE72" s="152"/>
      <c r="AF72" s="152"/>
      <c r="AG72" s="152" t="s">
        <v>138</v>
      </c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</row>
    <row r="73" spans="1:60" outlineLevel="1" x14ac:dyDescent="0.2">
      <c r="A73" s="159"/>
      <c r="B73" s="160"/>
      <c r="C73" s="254" t="s">
        <v>211</v>
      </c>
      <c r="D73" s="255"/>
      <c r="E73" s="255"/>
      <c r="F73" s="255"/>
      <c r="G73" s="255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52"/>
      <c r="Z73" s="152"/>
      <c r="AA73" s="152"/>
      <c r="AB73" s="152"/>
      <c r="AC73" s="152"/>
      <c r="AD73" s="152"/>
      <c r="AE73" s="152"/>
      <c r="AF73" s="152"/>
      <c r="AG73" s="152" t="s">
        <v>212</v>
      </c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</row>
    <row r="74" spans="1:60" outlineLevel="1" x14ac:dyDescent="0.2">
      <c r="A74" s="159"/>
      <c r="B74" s="160"/>
      <c r="C74" s="190" t="s">
        <v>213</v>
      </c>
      <c r="D74" s="162"/>
      <c r="E74" s="163">
        <v>3.8</v>
      </c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52"/>
      <c r="Z74" s="152"/>
      <c r="AA74" s="152"/>
      <c r="AB74" s="152"/>
      <c r="AC74" s="152"/>
      <c r="AD74" s="152"/>
      <c r="AE74" s="152"/>
      <c r="AF74" s="152"/>
      <c r="AG74" s="152" t="s">
        <v>146</v>
      </c>
      <c r="AH74" s="152">
        <v>0</v>
      </c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</row>
    <row r="75" spans="1:60" outlineLevel="1" x14ac:dyDescent="0.2">
      <c r="A75" s="171">
        <v>38</v>
      </c>
      <c r="B75" s="172" t="s">
        <v>214</v>
      </c>
      <c r="C75" s="189" t="s">
        <v>215</v>
      </c>
      <c r="D75" s="173" t="s">
        <v>115</v>
      </c>
      <c r="E75" s="174">
        <v>35</v>
      </c>
      <c r="F75" s="175"/>
      <c r="G75" s="176">
        <f>ROUND(E75*F75,2)</f>
        <v>0</v>
      </c>
      <c r="H75" s="175">
        <v>80.97</v>
      </c>
      <c r="I75" s="176">
        <f>ROUND(E75*H75,2)</f>
        <v>2833.95</v>
      </c>
      <c r="J75" s="175">
        <v>214.53</v>
      </c>
      <c r="K75" s="176">
        <f>ROUND(E75*J75,2)</f>
        <v>7508.55</v>
      </c>
      <c r="L75" s="176">
        <v>21</v>
      </c>
      <c r="M75" s="176">
        <f>G75*(1+L75/100)</f>
        <v>0</v>
      </c>
      <c r="N75" s="176">
        <v>2.478E-2</v>
      </c>
      <c r="O75" s="176">
        <f>ROUND(E75*N75,2)</f>
        <v>0.87</v>
      </c>
      <c r="P75" s="176">
        <v>0</v>
      </c>
      <c r="Q75" s="176">
        <f>ROUND(E75*P75,2)</f>
        <v>0</v>
      </c>
      <c r="R75" s="176" t="s">
        <v>216</v>
      </c>
      <c r="S75" s="176" t="s">
        <v>117</v>
      </c>
      <c r="T75" s="177" t="s">
        <v>117</v>
      </c>
      <c r="U75" s="161">
        <v>0.54700000000000004</v>
      </c>
      <c r="V75" s="161">
        <f>ROUND(E75*U75,2)</f>
        <v>19.149999999999999</v>
      </c>
      <c r="W75" s="161"/>
      <c r="X75" s="161" t="s">
        <v>137</v>
      </c>
      <c r="Y75" s="152"/>
      <c r="Z75" s="152"/>
      <c r="AA75" s="152"/>
      <c r="AB75" s="152"/>
      <c r="AC75" s="152"/>
      <c r="AD75" s="152"/>
      <c r="AE75" s="152"/>
      <c r="AF75" s="152"/>
      <c r="AG75" s="152" t="s">
        <v>138</v>
      </c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</row>
    <row r="76" spans="1:60" ht="22.5" outlineLevel="1" x14ac:dyDescent="0.2">
      <c r="A76" s="159"/>
      <c r="B76" s="160"/>
      <c r="C76" s="254" t="s">
        <v>217</v>
      </c>
      <c r="D76" s="255"/>
      <c r="E76" s="255"/>
      <c r="F76" s="255"/>
      <c r="G76" s="255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52"/>
      <c r="Z76" s="152"/>
      <c r="AA76" s="152"/>
      <c r="AB76" s="152"/>
      <c r="AC76" s="152"/>
      <c r="AD76" s="152"/>
      <c r="AE76" s="152"/>
      <c r="AF76" s="152"/>
      <c r="AG76" s="152" t="s">
        <v>212</v>
      </c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85" t="str">
        <f>C76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76" s="152"/>
      <c r="BC76" s="152"/>
      <c r="BD76" s="152"/>
      <c r="BE76" s="152"/>
      <c r="BF76" s="152"/>
      <c r="BG76" s="152"/>
      <c r="BH76" s="152"/>
    </row>
    <row r="77" spans="1:60" outlineLevel="1" x14ac:dyDescent="0.2">
      <c r="A77" s="171">
        <v>39</v>
      </c>
      <c r="B77" s="172" t="s">
        <v>218</v>
      </c>
      <c r="C77" s="189" t="s">
        <v>219</v>
      </c>
      <c r="D77" s="173" t="s">
        <v>115</v>
      </c>
      <c r="E77" s="174">
        <v>17</v>
      </c>
      <c r="F77" s="175"/>
      <c r="G77" s="176">
        <f>ROUND(E77*F77,2)</f>
        <v>0</v>
      </c>
      <c r="H77" s="175">
        <v>11.21</v>
      </c>
      <c r="I77" s="176">
        <f>ROUND(E77*H77,2)</f>
        <v>190.57</v>
      </c>
      <c r="J77" s="175">
        <v>1946.79</v>
      </c>
      <c r="K77" s="176">
        <f>ROUND(E77*J77,2)</f>
        <v>33095.43</v>
      </c>
      <c r="L77" s="176">
        <v>21</v>
      </c>
      <c r="M77" s="176">
        <f>G77*(1+L77/100)</f>
        <v>0</v>
      </c>
      <c r="N77" s="176">
        <v>3.48E-3</v>
      </c>
      <c r="O77" s="176">
        <f>ROUND(E77*N77,2)</f>
        <v>0.06</v>
      </c>
      <c r="P77" s="176">
        <v>0</v>
      </c>
      <c r="Q77" s="176">
        <f>ROUND(E77*P77,2)</f>
        <v>0</v>
      </c>
      <c r="R77" s="176" t="s">
        <v>216</v>
      </c>
      <c r="S77" s="176" t="s">
        <v>117</v>
      </c>
      <c r="T77" s="177" t="s">
        <v>117</v>
      </c>
      <c r="U77" s="161">
        <v>1.7</v>
      </c>
      <c r="V77" s="161">
        <f>ROUND(E77*U77,2)</f>
        <v>28.9</v>
      </c>
      <c r="W77" s="161"/>
      <c r="X77" s="161" t="s">
        <v>137</v>
      </c>
      <c r="Y77" s="152"/>
      <c r="Z77" s="152"/>
      <c r="AA77" s="152"/>
      <c r="AB77" s="152"/>
      <c r="AC77" s="152"/>
      <c r="AD77" s="152"/>
      <c r="AE77" s="152"/>
      <c r="AF77" s="152"/>
      <c r="AG77" s="152" t="s">
        <v>138</v>
      </c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</row>
    <row r="78" spans="1:60" ht="22.5" outlineLevel="1" x14ac:dyDescent="0.2">
      <c r="A78" s="159"/>
      <c r="B78" s="160"/>
      <c r="C78" s="254" t="s">
        <v>220</v>
      </c>
      <c r="D78" s="255"/>
      <c r="E78" s="255"/>
      <c r="F78" s="255"/>
      <c r="G78" s="255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52"/>
      <c r="Z78" s="152"/>
      <c r="AA78" s="152"/>
      <c r="AB78" s="152"/>
      <c r="AC78" s="152"/>
      <c r="AD78" s="152"/>
      <c r="AE78" s="152"/>
      <c r="AF78" s="152"/>
      <c r="AG78" s="152" t="s">
        <v>212</v>
      </c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85" t="str">
        <f>C78</f>
        <v>Horizontálně řízené vrtání, vtažení potrubí na principu rozplavování a rozrušování zeminy pomocí vysokotlaké směsi vody a bentonitu. Případné svařování vtahovaného potrubí.</v>
      </c>
      <c r="BB78" s="152"/>
      <c r="BC78" s="152"/>
      <c r="BD78" s="152"/>
      <c r="BE78" s="152"/>
      <c r="BF78" s="152"/>
      <c r="BG78" s="152"/>
      <c r="BH78" s="152"/>
    </row>
    <row r="79" spans="1:60" outlineLevel="1" x14ac:dyDescent="0.2">
      <c r="A79" s="159"/>
      <c r="B79" s="160"/>
      <c r="C79" s="190" t="s">
        <v>221</v>
      </c>
      <c r="D79" s="162"/>
      <c r="E79" s="163">
        <v>5</v>
      </c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52"/>
      <c r="Z79" s="152"/>
      <c r="AA79" s="152"/>
      <c r="AB79" s="152"/>
      <c r="AC79" s="152"/>
      <c r="AD79" s="152"/>
      <c r="AE79" s="152"/>
      <c r="AF79" s="152"/>
      <c r="AG79" s="152" t="s">
        <v>146</v>
      </c>
      <c r="AH79" s="152">
        <v>0</v>
      </c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</row>
    <row r="80" spans="1:60" outlineLevel="1" x14ac:dyDescent="0.2">
      <c r="A80" s="159"/>
      <c r="B80" s="160"/>
      <c r="C80" s="190" t="s">
        <v>222</v>
      </c>
      <c r="D80" s="162"/>
      <c r="E80" s="163">
        <v>12</v>
      </c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52"/>
      <c r="Z80" s="152"/>
      <c r="AA80" s="152"/>
      <c r="AB80" s="152"/>
      <c r="AC80" s="152"/>
      <c r="AD80" s="152"/>
      <c r="AE80" s="152"/>
      <c r="AF80" s="152"/>
      <c r="AG80" s="152" t="s">
        <v>146</v>
      </c>
      <c r="AH80" s="152">
        <v>0</v>
      </c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</row>
    <row r="81" spans="1:60" ht="22.5" outlineLevel="1" x14ac:dyDescent="0.2">
      <c r="A81" s="171">
        <v>40</v>
      </c>
      <c r="B81" s="172" t="s">
        <v>223</v>
      </c>
      <c r="C81" s="189" t="s">
        <v>224</v>
      </c>
      <c r="D81" s="173" t="s">
        <v>209</v>
      </c>
      <c r="E81" s="174">
        <v>8.4239999999999995</v>
      </c>
      <c r="F81" s="175"/>
      <c r="G81" s="176">
        <f>ROUND(E81*F81,2)</f>
        <v>0</v>
      </c>
      <c r="H81" s="175">
        <v>264.12</v>
      </c>
      <c r="I81" s="176">
        <f>ROUND(E81*H81,2)</f>
        <v>2224.9499999999998</v>
      </c>
      <c r="J81" s="175">
        <v>298.88</v>
      </c>
      <c r="K81" s="176">
        <f>ROUND(E81*J81,2)</f>
        <v>2517.77</v>
      </c>
      <c r="L81" s="176">
        <v>21</v>
      </c>
      <c r="M81" s="176">
        <f>G81*(1+L81/100)</f>
        <v>0</v>
      </c>
      <c r="N81" s="176">
        <v>3.8080000000000003E-2</v>
      </c>
      <c r="O81" s="176">
        <f>ROUND(E81*N81,2)</f>
        <v>0.32</v>
      </c>
      <c r="P81" s="176">
        <v>0</v>
      </c>
      <c r="Q81" s="176">
        <f>ROUND(E81*P81,2)</f>
        <v>0</v>
      </c>
      <c r="R81" s="176" t="s">
        <v>225</v>
      </c>
      <c r="S81" s="176" t="s">
        <v>117</v>
      </c>
      <c r="T81" s="177" t="s">
        <v>117</v>
      </c>
      <c r="U81" s="161">
        <v>0.7</v>
      </c>
      <c r="V81" s="161">
        <f>ROUND(E81*U81,2)</f>
        <v>5.9</v>
      </c>
      <c r="W81" s="161"/>
      <c r="X81" s="161" t="s">
        <v>137</v>
      </c>
      <c r="Y81" s="152"/>
      <c r="Z81" s="152"/>
      <c r="AA81" s="152"/>
      <c r="AB81" s="152"/>
      <c r="AC81" s="152"/>
      <c r="AD81" s="152"/>
      <c r="AE81" s="152"/>
      <c r="AF81" s="152"/>
      <c r="AG81" s="152" t="s">
        <v>138</v>
      </c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</row>
    <row r="82" spans="1:60" outlineLevel="1" x14ac:dyDescent="0.2">
      <c r="A82" s="159"/>
      <c r="B82" s="160"/>
      <c r="C82" s="254" t="s">
        <v>226</v>
      </c>
      <c r="D82" s="255"/>
      <c r="E82" s="255"/>
      <c r="F82" s="255"/>
      <c r="G82" s="255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52"/>
      <c r="Z82" s="152"/>
      <c r="AA82" s="152"/>
      <c r="AB82" s="152"/>
      <c r="AC82" s="152"/>
      <c r="AD82" s="152"/>
      <c r="AE82" s="152"/>
      <c r="AF82" s="152"/>
      <c r="AG82" s="152" t="s">
        <v>212</v>
      </c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85" t="str">
        <f>C82</f>
        <v>(pilířů), rámových stojek, táhel nebo vzpěr svislých nebo šikmých (odkloněných) o výšce do 4 m včetně vzepření</v>
      </c>
      <c r="BB82" s="152"/>
      <c r="BC82" s="152"/>
      <c r="BD82" s="152"/>
      <c r="BE82" s="152"/>
      <c r="BF82" s="152"/>
      <c r="BG82" s="152"/>
      <c r="BH82" s="152"/>
    </row>
    <row r="83" spans="1:60" outlineLevel="1" x14ac:dyDescent="0.2">
      <c r="A83" s="159"/>
      <c r="B83" s="160"/>
      <c r="C83" s="190" t="s">
        <v>227</v>
      </c>
      <c r="D83" s="162"/>
      <c r="E83" s="163">
        <v>8.4239999999999995</v>
      </c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52"/>
      <c r="Z83" s="152"/>
      <c r="AA83" s="152"/>
      <c r="AB83" s="152"/>
      <c r="AC83" s="152"/>
      <c r="AD83" s="152"/>
      <c r="AE83" s="152"/>
      <c r="AF83" s="152"/>
      <c r="AG83" s="152" t="s">
        <v>146</v>
      </c>
      <c r="AH83" s="152">
        <v>0</v>
      </c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</row>
    <row r="84" spans="1:60" outlineLevel="1" x14ac:dyDescent="0.2">
      <c r="A84" s="171">
        <v>41</v>
      </c>
      <c r="B84" s="172" t="s">
        <v>228</v>
      </c>
      <c r="C84" s="189" t="s">
        <v>229</v>
      </c>
      <c r="D84" s="173" t="s">
        <v>209</v>
      </c>
      <c r="E84" s="174">
        <v>3.8</v>
      </c>
      <c r="F84" s="175"/>
      <c r="G84" s="176">
        <f>ROUND(E84*F84,2)</f>
        <v>0</v>
      </c>
      <c r="H84" s="175">
        <v>32.65</v>
      </c>
      <c r="I84" s="176">
        <f>ROUND(E84*H84,2)</f>
        <v>124.07</v>
      </c>
      <c r="J84" s="175">
        <v>13.05</v>
      </c>
      <c r="K84" s="176">
        <f>ROUND(E84*J84,2)</f>
        <v>49.59</v>
      </c>
      <c r="L84" s="176">
        <v>21</v>
      </c>
      <c r="M84" s="176">
        <f>G84*(1+L84/100)</f>
        <v>0</v>
      </c>
      <c r="N84" s="176">
        <v>0.1012</v>
      </c>
      <c r="O84" s="176">
        <f>ROUND(E84*N84,2)</f>
        <v>0.38</v>
      </c>
      <c r="P84" s="176">
        <v>0</v>
      </c>
      <c r="Q84" s="176">
        <f>ROUND(E84*P84,2)</f>
        <v>0</v>
      </c>
      <c r="R84" s="176" t="s">
        <v>210</v>
      </c>
      <c r="S84" s="176" t="s">
        <v>117</v>
      </c>
      <c r="T84" s="177" t="s">
        <v>117</v>
      </c>
      <c r="U84" s="161">
        <v>0.02</v>
      </c>
      <c r="V84" s="161">
        <f>ROUND(E84*U84,2)</f>
        <v>0.08</v>
      </c>
      <c r="W84" s="161"/>
      <c r="X84" s="161" t="s">
        <v>137</v>
      </c>
      <c r="Y84" s="152"/>
      <c r="Z84" s="152"/>
      <c r="AA84" s="152"/>
      <c r="AB84" s="152"/>
      <c r="AC84" s="152"/>
      <c r="AD84" s="152"/>
      <c r="AE84" s="152"/>
      <c r="AF84" s="152"/>
      <c r="AG84" s="152" t="s">
        <v>138</v>
      </c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</row>
    <row r="85" spans="1:60" outlineLevel="1" x14ac:dyDescent="0.2">
      <c r="A85" s="159"/>
      <c r="B85" s="160"/>
      <c r="C85" s="254" t="s">
        <v>230</v>
      </c>
      <c r="D85" s="255"/>
      <c r="E85" s="255"/>
      <c r="F85" s="255"/>
      <c r="G85" s="255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52"/>
      <c r="Z85" s="152"/>
      <c r="AA85" s="152"/>
      <c r="AB85" s="152"/>
      <c r="AC85" s="152"/>
      <c r="AD85" s="152"/>
      <c r="AE85" s="152"/>
      <c r="AF85" s="152"/>
      <c r="AG85" s="152" t="s">
        <v>212</v>
      </c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</row>
    <row r="86" spans="1:60" outlineLevel="1" x14ac:dyDescent="0.2">
      <c r="A86" s="159"/>
      <c r="B86" s="160"/>
      <c r="C86" s="190" t="s">
        <v>213</v>
      </c>
      <c r="D86" s="162"/>
      <c r="E86" s="163">
        <v>3.8</v>
      </c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52"/>
      <c r="Z86" s="152"/>
      <c r="AA86" s="152"/>
      <c r="AB86" s="152"/>
      <c r="AC86" s="152"/>
      <c r="AD86" s="152"/>
      <c r="AE86" s="152"/>
      <c r="AF86" s="152"/>
      <c r="AG86" s="152" t="s">
        <v>146</v>
      </c>
      <c r="AH86" s="152">
        <v>0</v>
      </c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</row>
    <row r="87" spans="1:60" outlineLevel="1" x14ac:dyDescent="0.2">
      <c r="A87" s="171">
        <v>42</v>
      </c>
      <c r="B87" s="172" t="s">
        <v>231</v>
      </c>
      <c r="C87" s="189" t="s">
        <v>232</v>
      </c>
      <c r="D87" s="173" t="s">
        <v>209</v>
      </c>
      <c r="E87" s="174">
        <v>52.15</v>
      </c>
      <c r="F87" s="175"/>
      <c r="G87" s="176">
        <f>ROUND(E87*F87,2)</f>
        <v>0</v>
      </c>
      <c r="H87" s="175">
        <v>65.239999999999995</v>
      </c>
      <c r="I87" s="176">
        <f>ROUND(E87*H87,2)</f>
        <v>3402.27</v>
      </c>
      <c r="J87" s="175">
        <v>14.46</v>
      </c>
      <c r="K87" s="176">
        <f>ROUND(E87*J87,2)</f>
        <v>754.09</v>
      </c>
      <c r="L87" s="176">
        <v>21</v>
      </c>
      <c r="M87" s="176">
        <f>G87*(1+L87/100)</f>
        <v>0</v>
      </c>
      <c r="N87" s="176">
        <v>0.2024</v>
      </c>
      <c r="O87" s="176">
        <f>ROUND(E87*N87,2)</f>
        <v>10.56</v>
      </c>
      <c r="P87" s="176">
        <v>0</v>
      </c>
      <c r="Q87" s="176">
        <f>ROUND(E87*P87,2)</f>
        <v>0</v>
      </c>
      <c r="R87" s="176" t="s">
        <v>210</v>
      </c>
      <c r="S87" s="176" t="s">
        <v>117</v>
      </c>
      <c r="T87" s="177" t="s">
        <v>117</v>
      </c>
      <c r="U87" s="161">
        <v>0.03</v>
      </c>
      <c r="V87" s="161">
        <f>ROUND(E87*U87,2)</f>
        <v>1.56</v>
      </c>
      <c r="W87" s="161"/>
      <c r="X87" s="161" t="s">
        <v>137</v>
      </c>
      <c r="Y87" s="152"/>
      <c r="Z87" s="152"/>
      <c r="AA87" s="152"/>
      <c r="AB87" s="152"/>
      <c r="AC87" s="152"/>
      <c r="AD87" s="152"/>
      <c r="AE87" s="152"/>
      <c r="AF87" s="152"/>
      <c r="AG87" s="152" t="s">
        <v>138</v>
      </c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</row>
    <row r="88" spans="1:60" outlineLevel="1" x14ac:dyDescent="0.2">
      <c r="A88" s="159"/>
      <c r="B88" s="160"/>
      <c r="C88" s="254" t="s">
        <v>230</v>
      </c>
      <c r="D88" s="255"/>
      <c r="E88" s="255"/>
      <c r="F88" s="255"/>
      <c r="G88" s="255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52"/>
      <c r="Z88" s="152"/>
      <c r="AA88" s="152"/>
      <c r="AB88" s="152"/>
      <c r="AC88" s="152"/>
      <c r="AD88" s="152"/>
      <c r="AE88" s="152"/>
      <c r="AF88" s="152"/>
      <c r="AG88" s="152" t="s">
        <v>212</v>
      </c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</row>
    <row r="89" spans="1:60" outlineLevel="1" x14ac:dyDescent="0.2">
      <c r="A89" s="159"/>
      <c r="B89" s="160"/>
      <c r="C89" s="190" t="s">
        <v>233</v>
      </c>
      <c r="D89" s="162"/>
      <c r="E89" s="163">
        <v>3.85</v>
      </c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52"/>
      <c r="Z89" s="152"/>
      <c r="AA89" s="152"/>
      <c r="AB89" s="152"/>
      <c r="AC89" s="152"/>
      <c r="AD89" s="152"/>
      <c r="AE89" s="152"/>
      <c r="AF89" s="152"/>
      <c r="AG89" s="152" t="s">
        <v>146</v>
      </c>
      <c r="AH89" s="152">
        <v>0</v>
      </c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</row>
    <row r="90" spans="1:60" outlineLevel="1" x14ac:dyDescent="0.2">
      <c r="A90" s="159"/>
      <c r="B90" s="160"/>
      <c r="C90" s="190" t="s">
        <v>234</v>
      </c>
      <c r="D90" s="162"/>
      <c r="E90" s="163">
        <v>48.3</v>
      </c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52"/>
      <c r="Z90" s="152"/>
      <c r="AA90" s="152"/>
      <c r="AB90" s="152"/>
      <c r="AC90" s="152"/>
      <c r="AD90" s="152"/>
      <c r="AE90" s="152"/>
      <c r="AF90" s="152"/>
      <c r="AG90" s="152" t="s">
        <v>146</v>
      </c>
      <c r="AH90" s="152">
        <v>0</v>
      </c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</row>
    <row r="91" spans="1:60" ht="22.5" outlineLevel="1" x14ac:dyDescent="0.2">
      <c r="A91" s="171">
        <v>43</v>
      </c>
      <c r="B91" s="172" t="s">
        <v>235</v>
      </c>
      <c r="C91" s="189" t="s">
        <v>236</v>
      </c>
      <c r="D91" s="173" t="s">
        <v>209</v>
      </c>
      <c r="E91" s="174">
        <v>2.2000000000000002</v>
      </c>
      <c r="F91" s="175"/>
      <c r="G91" s="176">
        <f>ROUND(E91*F91,2)</f>
        <v>0</v>
      </c>
      <c r="H91" s="175">
        <v>164.95</v>
      </c>
      <c r="I91" s="176">
        <f>ROUND(E91*H91,2)</f>
        <v>362.89</v>
      </c>
      <c r="J91" s="175">
        <v>26.05</v>
      </c>
      <c r="K91" s="176">
        <f>ROUND(E91*J91,2)</f>
        <v>57.31</v>
      </c>
      <c r="L91" s="176">
        <v>21</v>
      </c>
      <c r="M91" s="176">
        <f>G91*(1+L91/100)</f>
        <v>0</v>
      </c>
      <c r="N91" s="176">
        <v>0.378</v>
      </c>
      <c r="O91" s="176">
        <f>ROUND(E91*N91,2)</f>
        <v>0.83</v>
      </c>
      <c r="P91" s="176">
        <v>0</v>
      </c>
      <c r="Q91" s="176">
        <f>ROUND(E91*P91,2)</f>
        <v>0</v>
      </c>
      <c r="R91" s="176" t="s">
        <v>210</v>
      </c>
      <c r="S91" s="176" t="s">
        <v>117</v>
      </c>
      <c r="T91" s="177" t="s">
        <v>117</v>
      </c>
      <c r="U91" s="161">
        <v>0.03</v>
      </c>
      <c r="V91" s="161">
        <f>ROUND(E91*U91,2)</f>
        <v>7.0000000000000007E-2</v>
      </c>
      <c r="W91" s="161"/>
      <c r="X91" s="161" t="s">
        <v>137</v>
      </c>
      <c r="Y91" s="152"/>
      <c r="Z91" s="152"/>
      <c r="AA91" s="152"/>
      <c r="AB91" s="152"/>
      <c r="AC91" s="152"/>
      <c r="AD91" s="152"/>
      <c r="AE91" s="152"/>
      <c r="AF91" s="152"/>
      <c r="AG91" s="152" t="s">
        <v>138</v>
      </c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</row>
    <row r="92" spans="1:60" outlineLevel="1" x14ac:dyDescent="0.2">
      <c r="A92" s="159"/>
      <c r="B92" s="160"/>
      <c r="C92" s="190" t="s">
        <v>237</v>
      </c>
      <c r="D92" s="162"/>
      <c r="E92" s="163">
        <v>2.2000000000000002</v>
      </c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52"/>
      <c r="Z92" s="152"/>
      <c r="AA92" s="152"/>
      <c r="AB92" s="152"/>
      <c r="AC92" s="152"/>
      <c r="AD92" s="152"/>
      <c r="AE92" s="152"/>
      <c r="AF92" s="152"/>
      <c r="AG92" s="152" t="s">
        <v>146</v>
      </c>
      <c r="AH92" s="152">
        <v>0</v>
      </c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</row>
    <row r="93" spans="1:60" ht="22.5" outlineLevel="1" x14ac:dyDescent="0.2">
      <c r="A93" s="171">
        <v>44</v>
      </c>
      <c r="B93" s="172" t="s">
        <v>238</v>
      </c>
      <c r="C93" s="189" t="s">
        <v>239</v>
      </c>
      <c r="D93" s="173" t="s">
        <v>209</v>
      </c>
      <c r="E93" s="174">
        <v>3.85</v>
      </c>
      <c r="F93" s="175"/>
      <c r="G93" s="176">
        <f>ROUND(E93*F93,2)</f>
        <v>0</v>
      </c>
      <c r="H93" s="175">
        <v>513.22</v>
      </c>
      <c r="I93" s="176">
        <f>ROUND(E93*H93,2)</f>
        <v>1975.9</v>
      </c>
      <c r="J93" s="175">
        <v>106.78</v>
      </c>
      <c r="K93" s="176">
        <f>ROUND(E93*J93,2)</f>
        <v>411.1</v>
      </c>
      <c r="L93" s="176">
        <v>21</v>
      </c>
      <c r="M93" s="176">
        <f>G93*(1+L93/100)</f>
        <v>0</v>
      </c>
      <c r="N93" s="176">
        <v>0.26375999999999999</v>
      </c>
      <c r="O93" s="176">
        <f>ROUND(E93*N93,2)</f>
        <v>1.02</v>
      </c>
      <c r="P93" s="176">
        <v>0</v>
      </c>
      <c r="Q93" s="176">
        <f>ROUND(E93*P93,2)</f>
        <v>0</v>
      </c>
      <c r="R93" s="176" t="s">
        <v>210</v>
      </c>
      <c r="S93" s="176" t="s">
        <v>117</v>
      </c>
      <c r="T93" s="177" t="s">
        <v>117</v>
      </c>
      <c r="U93" s="161">
        <v>0.08</v>
      </c>
      <c r="V93" s="161">
        <f>ROUND(E93*U93,2)</f>
        <v>0.31</v>
      </c>
      <c r="W93" s="161"/>
      <c r="X93" s="161" t="s">
        <v>137</v>
      </c>
      <c r="Y93" s="152"/>
      <c r="Z93" s="152"/>
      <c r="AA93" s="152"/>
      <c r="AB93" s="152"/>
      <c r="AC93" s="152"/>
      <c r="AD93" s="152"/>
      <c r="AE93" s="152"/>
      <c r="AF93" s="152"/>
      <c r="AG93" s="152" t="s">
        <v>138</v>
      </c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</row>
    <row r="94" spans="1:60" outlineLevel="1" x14ac:dyDescent="0.2">
      <c r="A94" s="159"/>
      <c r="B94" s="160"/>
      <c r="C94" s="254" t="s">
        <v>240</v>
      </c>
      <c r="D94" s="255"/>
      <c r="E94" s="255"/>
      <c r="F94" s="255"/>
      <c r="G94" s="255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52"/>
      <c r="Z94" s="152"/>
      <c r="AA94" s="152"/>
      <c r="AB94" s="152"/>
      <c r="AC94" s="152"/>
      <c r="AD94" s="152"/>
      <c r="AE94" s="152"/>
      <c r="AF94" s="152"/>
      <c r="AG94" s="152" t="s">
        <v>212</v>
      </c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</row>
    <row r="95" spans="1:60" outlineLevel="1" x14ac:dyDescent="0.2">
      <c r="A95" s="159"/>
      <c r="B95" s="160"/>
      <c r="C95" s="190" t="s">
        <v>233</v>
      </c>
      <c r="D95" s="162"/>
      <c r="E95" s="163">
        <v>3.85</v>
      </c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52"/>
      <c r="Z95" s="152"/>
      <c r="AA95" s="152"/>
      <c r="AB95" s="152"/>
      <c r="AC95" s="152"/>
      <c r="AD95" s="152"/>
      <c r="AE95" s="152"/>
      <c r="AF95" s="152"/>
      <c r="AG95" s="152" t="s">
        <v>146</v>
      </c>
      <c r="AH95" s="152">
        <v>0</v>
      </c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</row>
    <row r="96" spans="1:60" ht="22.5" outlineLevel="1" x14ac:dyDescent="0.2">
      <c r="A96" s="171">
        <v>45</v>
      </c>
      <c r="B96" s="172" t="s">
        <v>241</v>
      </c>
      <c r="C96" s="189" t="s">
        <v>242</v>
      </c>
      <c r="D96" s="173" t="s">
        <v>209</v>
      </c>
      <c r="E96" s="174">
        <v>62.1</v>
      </c>
      <c r="F96" s="175"/>
      <c r="G96" s="176">
        <f>ROUND(E96*F96,2)</f>
        <v>0</v>
      </c>
      <c r="H96" s="175">
        <v>770.14</v>
      </c>
      <c r="I96" s="176">
        <f>ROUND(E96*H96,2)</f>
        <v>47825.69</v>
      </c>
      <c r="J96" s="175">
        <v>134.86000000000001</v>
      </c>
      <c r="K96" s="176">
        <f>ROUND(E96*J96,2)</f>
        <v>8374.81</v>
      </c>
      <c r="L96" s="176">
        <v>21</v>
      </c>
      <c r="M96" s="176">
        <f>G96*(1+L96/100)</f>
        <v>0</v>
      </c>
      <c r="N96" s="176">
        <v>0.39561000000000002</v>
      </c>
      <c r="O96" s="176">
        <f>ROUND(E96*N96,2)</f>
        <v>24.57</v>
      </c>
      <c r="P96" s="176">
        <v>0</v>
      </c>
      <c r="Q96" s="176">
        <f>ROUND(E96*P96,2)</f>
        <v>0</v>
      </c>
      <c r="R96" s="176" t="s">
        <v>210</v>
      </c>
      <c r="S96" s="176" t="s">
        <v>117</v>
      </c>
      <c r="T96" s="177" t="s">
        <v>117</v>
      </c>
      <c r="U96" s="161">
        <v>0.12</v>
      </c>
      <c r="V96" s="161">
        <f>ROUND(E96*U96,2)</f>
        <v>7.45</v>
      </c>
      <c r="W96" s="161"/>
      <c r="X96" s="161" t="s">
        <v>137</v>
      </c>
      <c r="Y96" s="152"/>
      <c r="Z96" s="152"/>
      <c r="AA96" s="152"/>
      <c r="AB96" s="152"/>
      <c r="AC96" s="152"/>
      <c r="AD96" s="152"/>
      <c r="AE96" s="152"/>
      <c r="AF96" s="152"/>
      <c r="AG96" s="152" t="s">
        <v>138</v>
      </c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</row>
    <row r="97" spans="1:60" outlineLevel="1" x14ac:dyDescent="0.2">
      <c r="A97" s="159"/>
      <c r="B97" s="160"/>
      <c r="C97" s="254" t="s">
        <v>240</v>
      </c>
      <c r="D97" s="255"/>
      <c r="E97" s="255"/>
      <c r="F97" s="255"/>
      <c r="G97" s="255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52"/>
      <c r="Z97" s="152"/>
      <c r="AA97" s="152"/>
      <c r="AB97" s="152"/>
      <c r="AC97" s="152"/>
      <c r="AD97" s="152"/>
      <c r="AE97" s="152"/>
      <c r="AF97" s="152"/>
      <c r="AG97" s="152" t="s">
        <v>212</v>
      </c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</row>
    <row r="98" spans="1:60" outlineLevel="1" x14ac:dyDescent="0.2">
      <c r="A98" s="159"/>
      <c r="B98" s="160"/>
      <c r="C98" s="190" t="s">
        <v>243</v>
      </c>
      <c r="D98" s="162"/>
      <c r="E98" s="163">
        <v>62.1</v>
      </c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52"/>
      <c r="Z98" s="152"/>
      <c r="AA98" s="152"/>
      <c r="AB98" s="152"/>
      <c r="AC98" s="152"/>
      <c r="AD98" s="152"/>
      <c r="AE98" s="152"/>
      <c r="AF98" s="152"/>
      <c r="AG98" s="152" t="s">
        <v>146</v>
      </c>
      <c r="AH98" s="152">
        <v>0</v>
      </c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  <c r="BG98" s="152"/>
      <c r="BH98" s="152"/>
    </row>
    <row r="99" spans="1:60" ht="22.5" outlineLevel="1" x14ac:dyDescent="0.2">
      <c r="A99" s="171">
        <v>46</v>
      </c>
      <c r="B99" s="172" t="s">
        <v>244</v>
      </c>
      <c r="C99" s="189" t="s">
        <v>245</v>
      </c>
      <c r="D99" s="173" t="s">
        <v>209</v>
      </c>
      <c r="E99" s="174">
        <v>62.1</v>
      </c>
      <c r="F99" s="175"/>
      <c r="G99" s="176">
        <f>ROUND(E99*F99,2)</f>
        <v>0</v>
      </c>
      <c r="H99" s="175">
        <v>374.4</v>
      </c>
      <c r="I99" s="176">
        <f>ROUND(E99*H99,2)</f>
        <v>23250.240000000002</v>
      </c>
      <c r="J99" s="175">
        <v>32.6</v>
      </c>
      <c r="K99" s="176">
        <f>ROUND(E99*J99,2)</f>
        <v>2024.46</v>
      </c>
      <c r="L99" s="176">
        <v>21</v>
      </c>
      <c r="M99" s="176">
        <f>G99*(1+L99/100)</f>
        <v>0</v>
      </c>
      <c r="N99" s="176">
        <v>0.15559000000000001</v>
      </c>
      <c r="O99" s="176">
        <f>ROUND(E99*N99,2)</f>
        <v>9.66</v>
      </c>
      <c r="P99" s="176">
        <v>0</v>
      </c>
      <c r="Q99" s="176">
        <f>ROUND(E99*P99,2)</f>
        <v>0</v>
      </c>
      <c r="R99" s="176" t="s">
        <v>210</v>
      </c>
      <c r="S99" s="176" t="s">
        <v>117</v>
      </c>
      <c r="T99" s="177" t="s">
        <v>117</v>
      </c>
      <c r="U99" s="161">
        <v>0.02</v>
      </c>
      <c r="V99" s="161">
        <f>ROUND(E99*U99,2)</f>
        <v>1.24</v>
      </c>
      <c r="W99" s="161"/>
      <c r="X99" s="161" t="s">
        <v>137</v>
      </c>
      <c r="Y99" s="152"/>
      <c r="Z99" s="152"/>
      <c r="AA99" s="152"/>
      <c r="AB99" s="152"/>
      <c r="AC99" s="152"/>
      <c r="AD99" s="152"/>
      <c r="AE99" s="152"/>
      <c r="AF99" s="152"/>
      <c r="AG99" s="152" t="s">
        <v>138</v>
      </c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  <c r="BG99" s="152"/>
      <c r="BH99" s="152"/>
    </row>
    <row r="100" spans="1:60" outlineLevel="1" x14ac:dyDescent="0.2">
      <c r="A100" s="159"/>
      <c r="B100" s="160"/>
      <c r="C100" s="190" t="s">
        <v>243</v>
      </c>
      <c r="D100" s="162"/>
      <c r="E100" s="163">
        <v>62.1</v>
      </c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52"/>
      <c r="Z100" s="152"/>
      <c r="AA100" s="152"/>
      <c r="AB100" s="152"/>
      <c r="AC100" s="152"/>
      <c r="AD100" s="152"/>
      <c r="AE100" s="152"/>
      <c r="AF100" s="152"/>
      <c r="AG100" s="152" t="s">
        <v>146</v>
      </c>
      <c r="AH100" s="152">
        <v>0</v>
      </c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  <c r="BG100" s="152"/>
      <c r="BH100" s="152"/>
    </row>
    <row r="101" spans="1:60" ht="22.5" outlineLevel="1" x14ac:dyDescent="0.2">
      <c r="A101" s="171">
        <v>47</v>
      </c>
      <c r="B101" s="172" t="s">
        <v>246</v>
      </c>
      <c r="C101" s="189" t="s">
        <v>247</v>
      </c>
      <c r="D101" s="173" t="s">
        <v>209</v>
      </c>
      <c r="E101" s="174">
        <v>3.85</v>
      </c>
      <c r="F101" s="175"/>
      <c r="G101" s="176">
        <f>ROUND(E101*F101,2)</f>
        <v>0</v>
      </c>
      <c r="H101" s="175">
        <v>190.4</v>
      </c>
      <c r="I101" s="176">
        <f>ROUND(E101*H101,2)</f>
        <v>733.04</v>
      </c>
      <c r="J101" s="175">
        <v>189.6</v>
      </c>
      <c r="K101" s="176">
        <f>ROUND(E101*J101,2)</f>
        <v>729.96</v>
      </c>
      <c r="L101" s="176">
        <v>21</v>
      </c>
      <c r="M101" s="176">
        <f>G101*(1+L101/100)</f>
        <v>0</v>
      </c>
      <c r="N101" s="176">
        <v>7.349E-2</v>
      </c>
      <c r="O101" s="176">
        <f>ROUND(E101*N101,2)</f>
        <v>0.28000000000000003</v>
      </c>
      <c r="P101" s="176">
        <v>0</v>
      </c>
      <c r="Q101" s="176">
        <f>ROUND(E101*P101,2)</f>
        <v>0</v>
      </c>
      <c r="R101" s="176" t="s">
        <v>210</v>
      </c>
      <c r="S101" s="176" t="s">
        <v>117</v>
      </c>
      <c r="T101" s="177" t="s">
        <v>117</v>
      </c>
      <c r="U101" s="161">
        <v>0.2</v>
      </c>
      <c r="V101" s="161">
        <f>ROUND(E101*U101,2)</f>
        <v>0.77</v>
      </c>
      <c r="W101" s="161"/>
      <c r="X101" s="161" t="s">
        <v>137</v>
      </c>
      <c r="Y101" s="152"/>
      <c r="Z101" s="152"/>
      <c r="AA101" s="152"/>
      <c r="AB101" s="152"/>
      <c r="AC101" s="152"/>
      <c r="AD101" s="152"/>
      <c r="AE101" s="152"/>
      <c r="AF101" s="152"/>
      <c r="AG101" s="152" t="s">
        <v>138</v>
      </c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</row>
    <row r="102" spans="1:60" outlineLevel="1" x14ac:dyDescent="0.2">
      <c r="A102" s="159"/>
      <c r="B102" s="160"/>
      <c r="C102" s="254" t="s">
        <v>248</v>
      </c>
      <c r="D102" s="255"/>
      <c r="E102" s="255"/>
      <c r="F102" s="255"/>
      <c r="G102" s="255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52"/>
      <c r="Z102" s="152"/>
      <c r="AA102" s="152"/>
      <c r="AB102" s="152"/>
      <c r="AC102" s="152"/>
      <c r="AD102" s="152"/>
      <c r="AE102" s="152"/>
      <c r="AF102" s="152"/>
      <c r="AG102" s="152" t="s">
        <v>212</v>
      </c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2"/>
    </row>
    <row r="103" spans="1:60" outlineLevel="1" x14ac:dyDescent="0.2">
      <c r="A103" s="159"/>
      <c r="B103" s="160"/>
      <c r="C103" s="190" t="s">
        <v>233</v>
      </c>
      <c r="D103" s="162"/>
      <c r="E103" s="163">
        <v>3.85</v>
      </c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52"/>
      <c r="Z103" s="152"/>
      <c r="AA103" s="152"/>
      <c r="AB103" s="152"/>
      <c r="AC103" s="152"/>
      <c r="AD103" s="152"/>
      <c r="AE103" s="152"/>
      <c r="AF103" s="152"/>
      <c r="AG103" s="152" t="s">
        <v>146</v>
      </c>
      <c r="AH103" s="152">
        <v>0</v>
      </c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</row>
    <row r="104" spans="1:60" outlineLevel="1" x14ac:dyDescent="0.2">
      <c r="A104" s="171">
        <v>48</v>
      </c>
      <c r="B104" s="172" t="s">
        <v>249</v>
      </c>
      <c r="C104" s="189" t="s">
        <v>250</v>
      </c>
      <c r="D104" s="173" t="s">
        <v>209</v>
      </c>
      <c r="E104" s="174">
        <v>3.8</v>
      </c>
      <c r="F104" s="175"/>
      <c r="G104" s="176">
        <f>ROUND(E104*F104,2)</f>
        <v>0</v>
      </c>
      <c r="H104" s="175">
        <v>40.81</v>
      </c>
      <c r="I104" s="176">
        <f>ROUND(E104*H104,2)</f>
        <v>155.08000000000001</v>
      </c>
      <c r="J104" s="175">
        <v>224.69</v>
      </c>
      <c r="K104" s="176">
        <f>ROUND(E104*J104,2)</f>
        <v>853.82</v>
      </c>
      <c r="L104" s="176">
        <v>21</v>
      </c>
      <c r="M104" s="176">
        <f>G104*(1+L104/100)</f>
        <v>0</v>
      </c>
      <c r="N104" s="176">
        <v>7.3899999999999993E-2</v>
      </c>
      <c r="O104" s="176">
        <f>ROUND(E104*N104,2)</f>
        <v>0.28000000000000003</v>
      </c>
      <c r="P104" s="176">
        <v>0</v>
      </c>
      <c r="Q104" s="176">
        <f>ROUND(E104*P104,2)</f>
        <v>0</v>
      </c>
      <c r="R104" s="176" t="s">
        <v>210</v>
      </c>
      <c r="S104" s="176" t="s">
        <v>117</v>
      </c>
      <c r="T104" s="177" t="s">
        <v>117</v>
      </c>
      <c r="U104" s="161">
        <v>0.45</v>
      </c>
      <c r="V104" s="161">
        <f>ROUND(E104*U104,2)</f>
        <v>1.71</v>
      </c>
      <c r="W104" s="161"/>
      <c r="X104" s="161" t="s">
        <v>137</v>
      </c>
      <c r="Y104" s="152"/>
      <c r="Z104" s="152"/>
      <c r="AA104" s="152"/>
      <c r="AB104" s="152"/>
      <c r="AC104" s="152"/>
      <c r="AD104" s="152"/>
      <c r="AE104" s="152"/>
      <c r="AF104" s="152"/>
      <c r="AG104" s="152" t="s">
        <v>138</v>
      </c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  <c r="BG104" s="152"/>
      <c r="BH104" s="152"/>
    </row>
    <row r="105" spans="1:60" ht="22.5" outlineLevel="1" x14ac:dyDescent="0.2">
      <c r="A105" s="159"/>
      <c r="B105" s="160"/>
      <c r="C105" s="254" t="s">
        <v>251</v>
      </c>
      <c r="D105" s="255"/>
      <c r="E105" s="255"/>
      <c r="F105" s="255"/>
      <c r="G105" s="255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52"/>
      <c r="Z105" s="152"/>
      <c r="AA105" s="152"/>
      <c r="AB105" s="152"/>
      <c r="AC105" s="152"/>
      <c r="AD105" s="152"/>
      <c r="AE105" s="152"/>
      <c r="AF105" s="152"/>
      <c r="AG105" s="152" t="s">
        <v>212</v>
      </c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52"/>
      <c r="AV105" s="152"/>
      <c r="AW105" s="152"/>
      <c r="AX105" s="152"/>
      <c r="AY105" s="152"/>
      <c r="AZ105" s="152"/>
      <c r="BA105" s="185" t="str">
        <f>C105</f>
        <v>s provedením lože z kameniva drceného, s vyplněním spár, s dvojitým hutněním a se smetením přebytečného materiálu na krajnici. S dodáním hmot pro lože a výplň spár.</v>
      </c>
      <c r="BB105" s="152"/>
      <c r="BC105" s="152"/>
      <c r="BD105" s="152"/>
      <c r="BE105" s="152"/>
      <c r="BF105" s="152"/>
      <c r="BG105" s="152"/>
      <c r="BH105" s="152"/>
    </row>
    <row r="106" spans="1:60" outlineLevel="1" x14ac:dyDescent="0.2">
      <c r="A106" s="159"/>
      <c r="B106" s="160"/>
      <c r="C106" s="190" t="s">
        <v>213</v>
      </c>
      <c r="D106" s="162"/>
      <c r="E106" s="163">
        <v>3.8</v>
      </c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52"/>
      <c r="Z106" s="152"/>
      <c r="AA106" s="152"/>
      <c r="AB106" s="152"/>
      <c r="AC106" s="152"/>
      <c r="AD106" s="152"/>
      <c r="AE106" s="152"/>
      <c r="AF106" s="152"/>
      <c r="AG106" s="152" t="s">
        <v>146</v>
      </c>
      <c r="AH106" s="152">
        <v>0</v>
      </c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52"/>
      <c r="AV106" s="152"/>
      <c r="AW106" s="152"/>
      <c r="AX106" s="152"/>
      <c r="AY106" s="152"/>
      <c r="AZ106" s="152"/>
      <c r="BA106" s="152"/>
      <c r="BB106" s="152"/>
      <c r="BC106" s="152"/>
      <c r="BD106" s="152"/>
      <c r="BE106" s="152"/>
      <c r="BF106" s="152"/>
      <c r="BG106" s="152"/>
      <c r="BH106" s="152"/>
    </row>
    <row r="107" spans="1:60" outlineLevel="1" x14ac:dyDescent="0.2">
      <c r="A107" s="171">
        <v>49</v>
      </c>
      <c r="B107" s="172" t="s">
        <v>252</v>
      </c>
      <c r="C107" s="189" t="s">
        <v>253</v>
      </c>
      <c r="D107" s="173" t="s">
        <v>115</v>
      </c>
      <c r="E107" s="174">
        <v>152</v>
      </c>
      <c r="F107" s="175"/>
      <c r="G107" s="176">
        <f>ROUND(E107*F107,2)</f>
        <v>0</v>
      </c>
      <c r="H107" s="175">
        <v>47.7</v>
      </c>
      <c r="I107" s="176">
        <f>ROUND(E107*H107,2)</f>
        <v>7250.4</v>
      </c>
      <c r="J107" s="175">
        <v>158.80000000000001</v>
      </c>
      <c r="K107" s="176">
        <f>ROUND(E107*J107,2)</f>
        <v>24137.599999999999</v>
      </c>
      <c r="L107" s="176">
        <v>21</v>
      </c>
      <c r="M107" s="176">
        <f>G107*(1+L107/100)</f>
        <v>0</v>
      </c>
      <c r="N107" s="176">
        <v>0</v>
      </c>
      <c r="O107" s="176">
        <f>ROUND(E107*N107,2)</f>
        <v>0</v>
      </c>
      <c r="P107" s="176">
        <v>0</v>
      </c>
      <c r="Q107" s="176">
        <f>ROUND(E107*P107,2)</f>
        <v>0</v>
      </c>
      <c r="R107" s="176"/>
      <c r="S107" s="176" t="s">
        <v>117</v>
      </c>
      <c r="T107" s="177" t="s">
        <v>117</v>
      </c>
      <c r="U107" s="161">
        <v>0.28000000000000003</v>
      </c>
      <c r="V107" s="161">
        <f>ROUND(E107*U107,2)</f>
        <v>42.56</v>
      </c>
      <c r="W107" s="161"/>
      <c r="X107" s="161" t="s">
        <v>137</v>
      </c>
      <c r="Y107" s="152"/>
      <c r="Z107" s="152"/>
      <c r="AA107" s="152"/>
      <c r="AB107" s="152"/>
      <c r="AC107" s="152"/>
      <c r="AD107" s="152"/>
      <c r="AE107" s="152"/>
      <c r="AF107" s="152"/>
      <c r="AG107" s="152" t="s">
        <v>138</v>
      </c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2"/>
      <c r="BC107" s="152"/>
      <c r="BD107" s="152"/>
      <c r="BE107" s="152"/>
      <c r="BF107" s="152"/>
      <c r="BG107" s="152"/>
      <c r="BH107" s="152"/>
    </row>
    <row r="108" spans="1:60" outlineLevel="1" x14ac:dyDescent="0.2">
      <c r="A108" s="159"/>
      <c r="B108" s="160"/>
      <c r="C108" s="190" t="s">
        <v>254</v>
      </c>
      <c r="D108" s="162"/>
      <c r="E108" s="163">
        <v>14</v>
      </c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52"/>
      <c r="Z108" s="152"/>
      <c r="AA108" s="152"/>
      <c r="AB108" s="152"/>
      <c r="AC108" s="152"/>
      <c r="AD108" s="152"/>
      <c r="AE108" s="152"/>
      <c r="AF108" s="152"/>
      <c r="AG108" s="152" t="s">
        <v>146</v>
      </c>
      <c r="AH108" s="152">
        <v>0</v>
      </c>
      <c r="AI108" s="152"/>
      <c r="AJ108" s="152"/>
      <c r="AK108" s="152"/>
      <c r="AL108" s="152"/>
      <c r="AM108" s="152"/>
      <c r="AN108" s="152"/>
      <c r="AO108" s="152"/>
      <c r="AP108" s="152"/>
      <c r="AQ108" s="152"/>
      <c r="AR108" s="152"/>
      <c r="AS108" s="152"/>
      <c r="AT108" s="152"/>
      <c r="AU108" s="152"/>
      <c r="AV108" s="152"/>
      <c r="AW108" s="152"/>
      <c r="AX108" s="152"/>
      <c r="AY108" s="152"/>
      <c r="AZ108" s="152"/>
      <c r="BA108" s="152"/>
      <c r="BB108" s="152"/>
      <c r="BC108" s="152"/>
      <c r="BD108" s="152"/>
      <c r="BE108" s="152"/>
      <c r="BF108" s="152"/>
      <c r="BG108" s="152"/>
      <c r="BH108" s="152"/>
    </row>
    <row r="109" spans="1:60" outlineLevel="1" x14ac:dyDescent="0.2">
      <c r="A109" s="159"/>
      <c r="B109" s="160"/>
      <c r="C109" s="190" t="s">
        <v>255</v>
      </c>
      <c r="D109" s="162"/>
      <c r="E109" s="163">
        <v>138</v>
      </c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52"/>
      <c r="Z109" s="152"/>
      <c r="AA109" s="152"/>
      <c r="AB109" s="152"/>
      <c r="AC109" s="152"/>
      <c r="AD109" s="152"/>
      <c r="AE109" s="152"/>
      <c r="AF109" s="152"/>
      <c r="AG109" s="152" t="s">
        <v>146</v>
      </c>
      <c r="AH109" s="152">
        <v>0</v>
      </c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</row>
    <row r="110" spans="1:60" outlineLevel="1" x14ac:dyDescent="0.2">
      <c r="A110" s="178">
        <v>50</v>
      </c>
      <c r="B110" s="179" t="s">
        <v>256</v>
      </c>
      <c r="C110" s="188" t="s">
        <v>257</v>
      </c>
      <c r="D110" s="180" t="s">
        <v>107</v>
      </c>
      <c r="E110" s="181">
        <v>26</v>
      </c>
      <c r="F110" s="182"/>
      <c r="G110" s="183">
        <f>ROUND(E110*F110,2)</f>
        <v>0</v>
      </c>
      <c r="H110" s="182">
        <v>1665</v>
      </c>
      <c r="I110" s="183">
        <f>ROUND(E110*H110,2)</f>
        <v>43290</v>
      </c>
      <c r="J110" s="182">
        <v>1030</v>
      </c>
      <c r="K110" s="183">
        <f>ROUND(E110*J110,2)</f>
        <v>26780</v>
      </c>
      <c r="L110" s="183">
        <v>21</v>
      </c>
      <c r="M110" s="183">
        <f>G110*(1+L110/100)</f>
        <v>0</v>
      </c>
      <c r="N110" s="183">
        <v>1.3640300000000001</v>
      </c>
      <c r="O110" s="183">
        <f>ROUND(E110*N110,2)</f>
        <v>35.46</v>
      </c>
      <c r="P110" s="183">
        <v>0</v>
      </c>
      <c r="Q110" s="183">
        <f>ROUND(E110*P110,2)</f>
        <v>0</v>
      </c>
      <c r="R110" s="183"/>
      <c r="S110" s="183" t="s">
        <v>100</v>
      </c>
      <c r="T110" s="184">
        <v>1</v>
      </c>
      <c r="U110" s="161">
        <v>2.38</v>
      </c>
      <c r="V110" s="161">
        <f>ROUND(E110*U110,2)</f>
        <v>61.88</v>
      </c>
      <c r="W110" s="161"/>
      <c r="X110" s="161" t="s">
        <v>137</v>
      </c>
      <c r="Y110" s="152"/>
      <c r="Z110" s="152"/>
      <c r="AA110" s="152"/>
      <c r="AB110" s="152"/>
      <c r="AC110" s="152"/>
      <c r="AD110" s="152"/>
      <c r="AE110" s="152"/>
      <c r="AF110" s="152"/>
      <c r="AG110" s="152" t="s">
        <v>151</v>
      </c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2"/>
      <c r="AR110" s="152"/>
      <c r="AS110" s="152"/>
      <c r="AT110" s="152"/>
      <c r="AU110" s="152"/>
      <c r="AV110" s="152"/>
      <c r="AW110" s="152"/>
      <c r="AX110" s="152"/>
      <c r="AY110" s="152"/>
      <c r="AZ110" s="152"/>
      <c r="BA110" s="152"/>
      <c r="BB110" s="152"/>
      <c r="BC110" s="152"/>
      <c r="BD110" s="152"/>
      <c r="BE110" s="152"/>
      <c r="BF110" s="152"/>
      <c r="BG110" s="152"/>
      <c r="BH110" s="152"/>
    </row>
    <row r="111" spans="1:60" outlineLevel="1" x14ac:dyDescent="0.2">
      <c r="A111" s="178">
        <v>51</v>
      </c>
      <c r="B111" s="179" t="s">
        <v>258</v>
      </c>
      <c r="C111" s="188" t="s">
        <v>259</v>
      </c>
      <c r="D111" s="180" t="s">
        <v>260</v>
      </c>
      <c r="E111" s="181">
        <v>16.5</v>
      </c>
      <c r="F111" s="182"/>
      <c r="G111" s="183">
        <f>ROUND(E111*F111,2)</f>
        <v>0</v>
      </c>
      <c r="H111" s="182">
        <v>0</v>
      </c>
      <c r="I111" s="183">
        <f>ROUND(E111*H111,2)</f>
        <v>0</v>
      </c>
      <c r="J111" s="182">
        <v>232</v>
      </c>
      <c r="K111" s="183">
        <f>ROUND(E111*J111,2)</f>
        <v>3828</v>
      </c>
      <c r="L111" s="183">
        <v>21</v>
      </c>
      <c r="M111" s="183">
        <f>G111*(1+L111/100)</f>
        <v>0</v>
      </c>
      <c r="N111" s="183">
        <v>0</v>
      </c>
      <c r="O111" s="183">
        <f>ROUND(E111*N111,2)</f>
        <v>0</v>
      </c>
      <c r="P111" s="183">
        <v>0</v>
      </c>
      <c r="Q111" s="183">
        <f>ROUND(E111*P111,2)</f>
        <v>0</v>
      </c>
      <c r="R111" s="183"/>
      <c r="S111" s="183" t="s">
        <v>117</v>
      </c>
      <c r="T111" s="184" t="s">
        <v>117</v>
      </c>
      <c r="U111" s="161">
        <v>0.64</v>
      </c>
      <c r="V111" s="161">
        <f>ROUND(E111*U111,2)</f>
        <v>10.56</v>
      </c>
      <c r="W111" s="161"/>
      <c r="X111" s="161" t="s">
        <v>137</v>
      </c>
      <c r="Y111" s="152"/>
      <c r="Z111" s="152"/>
      <c r="AA111" s="152"/>
      <c r="AB111" s="152"/>
      <c r="AC111" s="152"/>
      <c r="AD111" s="152"/>
      <c r="AE111" s="152"/>
      <c r="AF111" s="152"/>
      <c r="AG111" s="152" t="s">
        <v>138</v>
      </c>
      <c r="AH111" s="152"/>
      <c r="AI111" s="152"/>
      <c r="AJ111" s="152"/>
      <c r="AK111" s="152"/>
      <c r="AL111" s="152"/>
      <c r="AM111" s="152"/>
      <c r="AN111" s="152"/>
      <c r="AO111" s="152"/>
      <c r="AP111" s="152"/>
      <c r="AQ111" s="152"/>
      <c r="AR111" s="152"/>
      <c r="AS111" s="152"/>
      <c r="AT111" s="152"/>
      <c r="AU111" s="152"/>
      <c r="AV111" s="152"/>
      <c r="AW111" s="152"/>
      <c r="AX111" s="152"/>
      <c r="AY111" s="152"/>
      <c r="AZ111" s="152"/>
      <c r="BA111" s="152"/>
      <c r="BB111" s="152"/>
      <c r="BC111" s="152"/>
      <c r="BD111" s="152"/>
      <c r="BE111" s="152"/>
      <c r="BF111" s="152"/>
      <c r="BG111" s="152"/>
      <c r="BH111" s="152"/>
    </row>
    <row r="112" spans="1:60" outlineLevel="1" x14ac:dyDescent="0.2">
      <c r="A112" s="171">
        <v>52</v>
      </c>
      <c r="B112" s="172" t="s">
        <v>261</v>
      </c>
      <c r="C112" s="189" t="s">
        <v>262</v>
      </c>
      <c r="D112" s="173" t="s">
        <v>115</v>
      </c>
      <c r="E112" s="174">
        <v>7</v>
      </c>
      <c r="F112" s="175"/>
      <c r="G112" s="176">
        <f>ROUND(E112*F112,2)</f>
        <v>0</v>
      </c>
      <c r="H112" s="175">
        <v>0</v>
      </c>
      <c r="I112" s="176">
        <f>ROUND(E112*H112,2)</f>
        <v>0</v>
      </c>
      <c r="J112" s="175">
        <v>66.400000000000006</v>
      </c>
      <c r="K112" s="176">
        <f>ROUND(E112*J112,2)</f>
        <v>464.8</v>
      </c>
      <c r="L112" s="176">
        <v>21</v>
      </c>
      <c r="M112" s="176">
        <f>G112*(1+L112/100)</f>
        <v>0</v>
      </c>
      <c r="N112" s="176">
        <v>0</v>
      </c>
      <c r="O112" s="176">
        <f>ROUND(E112*N112,2)</f>
        <v>0</v>
      </c>
      <c r="P112" s="176">
        <v>0</v>
      </c>
      <c r="Q112" s="176">
        <f>ROUND(E112*P112,2)</f>
        <v>0</v>
      </c>
      <c r="R112" s="176"/>
      <c r="S112" s="176" t="s">
        <v>117</v>
      </c>
      <c r="T112" s="177" t="s">
        <v>117</v>
      </c>
      <c r="U112" s="161">
        <v>5.11E-2</v>
      </c>
      <c r="V112" s="161">
        <f>ROUND(E112*U112,2)</f>
        <v>0.36</v>
      </c>
      <c r="W112" s="161"/>
      <c r="X112" s="161" t="s">
        <v>137</v>
      </c>
      <c r="Y112" s="152"/>
      <c r="Z112" s="152"/>
      <c r="AA112" s="152"/>
      <c r="AB112" s="152"/>
      <c r="AC112" s="152"/>
      <c r="AD112" s="152"/>
      <c r="AE112" s="152"/>
      <c r="AF112" s="152"/>
      <c r="AG112" s="152" t="s">
        <v>151</v>
      </c>
      <c r="AH112" s="152"/>
      <c r="AI112" s="152"/>
      <c r="AJ112" s="152"/>
      <c r="AK112" s="152"/>
      <c r="AL112" s="152"/>
      <c r="AM112" s="152"/>
      <c r="AN112" s="152"/>
      <c r="AO112" s="152"/>
      <c r="AP112" s="152"/>
      <c r="AQ112" s="152"/>
      <c r="AR112" s="152"/>
      <c r="AS112" s="152"/>
      <c r="AT112" s="152"/>
      <c r="AU112" s="152"/>
      <c r="AV112" s="152"/>
      <c r="AW112" s="152"/>
      <c r="AX112" s="152"/>
      <c r="AY112" s="152"/>
      <c r="AZ112" s="152"/>
      <c r="BA112" s="152"/>
      <c r="BB112" s="152"/>
      <c r="BC112" s="152"/>
      <c r="BD112" s="152"/>
      <c r="BE112" s="152"/>
      <c r="BF112" s="152"/>
      <c r="BG112" s="152"/>
      <c r="BH112" s="152"/>
    </row>
    <row r="113" spans="1:60" outlineLevel="1" x14ac:dyDescent="0.2">
      <c r="A113" s="159"/>
      <c r="B113" s="160"/>
      <c r="C113" s="190" t="s">
        <v>263</v>
      </c>
      <c r="D113" s="162"/>
      <c r="E113" s="163">
        <v>7</v>
      </c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52"/>
      <c r="Z113" s="152"/>
      <c r="AA113" s="152"/>
      <c r="AB113" s="152"/>
      <c r="AC113" s="152"/>
      <c r="AD113" s="152"/>
      <c r="AE113" s="152"/>
      <c r="AF113" s="152"/>
      <c r="AG113" s="152" t="s">
        <v>146</v>
      </c>
      <c r="AH113" s="152">
        <v>0</v>
      </c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2"/>
      <c r="BH113" s="152"/>
    </row>
    <row r="114" spans="1:60" outlineLevel="1" x14ac:dyDescent="0.2">
      <c r="A114" s="171">
        <v>53</v>
      </c>
      <c r="B114" s="172" t="s">
        <v>264</v>
      </c>
      <c r="C114" s="189" t="s">
        <v>265</v>
      </c>
      <c r="D114" s="173" t="s">
        <v>115</v>
      </c>
      <c r="E114" s="174">
        <v>4</v>
      </c>
      <c r="F114" s="175"/>
      <c r="G114" s="176">
        <f>ROUND(E114*F114,2)</f>
        <v>0</v>
      </c>
      <c r="H114" s="175">
        <v>0</v>
      </c>
      <c r="I114" s="176">
        <f>ROUND(E114*H114,2)</f>
        <v>0</v>
      </c>
      <c r="J114" s="175">
        <v>270.5</v>
      </c>
      <c r="K114" s="176">
        <f>ROUND(E114*J114,2)</f>
        <v>1082</v>
      </c>
      <c r="L114" s="176">
        <v>21</v>
      </c>
      <c r="M114" s="176">
        <f>G114*(1+L114/100)</f>
        <v>0</v>
      </c>
      <c r="N114" s="176">
        <v>0</v>
      </c>
      <c r="O114" s="176">
        <f>ROUND(E114*N114,2)</f>
        <v>0</v>
      </c>
      <c r="P114" s="176">
        <v>0</v>
      </c>
      <c r="Q114" s="176">
        <f>ROUND(E114*P114,2)</f>
        <v>0</v>
      </c>
      <c r="R114" s="176"/>
      <c r="S114" s="176" t="s">
        <v>117</v>
      </c>
      <c r="T114" s="177" t="s">
        <v>117</v>
      </c>
      <c r="U114" s="161">
        <v>0.74</v>
      </c>
      <c r="V114" s="161">
        <f>ROUND(E114*U114,2)</f>
        <v>2.96</v>
      </c>
      <c r="W114" s="161"/>
      <c r="X114" s="161" t="s">
        <v>137</v>
      </c>
      <c r="Y114" s="152"/>
      <c r="Z114" s="152"/>
      <c r="AA114" s="152"/>
      <c r="AB114" s="152"/>
      <c r="AC114" s="152"/>
      <c r="AD114" s="152"/>
      <c r="AE114" s="152"/>
      <c r="AF114" s="152"/>
      <c r="AG114" s="152" t="s">
        <v>151</v>
      </c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2"/>
      <c r="BC114" s="152"/>
      <c r="BD114" s="152"/>
      <c r="BE114" s="152"/>
      <c r="BF114" s="152"/>
      <c r="BG114" s="152"/>
      <c r="BH114" s="152"/>
    </row>
    <row r="115" spans="1:60" outlineLevel="1" x14ac:dyDescent="0.2">
      <c r="A115" s="159"/>
      <c r="B115" s="160"/>
      <c r="C115" s="190" t="s">
        <v>266</v>
      </c>
      <c r="D115" s="162"/>
      <c r="E115" s="163">
        <v>4</v>
      </c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52"/>
      <c r="Z115" s="152"/>
      <c r="AA115" s="152"/>
      <c r="AB115" s="152"/>
      <c r="AC115" s="152"/>
      <c r="AD115" s="152"/>
      <c r="AE115" s="152"/>
      <c r="AF115" s="152"/>
      <c r="AG115" s="152" t="s">
        <v>146</v>
      </c>
      <c r="AH115" s="152">
        <v>0</v>
      </c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152"/>
      <c r="AS115" s="152"/>
      <c r="AT115" s="152"/>
      <c r="AU115" s="152"/>
      <c r="AV115" s="152"/>
      <c r="AW115" s="152"/>
      <c r="AX115" s="152"/>
      <c r="AY115" s="152"/>
      <c r="AZ115" s="152"/>
      <c r="BA115" s="152"/>
      <c r="BB115" s="152"/>
      <c r="BC115" s="152"/>
      <c r="BD115" s="152"/>
      <c r="BE115" s="152"/>
      <c r="BF115" s="152"/>
      <c r="BG115" s="152"/>
      <c r="BH115" s="152"/>
    </row>
    <row r="116" spans="1:60" outlineLevel="1" x14ac:dyDescent="0.2">
      <c r="A116" s="171">
        <v>54</v>
      </c>
      <c r="B116" s="172" t="s">
        <v>267</v>
      </c>
      <c r="C116" s="189" t="s">
        <v>268</v>
      </c>
      <c r="D116" s="173" t="s">
        <v>115</v>
      </c>
      <c r="E116" s="174">
        <v>419</v>
      </c>
      <c r="F116" s="175"/>
      <c r="G116" s="176">
        <f>ROUND(E116*F116,2)</f>
        <v>0</v>
      </c>
      <c r="H116" s="175">
        <v>0</v>
      </c>
      <c r="I116" s="176">
        <f>ROUND(E116*H116,2)</f>
        <v>0</v>
      </c>
      <c r="J116" s="175">
        <v>106</v>
      </c>
      <c r="K116" s="176">
        <f>ROUND(E116*J116,2)</f>
        <v>44414</v>
      </c>
      <c r="L116" s="176">
        <v>21</v>
      </c>
      <c r="M116" s="176">
        <f>G116*(1+L116/100)</f>
        <v>0</v>
      </c>
      <c r="N116" s="176">
        <v>0</v>
      </c>
      <c r="O116" s="176">
        <f>ROUND(E116*N116,2)</f>
        <v>0</v>
      </c>
      <c r="P116" s="176">
        <v>0</v>
      </c>
      <c r="Q116" s="176">
        <f>ROUND(E116*P116,2)</f>
        <v>0</v>
      </c>
      <c r="R116" s="176"/>
      <c r="S116" s="176" t="s">
        <v>117</v>
      </c>
      <c r="T116" s="177" t="s">
        <v>117</v>
      </c>
      <c r="U116" s="161">
        <v>0.08</v>
      </c>
      <c r="V116" s="161">
        <f>ROUND(E116*U116,2)</f>
        <v>33.520000000000003</v>
      </c>
      <c r="W116" s="161"/>
      <c r="X116" s="161" t="s">
        <v>137</v>
      </c>
      <c r="Y116" s="152"/>
      <c r="Z116" s="152"/>
      <c r="AA116" s="152"/>
      <c r="AB116" s="152"/>
      <c r="AC116" s="152"/>
      <c r="AD116" s="152"/>
      <c r="AE116" s="152"/>
      <c r="AF116" s="152"/>
      <c r="AG116" s="152" t="s">
        <v>151</v>
      </c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  <c r="BG116" s="152"/>
      <c r="BH116" s="152"/>
    </row>
    <row r="117" spans="1:60" outlineLevel="1" x14ac:dyDescent="0.2">
      <c r="A117" s="159"/>
      <c r="B117" s="160"/>
      <c r="C117" s="190" t="s">
        <v>269</v>
      </c>
      <c r="D117" s="162"/>
      <c r="E117" s="163">
        <v>419</v>
      </c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52"/>
      <c r="Z117" s="152"/>
      <c r="AA117" s="152"/>
      <c r="AB117" s="152"/>
      <c r="AC117" s="152"/>
      <c r="AD117" s="152"/>
      <c r="AE117" s="152"/>
      <c r="AF117" s="152"/>
      <c r="AG117" s="152" t="s">
        <v>146</v>
      </c>
      <c r="AH117" s="152">
        <v>0</v>
      </c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2"/>
      <c r="BA117" s="152"/>
      <c r="BB117" s="152"/>
      <c r="BC117" s="152"/>
      <c r="BD117" s="152"/>
      <c r="BE117" s="152"/>
      <c r="BF117" s="152"/>
      <c r="BG117" s="152"/>
      <c r="BH117" s="152"/>
    </row>
    <row r="118" spans="1:60" outlineLevel="1" x14ac:dyDescent="0.2">
      <c r="A118" s="171">
        <v>55</v>
      </c>
      <c r="B118" s="172" t="s">
        <v>270</v>
      </c>
      <c r="C118" s="189" t="s">
        <v>271</v>
      </c>
      <c r="D118" s="173" t="s">
        <v>115</v>
      </c>
      <c r="E118" s="174">
        <v>106</v>
      </c>
      <c r="F118" s="175"/>
      <c r="G118" s="176">
        <f>ROUND(E118*F118,2)</f>
        <v>0</v>
      </c>
      <c r="H118" s="175">
        <v>0</v>
      </c>
      <c r="I118" s="176">
        <f>ROUND(E118*H118,2)</f>
        <v>0</v>
      </c>
      <c r="J118" s="175">
        <v>360.5</v>
      </c>
      <c r="K118" s="176">
        <f>ROUND(E118*J118,2)</f>
        <v>38213</v>
      </c>
      <c r="L118" s="176">
        <v>21</v>
      </c>
      <c r="M118" s="176">
        <f>G118*(1+L118/100)</f>
        <v>0</v>
      </c>
      <c r="N118" s="176">
        <v>0</v>
      </c>
      <c r="O118" s="176">
        <f>ROUND(E118*N118,2)</f>
        <v>0</v>
      </c>
      <c r="P118" s="176">
        <v>0</v>
      </c>
      <c r="Q118" s="176">
        <f>ROUND(E118*P118,2)</f>
        <v>0</v>
      </c>
      <c r="R118" s="176"/>
      <c r="S118" s="176" t="s">
        <v>117</v>
      </c>
      <c r="T118" s="177" t="s">
        <v>117</v>
      </c>
      <c r="U118" s="161">
        <v>0.99</v>
      </c>
      <c r="V118" s="161">
        <f>ROUND(E118*U118,2)</f>
        <v>104.94</v>
      </c>
      <c r="W118" s="161"/>
      <c r="X118" s="161" t="s">
        <v>137</v>
      </c>
      <c r="Y118" s="152"/>
      <c r="Z118" s="152"/>
      <c r="AA118" s="152"/>
      <c r="AB118" s="152"/>
      <c r="AC118" s="152"/>
      <c r="AD118" s="152"/>
      <c r="AE118" s="152"/>
      <c r="AF118" s="152"/>
      <c r="AG118" s="152" t="s">
        <v>151</v>
      </c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2"/>
      <c r="AT118" s="152"/>
      <c r="AU118" s="152"/>
      <c r="AV118" s="152"/>
      <c r="AW118" s="152"/>
      <c r="AX118" s="152"/>
      <c r="AY118" s="152"/>
      <c r="AZ118" s="152"/>
      <c r="BA118" s="152"/>
      <c r="BB118" s="152"/>
      <c r="BC118" s="152"/>
      <c r="BD118" s="152"/>
      <c r="BE118" s="152"/>
      <c r="BF118" s="152"/>
      <c r="BG118" s="152"/>
      <c r="BH118" s="152"/>
    </row>
    <row r="119" spans="1:60" outlineLevel="1" x14ac:dyDescent="0.2">
      <c r="A119" s="159"/>
      <c r="B119" s="160"/>
      <c r="C119" s="190" t="s">
        <v>272</v>
      </c>
      <c r="D119" s="162"/>
      <c r="E119" s="163">
        <v>106</v>
      </c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52"/>
      <c r="Z119" s="152"/>
      <c r="AA119" s="152"/>
      <c r="AB119" s="152"/>
      <c r="AC119" s="152"/>
      <c r="AD119" s="152"/>
      <c r="AE119" s="152"/>
      <c r="AF119" s="152"/>
      <c r="AG119" s="152" t="s">
        <v>146</v>
      </c>
      <c r="AH119" s="152">
        <v>0</v>
      </c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2"/>
      <c r="AX119" s="152"/>
      <c r="AY119" s="152"/>
      <c r="AZ119" s="152"/>
      <c r="BA119" s="152"/>
      <c r="BB119" s="152"/>
      <c r="BC119" s="152"/>
      <c r="BD119" s="152"/>
      <c r="BE119" s="152"/>
      <c r="BF119" s="152"/>
      <c r="BG119" s="152"/>
      <c r="BH119" s="152"/>
    </row>
    <row r="120" spans="1:60" outlineLevel="1" x14ac:dyDescent="0.2">
      <c r="A120" s="159"/>
      <c r="B120" s="160"/>
      <c r="C120" s="190" t="s">
        <v>273</v>
      </c>
      <c r="D120" s="162"/>
      <c r="E120" s="163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52"/>
      <c r="Z120" s="152"/>
      <c r="AA120" s="152"/>
      <c r="AB120" s="152"/>
      <c r="AC120" s="152"/>
      <c r="AD120" s="152"/>
      <c r="AE120" s="152"/>
      <c r="AF120" s="152"/>
      <c r="AG120" s="152" t="s">
        <v>146</v>
      </c>
      <c r="AH120" s="152">
        <v>0</v>
      </c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  <c r="AT120" s="152"/>
      <c r="AU120" s="152"/>
      <c r="AV120" s="152"/>
      <c r="AW120" s="152"/>
      <c r="AX120" s="152"/>
      <c r="AY120" s="152"/>
      <c r="AZ120" s="152"/>
      <c r="BA120" s="152"/>
      <c r="BB120" s="152"/>
      <c r="BC120" s="152"/>
      <c r="BD120" s="152"/>
      <c r="BE120" s="152"/>
      <c r="BF120" s="152"/>
      <c r="BG120" s="152"/>
      <c r="BH120" s="152"/>
    </row>
    <row r="121" spans="1:60" outlineLevel="1" x14ac:dyDescent="0.2">
      <c r="A121" s="171">
        <v>56</v>
      </c>
      <c r="B121" s="172" t="s">
        <v>274</v>
      </c>
      <c r="C121" s="189" t="s">
        <v>275</v>
      </c>
      <c r="D121" s="173" t="s">
        <v>115</v>
      </c>
      <c r="E121" s="174">
        <v>8</v>
      </c>
      <c r="F121" s="175"/>
      <c r="G121" s="176">
        <f>ROUND(E121*F121,2)</f>
        <v>0</v>
      </c>
      <c r="H121" s="175">
        <v>0</v>
      </c>
      <c r="I121" s="176">
        <f>ROUND(E121*H121,2)</f>
        <v>0</v>
      </c>
      <c r="J121" s="175">
        <v>126.5</v>
      </c>
      <c r="K121" s="176">
        <f>ROUND(E121*J121,2)</f>
        <v>1012</v>
      </c>
      <c r="L121" s="176">
        <v>21</v>
      </c>
      <c r="M121" s="176">
        <f>G121*(1+L121/100)</f>
        <v>0</v>
      </c>
      <c r="N121" s="176">
        <v>0</v>
      </c>
      <c r="O121" s="176">
        <f>ROUND(E121*N121,2)</f>
        <v>0</v>
      </c>
      <c r="P121" s="176">
        <v>0</v>
      </c>
      <c r="Q121" s="176">
        <f>ROUND(E121*P121,2)</f>
        <v>0</v>
      </c>
      <c r="R121" s="176"/>
      <c r="S121" s="176" t="s">
        <v>117</v>
      </c>
      <c r="T121" s="177" t="s">
        <v>117</v>
      </c>
      <c r="U121" s="161">
        <v>0.1168</v>
      </c>
      <c r="V121" s="161">
        <f>ROUND(E121*U121,2)</f>
        <v>0.93</v>
      </c>
      <c r="W121" s="161"/>
      <c r="X121" s="161" t="s">
        <v>137</v>
      </c>
      <c r="Y121" s="152"/>
      <c r="Z121" s="152"/>
      <c r="AA121" s="152"/>
      <c r="AB121" s="152"/>
      <c r="AC121" s="152"/>
      <c r="AD121" s="152"/>
      <c r="AE121" s="152"/>
      <c r="AF121" s="152"/>
      <c r="AG121" s="152" t="s">
        <v>151</v>
      </c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  <c r="AT121" s="152"/>
      <c r="AU121" s="152"/>
      <c r="AV121" s="152"/>
      <c r="AW121" s="152"/>
      <c r="AX121" s="152"/>
      <c r="AY121" s="152"/>
      <c r="AZ121" s="152"/>
      <c r="BA121" s="152"/>
      <c r="BB121" s="152"/>
      <c r="BC121" s="152"/>
      <c r="BD121" s="152"/>
      <c r="BE121" s="152"/>
      <c r="BF121" s="152"/>
      <c r="BG121" s="152"/>
      <c r="BH121" s="152"/>
    </row>
    <row r="122" spans="1:60" outlineLevel="1" x14ac:dyDescent="0.2">
      <c r="A122" s="159"/>
      <c r="B122" s="160"/>
      <c r="C122" s="190" t="s">
        <v>276</v>
      </c>
      <c r="D122" s="162"/>
      <c r="E122" s="163">
        <v>8</v>
      </c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52"/>
      <c r="Z122" s="152"/>
      <c r="AA122" s="152"/>
      <c r="AB122" s="152"/>
      <c r="AC122" s="152"/>
      <c r="AD122" s="152"/>
      <c r="AE122" s="152"/>
      <c r="AF122" s="152"/>
      <c r="AG122" s="152" t="s">
        <v>146</v>
      </c>
      <c r="AH122" s="152">
        <v>0</v>
      </c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2"/>
      <c r="AS122" s="152"/>
      <c r="AT122" s="152"/>
      <c r="AU122" s="152"/>
      <c r="AV122" s="152"/>
      <c r="AW122" s="152"/>
      <c r="AX122" s="152"/>
      <c r="AY122" s="152"/>
      <c r="AZ122" s="152"/>
      <c r="BA122" s="152"/>
      <c r="BB122" s="152"/>
      <c r="BC122" s="152"/>
      <c r="BD122" s="152"/>
      <c r="BE122" s="152"/>
      <c r="BF122" s="152"/>
      <c r="BG122" s="152"/>
      <c r="BH122" s="152"/>
    </row>
    <row r="123" spans="1:60" outlineLevel="1" x14ac:dyDescent="0.2">
      <c r="A123" s="171">
        <v>57</v>
      </c>
      <c r="B123" s="172" t="s">
        <v>277</v>
      </c>
      <c r="C123" s="189" t="s">
        <v>278</v>
      </c>
      <c r="D123" s="173" t="s">
        <v>115</v>
      </c>
      <c r="E123" s="174">
        <v>45</v>
      </c>
      <c r="F123" s="175"/>
      <c r="G123" s="176">
        <f>ROUND(E123*F123,2)</f>
        <v>0</v>
      </c>
      <c r="H123" s="175">
        <v>0</v>
      </c>
      <c r="I123" s="176">
        <f>ROUND(E123*H123,2)</f>
        <v>0</v>
      </c>
      <c r="J123" s="175">
        <v>158</v>
      </c>
      <c r="K123" s="176">
        <f>ROUND(E123*J123,2)</f>
        <v>7110</v>
      </c>
      <c r="L123" s="176">
        <v>21</v>
      </c>
      <c r="M123" s="176">
        <f>G123*(1+L123/100)</f>
        <v>0</v>
      </c>
      <c r="N123" s="176">
        <v>0</v>
      </c>
      <c r="O123" s="176">
        <f>ROUND(E123*N123,2)</f>
        <v>0</v>
      </c>
      <c r="P123" s="176">
        <v>0</v>
      </c>
      <c r="Q123" s="176">
        <f>ROUND(E123*P123,2)</f>
        <v>0</v>
      </c>
      <c r="R123" s="176"/>
      <c r="S123" s="176" t="s">
        <v>117</v>
      </c>
      <c r="T123" s="177" t="s">
        <v>117</v>
      </c>
      <c r="U123" s="161">
        <v>0.15</v>
      </c>
      <c r="V123" s="161">
        <f>ROUND(E123*U123,2)</f>
        <v>6.75</v>
      </c>
      <c r="W123" s="161"/>
      <c r="X123" s="161" t="s">
        <v>137</v>
      </c>
      <c r="Y123" s="152"/>
      <c r="Z123" s="152"/>
      <c r="AA123" s="152"/>
      <c r="AB123" s="152"/>
      <c r="AC123" s="152"/>
      <c r="AD123" s="152"/>
      <c r="AE123" s="152"/>
      <c r="AF123" s="152"/>
      <c r="AG123" s="152" t="s">
        <v>151</v>
      </c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152"/>
      <c r="AW123" s="152"/>
      <c r="AX123" s="152"/>
      <c r="AY123" s="152"/>
      <c r="AZ123" s="152"/>
      <c r="BA123" s="152"/>
      <c r="BB123" s="152"/>
      <c r="BC123" s="152"/>
      <c r="BD123" s="152"/>
      <c r="BE123" s="152"/>
      <c r="BF123" s="152"/>
      <c r="BG123" s="152"/>
      <c r="BH123" s="152"/>
    </row>
    <row r="124" spans="1:60" outlineLevel="1" x14ac:dyDescent="0.2">
      <c r="A124" s="159"/>
      <c r="B124" s="160"/>
      <c r="C124" s="190" t="s">
        <v>279</v>
      </c>
      <c r="D124" s="162"/>
      <c r="E124" s="163">
        <v>15</v>
      </c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52"/>
      <c r="Z124" s="152"/>
      <c r="AA124" s="152"/>
      <c r="AB124" s="152"/>
      <c r="AC124" s="152"/>
      <c r="AD124" s="152"/>
      <c r="AE124" s="152"/>
      <c r="AF124" s="152"/>
      <c r="AG124" s="152" t="s">
        <v>146</v>
      </c>
      <c r="AH124" s="152">
        <v>0</v>
      </c>
      <c r="AI124" s="152"/>
      <c r="AJ124" s="152"/>
      <c r="AK124" s="152"/>
      <c r="AL124" s="152"/>
      <c r="AM124" s="152"/>
      <c r="AN124" s="152"/>
      <c r="AO124" s="152"/>
      <c r="AP124" s="152"/>
      <c r="AQ124" s="152"/>
      <c r="AR124" s="152"/>
      <c r="AS124" s="152"/>
      <c r="AT124" s="152"/>
      <c r="AU124" s="152"/>
      <c r="AV124" s="152"/>
      <c r="AW124" s="152"/>
      <c r="AX124" s="152"/>
      <c r="AY124" s="152"/>
      <c r="AZ124" s="152"/>
      <c r="BA124" s="152"/>
      <c r="BB124" s="152"/>
      <c r="BC124" s="152"/>
      <c r="BD124" s="152"/>
      <c r="BE124" s="152"/>
      <c r="BF124" s="152"/>
      <c r="BG124" s="152"/>
      <c r="BH124" s="152"/>
    </row>
    <row r="125" spans="1:60" outlineLevel="1" x14ac:dyDescent="0.2">
      <c r="A125" s="159"/>
      <c r="B125" s="160"/>
      <c r="C125" s="190" t="s">
        <v>280</v>
      </c>
      <c r="D125" s="162"/>
      <c r="E125" s="163">
        <v>30</v>
      </c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52"/>
      <c r="Z125" s="152"/>
      <c r="AA125" s="152"/>
      <c r="AB125" s="152"/>
      <c r="AC125" s="152"/>
      <c r="AD125" s="152"/>
      <c r="AE125" s="152"/>
      <c r="AF125" s="152"/>
      <c r="AG125" s="152" t="s">
        <v>146</v>
      </c>
      <c r="AH125" s="152">
        <v>0</v>
      </c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  <c r="BG125" s="152"/>
      <c r="BH125" s="152"/>
    </row>
    <row r="126" spans="1:60" outlineLevel="1" x14ac:dyDescent="0.2">
      <c r="A126" s="171">
        <v>58</v>
      </c>
      <c r="B126" s="172" t="s">
        <v>281</v>
      </c>
      <c r="C126" s="189" t="s">
        <v>282</v>
      </c>
      <c r="D126" s="173" t="s">
        <v>115</v>
      </c>
      <c r="E126" s="174">
        <v>64</v>
      </c>
      <c r="F126" s="175"/>
      <c r="G126" s="176">
        <f>ROUND(E126*F126,2)</f>
        <v>0</v>
      </c>
      <c r="H126" s="175">
        <v>0</v>
      </c>
      <c r="I126" s="176">
        <f>ROUND(E126*H126,2)</f>
        <v>0</v>
      </c>
      <c r="J126" s="175">
        <v>644</v>
      </c>
      <c r="K126" s="176">
        <f>ROUND(E126*J126,2)</f>
        <v>41216</v>
      </c>
      <c r="L126" s="176">
        <v>21</v>
      </c>
      <c r="M126" s="176">
        <f>G126*(1+L126/100)</f>
        <v>0</v>
      </c>
      <c r="N126" s="176">
        <v>0</v>
      </c>
      <c r="O126" s="176">
        <f>ROUND(E126*N126,2)</f>
        <v>0</v>
      </c>
      <c r="P126" s="176">
        <v>0</v>
      </c>
      <c r="Q126" s="176">
        <f>ROUND(E126*P126,2)</f>
        <v>0</v>
      </c>
      <c r="R126" s="176"/>
      <c r="S126" s="176" t="s">
        <v>117</v>
      </c>
      <c r="T126" s="177" t="s">
        <v>117</v>
      </c>
      <c r="U126" s="161">
        <v>1.77</v>
      </c>
      <c r="V126" s="161">
        <f>ROUND(E126*U126,2)</f>
        <v>113.28</v>
      </c>
      <c r="W126" s="161"/>
      <c r="X126" s="161" t="s">
        <v>137</v>
      </c>
      <c r="Y126" s="152"/>
      <c r="Z126" s="152"/>
      <c r="AA126" s="152"/>
      <c r="AB126" s="152"/>
      <c r="AC126" s="152"/>
      <c r="AD126" s="152"/>
      <c r="AE126" s="152"/>
      <c r="AF126" s="152"/>
      <c r="AG126" s="152" t="s">
        <v>151</v>
      </c>
      <c r="AH126" s="152"/>
      <c r="AI126" s="152"/>
      <c r="AJ126" s="152"/>
      <c r="AK126" s="152"/>
      <c r="AL126" s="152"/>
      <c r="AM126" s="152"/>
      <c r="AN126" s="152"/>
      <c r="AO126" s="152"/>
      <c r="AP126" s="152"/>
      <c r="AQ126" s="152"/>
      <c r="AR126" s="152"/>
      <c r="AS126" s="152"/>
      <c r="AT126" s="152"/>
      <c r="AU126" s="152"/>
      <c r="AV126" s="152"/>
      <c r="AW126" s="152"/>
      <c r="AX126" s="152"/>
      <c r="AY126" s="152"/>
      <c r="AZ126" s="152"/>
      <c r="BA126" s="152"/>
      <c r="BB126" s="152"/>
      <c r="BC126" s="152"/>
      <c r="BD126" s="152"/>
      <c r="BE126" s="152"/>
      <c r="BF126" s="152"/>
      <c r="BG126" s="152"/>
      <c r="BH126" s="152"/>
    </row>
    <row r="127" spans="1:60" outlineLevel="1" x14ac:dyDescent="0.2">
      <c r="A127" s="159"/>
      <c r="B127" s="160"/>
      <c r="C127" s="190" t="s">
        <v>283</v>
      </c>
      <c r="D127" s="162"/>
      <c r="E127" s="163">
        <v>54</v>
      </c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52"/>
      <c r="Z127" s="152"/>
      <c r="AA127" s="152"/>
      <c r="AB127" s="152"/>
      <c r="AC127" s="152"/>
      <c r="AD127" s="152"/>
      <c r="AE127" s="152"/>
      <c r="AF127" s="152"/>
      <c r="AG127" s="152" t="s">
        <v>146</v>
      </c>
      <c r="AH127" s="152">
        <v>0</v>
      </c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52"/>
      <c r="AU127" s="152"/>
      <c r="AV127" s="152"/>
      <c r="AW127" s="152"/>
      <c r="AX127" s="152"/>
      <c r="AY127" s="152"/>
      <c r="AZ127" s="152"/>
      <c r="BA127" s="152"/>
      <c r="BB127" s="152"/>
      <c r="BC127" s="152"/>
      <c r="BD127" s="152"/>
      <c r="BE127" s="152"/>
      <c r="BF127" s="152"/>
      <c r="BG127" s="152"/>
      <c r="BH127" s="152"/>
    </row>
    <row r="128" spans="1:60" outlineLevel="1" x14ac:dyDescent="0.2">
      <c r="A128" s="159"/>
      <c r="B128" s="160"/>
      <c r="C128" s="190" t="s">
        <v>284</v>
      </c>
      <c r="D128" s="162"/>
      <c r="E128" s="163">
        <v>10</v>
      </c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52"/>
      <c r="Z128" s="152"/>
      <c r="AA128" s="152"/>
      <c r="AB128" s="152"/>
      <c r="AC128" s="152"/>
      <c r="AD128" s="152"/>
      <c r="AE128" s="152"/>
      <c r="AF128" s="152"/>
      <c r="AG128" s="152" t="s">
        <v>146</v>
      </c>
      <c r="AH128" s="152">
        <v>0</v>
      </c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52"/>
      <c r="BF128" s="152"/>
      <c r="BG128" s="152"/>
      <c r="BH128" s="152"/>
    </row>
    <row r="129" spans="1:60" outlineLevel="1" x14ac:dyDescent="0.2">
      <c r="A129" s="171">
        <v>59</v>
      </c>
      <c r="B129" s="172" t="s">
        <v>285</v>
      </c>
      <c r="C129" s="189" t="s">
        <v>286</v>
      </c>
      <c r="D129" s="173" t="s">
        <v>115</v>
      </c>
      <c r="E129" s="174">
        <v>536</v>
      </c>
      <c r="F129" s="175"/>
      <c r="G129" s="176">
        <f>ROUND(E129*F129,2)</f>
        <v>0</v>
      </c>
      <c r="H129" s="175">
        <v>51.19</v>
      </c>
      <c r="I129" s="176">
        <f>ROUND(E129*H129,2)</f>
        <v>27437.84</v>
      </c>
      <c r="J129" s="175">
        <v>24.71</v>
      </c>
      <c r="K129" s="176">
        <f>ROUND(E129*J129,2)</f>
        <v>13244.56</v>
      </c>
      <c r="L129" s="176">
        <v>21</v>
      </c>
      <c r="M129" s="176">
        <f>G129*(1+L129/100)</f>
        <v>0</v>
      </c>
      <c r="N129" s="176">
        <v>0.14699999999999999</v>
      </c>
      <c r="O129" s="176">
        <f>ROUND(E129*N129,2)</f>
        <v>78.790000000000006</v>
      </c>
      <c r="P129" s="176">
        <v>0</v>
      </c>
      <c r="Q129" s="176">
        <f>ROUND(E129*P129,2)</f>
        <v>0</v>
      </c>
      <c r="R129" s="176"/>
      <c r="S129" s="176" t="s">
        <v>117</v>
      </c>
      <c r="T129" s="177" t="s">
        <v>117</v>
      </c>
      <c r="U129" s="161">
        <v>0.06</v>
      </c>
      <c r="V129" s="161">
        <f>ROUND(E129*U129,2)</f>
        <v>32.159999999999997</v>
      </c>
      <c r="W129" s="161"/>
      <c r="X129" s="161" t="s">
        <v>137</v>
      </c>
      <c r="Y129" s="152"/>
      <c r="Z129" s="152"/>
      <c r="AA129" s="152"/>
      <c r="AB129" s="152"/>
      <c r="AC129" s="152"/>
      <c r="AD129" s="152"/>
      <c r="AE129" s="152"/>
      <c r="AF129" s="152"/>
      <c r="AG129" s="152" t="s">
        <v>151</v>
      </c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152"/>
      <c r="BB129" s="152"/>
      <c r="BC129" s="152"/>
      <c r="BD129" s="152"/>
      <c r="BE129" s="152"/>
      <c r="BF129" s="152"/>
      <c r="BG129" s="152"/>
      <c r="BH129" s="152"/>
    </row>
    <row r="130" spans="1:60" outlineLevel="1" x14ac:dyDescent="0.2">
      <c r="A130" s="159"/>
      <c r="B130" s="160"/>
      <c r="C130" s="190" t="s">
        <v>287</v>
      </c>
      <c r="D130" s="162"/>
      <c r="E130" s="163">
        <v>525</v>
      </c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52"/>
      <c r="Z130" s="152"/>
      <c r="AA130" s="152"/>
      <c r="AB130" s="152"/>
      <c r="AC130" s="152"/>
      <c r="AD130" s="152"/>
      <c r="AE130" s="152"/>
      <c r="AF130" s="152"/>
      <c r="AG130" s="152" t="s">
        <v>146</v>
      </c>
      <c r="AH130" s="152">
        <v>0</v>
      </c>
      <c r="AI130" s="152"/>
      <c r="AJ130" s="152"/>
      <c r="AK130" s="152"/>
      <c r="AL130" s="152"/>
      <c r="AM130" s="152"/>
      <c r="AN130" s="152"/>
      <c r="AO130" s="152"/>
      <c r="AP130" s="152"/>
      <c r="AQ130" s="152"/>
      <c r="AR130" s="152"/>
      <c r="AS130" s="152"/>
      <c r="AT130" s="152"/>
      <c r="AU130" s="152"/>
      <c r="AV130" s="152"/>
      <c r="AW130" s="152"/>
      <c r="AX130" s="152"/>
      <c r="AY130" s="152"/>
      <c r="AZ130" s="152"/>
      <c r="BA130" s="152"/>
      <c r="BB130" s="152"/>
      <c r="BC130" s="152"/>
      <c r="BD130" s="152"/>
      <c r="BE130" s="152"/>
      <c r="BF130" s="152"/>
      <c r="BG130" s="152"/>
      <c r="BH130" s="152"/>
    </row>
    <row r="131" spans="1:60" outlineLevel="1" x14ac:dyDescent="0.2">
      <c r="A131" s="159"/>
      <c r="B131" s="160"/>
      <c r="C131" s="190" t="s">
        <v>266</v>
      </c>
      <c r="D131" s="162"/>
      <c r="E131" s="163">
        <v>4</v>
      </c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52"/>
      <c r="Z131" s="152"/>
      <c r="AA131" s="152"/>
      <c r="AB131" s="152"/>
      <c r="AC131" s="152"/>
      <c r="AD131" s="152"/>
      <c r="AE131" s="152"/>
      <c r="AF131" s="152"/>
      <c r="AG131" s="152" t="s">
        <v>146</v>
      </c>
      <c r="AH131" s="152">
        <v>0</v>
      </c>
      <c r="AI131" s="152"/>
      <c r="AJ131" s="152"/>
      <c r="AK131" s="152"/>
      <c r="AL131" s="152"/>
      <c r="AM131" s="152"/>
      <c r="AN131" s="152"/>
      <c r="AO131" s="152"/>
      <c r="AP131" s="152"/>
      <c r="AQ131" s="152"/>
      <c r="AR131" s="152"/>
      <c r="AS131" s="152"/>
      <c r="AT131" s="152"/>
      <c r="AU131" s="152"/>
      <c r="AV131" s="152"/>
      <c r="AW131" s="152"/>
      <c r="AX131" s="152"/>
      <c r="AY131" s="152"/>
      <c r="AZ131" s="152"/>
      <c r="BA131" s="152"/>
      <c r="BB131" s="152"/>
      <c r="BC131" s="152"/>
      <c r="BD131" s="152"/>
      <c r="BE131" s="152"/>
      <c r="BF131" s="152"/>
      <c r="BG131" s="152"/>
      <c r="BH131" s="152"/>
    </row>
    <row r="132" spans="1:60" outlineLevel="1" x14ac:dyDescent="0.2">
      <c r="A132" s="159"/>
      <c r="B132" s="160"/>
      <c r="C132" s="190" t="s">
        <v>263</v>
      </c>
      <c r="D132" s="162"/>
      <c r="E132" s="163">
        <v>7</v>
      </c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52"/>
      <c r="Z132" s="152"/>
      <c r="AA132" s="152"/>
      <c r="AB132" s="152"/>
      <c r="AC132" s="152"/>
      <c r="AD132" s="152"/>
      <c r="AE132" s="152"/>
      <c r="AF132" s="152"/>
      <c r="AG132" s="152" t="s">
        <v>146</v>
      </c>
      <c r="AH132" s="152">
        <v>0</v>
      </c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2"/>
      <c r="AZ132" s="152"/>
      <c r="BA132" s="152"/>
      <c r="BB132" s="152"/>
      <c r="BC132" s="152"/>
      <c r="BD132" s="152"/>
      <c r="BE132" s="152"/>
      <c r="BF132" s="152"/>
      <c r="BG132" s="152"/>
      <c r="BH132" s="152"/>
    </row>
    <row r="133" spans="1:60" outlineLevel="1" x14ac:dyDescent="0.2">
      <c r="A133" s="171">
        <v>60</v>
      </c>
      <c r="B133" s="172" t="s">
        <v>288</v>
      </c>
      <c r="C133" s="189" t="s">
        <v>289</v>
      </c>
      <c r="D133" s="173" t="s">
        <v>115</v>
      </c>
      <c r="E133" s="174">
        <v>117</v>
      </c>
      <c r="F133" s="175"/>
      <c r="G133" s="176">
        <f>ROUND(E133*F133,2)</f>
        <v>0</v>
      </c>
      <c r="H133" s="175">
        <v>95.13</v>
      </c>
      <c r="I133" s="176">
        <f>ROUND(E133*H133,2)</f>
        <v>11130.21</v>
      </c>
      <c r="J133" s="175">
        <v>45.87</v>
      </c>
      <c r="K133" s="176">
        <f>ROUND(E133*J133,2)</f>
        <v>5366.79</v>
      </c>
      <c r="L133" s="176">
        <v>21</v>
      </c>
      <c r="M133" s="176">
        <f>G133*(1+L133/100)</f>
        <v>0</v>
      </c>
      <c r="N133" s="176">
        <v>0.27300000000000002</v>
      </c>
      <c r="O133" s="176">
        <f>ROUND(E133*N133,2)</f>
        <v>31.94</v>
      </c>
      <c r="P133" s="176">
        <v>0</v>
      </c>
      <c r="Q133" s="176">
        <f>ROUND(E133*P133,2)</f>
        <v>0</v>
      </c>
      <c r="R133" s="176"/>
      <c r="S133" s="176" t="s">
        <v>117</v>
      </c>
      <c r="T133" s="177" t="s">
        <v>117</v>
      </c>
      <c r="U133" s="161">
        <v>0.11</v>
      </c>
      <c r="V133" s="161">
        <f>ROUND(E133*U133,2)</f>
        <v>12.87</v>
      </c>
      <c r="W133" s="161"/>
      <c r="X133" s="161" t="s">
        <v>137</v>
      </c>
      <c r="Y133" s="152"/>
      <c r="Z133" s="152"/>
      <c r="AA133" s="152"/>
      <c r="AB133" s="152"/>
      <c r="AC133" s="152"/>
      <c r="AD133" s="152"/>
      <c r="AE133" s="152"/>
      <c r="AF133" s="152"/>
      <c r="AG133" s="152" t="s">
        <v>151</v>
      </c>
      <c r="AH133" s="152"/>
      <c r="AI133" s="152"/>
      <c r="AJ133" s="152"/>
      <c r="AK133" s="152"/>
      <c r="AL133" s="152"/>
      <c r="AM133" s="152"/>
      <c r="AN133" s="152"/>
      <c r="AO133" s="152"/>
      <c r="AP133" s="152"/>
      <c r="AQ133" s="152"/>
      <c r="AR133" s="152"/>
      <c r="AS133" s="152"/>
      <c r="AT133" s="152"/>
      <c r="AU133" s="152"/>
      <c r="AV133" s="152"/>
      <c r="AW133" s="152"/>
      <c r="AX133" s="152"/>
      <c r="AY133" s="152"/>
      <c r="AZ133" s="152"/>
      <c r="BA133" s="152"/>
      <c r="BB133" s="152"/>
      <c r="BC133" s="152"/>
      <c r="BD133" s="152"/>
      <c r="BE133" s="152"/>
      <c r="BF133" s="152"/>
      <c r="BG133" s="152"/>
      <c r="BH133" s="152"/>
    </row>
    <row r="134" spans="1:60" outlineLevel="1" x14ac:dyDescent="0.2">
      <c r="A134" s="159"/>
      <c r="B134" s="160"/>
      <c r="C134" s="190" t="s">
        <v>276</v>
      </c>
      <c r="D134" s="162"/>
      <c r="E134" s="163">
        <v>8</v>
      </c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52"/>
      <c r="Z134" s="152"/>
      <c r="AA134" s="152"/>
      <c r="AB134" s="152"/>
      <c r="AC134" s="152"/>
      <c r="AD134" s="152"/>
      <c r="AE134" s="152"/>
      <c r="AF134" s="152"/>
      <c r="AG134" s="152" t="s">
        <v>146</v>
      </c>
      <c r="AH134" s="152">
        <v>0</v>
      </c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2"/>
      <c r="AS134" s="152"/>
      <c r="AT134" s="152"/>
      <c r="AU134" s="152"/>
      <c r="AV134" s="152"/>
      <c r="AW134" s="152"/>
      <c r="AX134" s="152"/>
      <c r="AY134" s="152"/>
      <c r="AZ134" s="152"/>
      <c r="BA134" s="152"/>
      <c r="BB134" s="152"/>
      <c r="BC134" s="152"/>
      <c r="BD134" s="152"/>
      <c r="BE134" s="152"/>
      <c r="BF134" s="152"/>
      <c r="BG134" s="152"/>
      <c r="BH134" s="152"/>
    </row>
    <row r="135" spans="1:60" outlineLevel="1" x14ac:dyDescent="0.2">
      <c r="A135" s="159"/>
      <c r="B135" s="160"/>
      <c r="C135" s="190" t="s">
        <v>290</v>
      </c>
      <c r="D135" s="162"/>
      <c r="E135" s="163">
        <v>69</v>
      </c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52"/>
      <c r="Z135" s="152"/>
      <c r="AA135" s="152"/>
      <c r="AB135" s="152"/>
      <c r="AC135" s="152"/>
      <c r="AD135" s="152"/>
      <c r="AE135" s="152"/>
      <c r="AF135" s="152"/>
      <c r="AG135" s="152" t="s">
        <v>146</v>
      </c>
      <c r="AH135" s="152">
        <v>0</v>
      </c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2"/>
      <c r="AS135" s="152"/>
      <c r="AT135" s="152"/>
      <c r="AU135" s="152"/>
      <c r="AV135" s="152"/>
      <c r="AW135" s="152"/>
      <c r="AX135" s="152"/>
      <c r="AY135" s="152"/>
      <c r="AZ135" s="152"/>
      <c r="BA135" s="152"/>
      <c r="BB135" s="152"/>
      <c r="BC135" s="152"/>
      <c r="BD135" s="152"/>
      <c r="BE135" s="152"/>
      <c r="BF135" s="152"/>
      <c r="BG135" s="152"/>
      <c r="BH135" s="152"/>
    </row>
    <row r="136" spans="1:60" outlineLevel="1" x14ac:dyDescent="0.2">
      <c r="A136" s="159"/>
      <c r="B136" s="160"/>
      <c r="C136" s="190" t="s">
        <v>291</v>
      </c>
      <c r="D136" s="162"/>
      <c r="E136" s="163">
        <v>40</v>
      </c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52"/>
      <c r="Z136" s="152"/>
      <c r="AA136" s="152"/>
      <c r="AB136" s="152"/>
      <c r="AC136" s="152"/>
      <c r="AD136" s="152"/>
      <c r="AE136" s="152"/>
      <c r="AF136" s="152"/>
      <c r="AG136" s="152" t="s">
        <v>146</v>
      </c>
      <c r="AH136" s="152">
        <v>0</v>
      </c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2"/>
      <c r="BC136" s="152"/>
      <c r="BD136" s="152"/>
      <c r="BE136" s="152"/>
      <c r="BF136" s="152"/>
      <c r="BG136" s="152"/>
      <c r="BH136" s="152"/>
    </row>
    <row r="137" spans="1:60" outlineLevel="1" x14ac:dyDescent="0.2">
      <c r="A137" s="171">
        <v>61</v>
      </c>
      <c r="B137" s="172" t="s">
        <v>292</v>
      </c>
      <c r="C137" s="189" t="s">
        <v>293</v>
      </c>
      <c r="D137" s="173" t="s">
        <v>115</v>
      </c>
      <c r="E137" s="174">
        <v>653</v>
      </c>
      <c r="F137" s="175"/>
      <c r="G137" s="176">
        <f>ROUND(E137*F137,2)</f>
        <v>0</v>
      </c>
      <c r="H137" s="175">
        <v>5.46</v>
      </c>
      <c r="I137" s="176">
        <f>ROUND(E137*H137,2)</f>
        <v>3565.38</v>
      </c>
      <c r="J137" s="175">
        <v>10.74</v>
      </c>
      <c r="K137" s="176">
        <f>ROUND(E137*J137,2)</f>
        <v>7013.22</v>
      </c>
      <c r="L137" s="176">
        <v>21</v>
      </c>
      <c r="M137" s="176">
        <f>G137*(1+L137/100)</f>
        <v>0</v>
      </c>
      <c r="N137" s="176">
        <v>6.0000000000000002E-5</v>
      </c>
      <c r="O137" s="176">
        <f>ROUND(E137*N137,2)</f>
        <v>0.04</v>
      </c>
      <c r="P137" s="176">
        <v>0</v>
      </c>
      <c r="Q137" s="176">
        <f>ROUND(E137*P137,2)</f>
        <v>0</v>
      </c>
      <c r="R137" s="176"/>
      <c r="S137" s="176" t="s">
        <v>117</v>
      </c>
      <c r="T137" s="177" t="s">
        <v>117</v>
      </c>
      <c r="U137" s="161">
        <v>0.03</v>
      </c>
      <c r="V137" s="161">
        <f>ROUND(E137*U137,2)</f>
        <v>19.59</v>
      </c>
      <c r="W137" s="161"/>
      <c r="X137" s="161" t="s">
        <v>137</v>
      </c>
      <c r="Y137" s="152"/>
      <c r="Z137" s="152"/>
      <c r="AA137" s="152"/>
      <c r="AB137" s="152"/>
      <c r="AC137" s="152"/>
      <c r="AD137" s="152"/>
      <c r="AE137" s="152"/>
      <c r="AF137" s="152"/>
      <c r="AG137" s="152" t="s">
        <v>138</v>
      </c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2"/>
      <c r="AS137" s="152"/>
      <c r="AT137" s="152"/>
      <c r="AU137" s="152"/>
      <c r="AV137" s="152"/>
      <c r="AW137" s="152"/>
      <c r="AX137" s="152"/>
      <c r="AY137" s="152"/>
      <c r="AZ137" s="152"/>
      <c r="BA137" s="152"/>
      <c r="BB137" s="152"/>
      <c r="BC137" s="152"/>
      <c r="BD137" s="152"/>
      <c r="BE137" s="152"/>
      <c r="BF137" s="152"/>
      <c r="BG137" s="152"/>
      <c r="BH137" s="152"/>
    </row>
    <row r="138" spans="1:60" outlineLevel="1" x14ac:dyDescent="0.2">
      <c r="A138" s="159"/>
      <c r="B138" s="160"/>
      <c r="C138" s="190" t="s">
        <v>287</v>
      </c>
      <c r="D138" s="162"/>
      <c r="E138" s="163">
        <v>525</v>
      </c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52"/>
      <c r="Z138" s="152"/>
      <c r="AA138" s="152"/>
      <c r="AB138" s="152"/>
      <c r="AC138" s="152"/>
      <c r="AD138" s="152"/>
      <c r="AE138" s="152"/>
      <c r="AF138" s="152"/>
      <c r="AG138" s="152" t="s">
        <v>146</v>
      </c>
      <c r="AH138" s="152">
        <v>0</v>
      </c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152"/>
      <c r="AV138" s="152"/>
      <c r="AW138" s="152"/>
      <c r="AX138" s="152"/>
      <c r="AY138" s="152"/>
      <c r="AZ138" s="152"/>
      <c r="BA138" s="152"/>
      <c r="BB138" s="152"/>
      <c r="BC138" s="152"/>
      <c r="BD138" s="152"/>
      <c r="BE138" s="152"/>
      <c r="BF138" s="152"/>
      <c r="BG138" s="152"/>
      <c r="BH138" s="152"/>
    </row>
    <row r="139" spans="1:60" outlineLevel="1" x14ac:dyDescent="0.2">
      <c r="A139" s="159"/>
      <c r="B139" s="160"/>
      <c r="C139" s="190" t="s">
        <v>276</v>
      </c>
      <c r="D139" s="162"/>
      <c r="E139" s="163">
        <v>8</v>
      </c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52"/>
      <c r="Z139" s="152"/>
      <c r="AA139" s="152"/>
      <c r="AB139" s="152"/>
      <c r="AC139" s="152"/>
      <c r="AD139" s="152"/>
      <c r="AE139" s="152"/>
      <c r="AF139" s="152"/>
      <c r="AG139" s="152" t="s">
        <v>146</v>
      </c>
      <c r="AH139" s="152">
        <v>0</v>
      </c>
      <c r="AI139" s="152"/>
      <c r="AJ139" s="152"/>
      <c r="AK139" s="152"/>
      <c r="AL139" s="152"/>
      <c r="AM139" s="152"/>
      <c r="AN139" s="152"/>
      <c r="AO139" s="152"/>
      <c r="AP139" s="152"/>
      <c r="AQ139" s="152"/>
      <c r="AR139" s="152"/>
      <c r="AS139" s="152"/>
      <c r="AT139" s="152"/>
      <c r="AU139" s="152"/>
      <c r="AV139" s="152"/>
      <c r="AW139" s="152"/>
      <c r="AX139" s="152"/>
      <c r="AY139" s="152"/>
      <c r="AZ139" s="152"/>
      <c r="BA139" s="152"/>
      <c r="BB139" s="152"/>
      <c r="BC139" s="152"/>
      <c r="BD139" s="152"/>
      <c r="BE139" s="152"/>
      <c r="BF139" s="152"/>
      <c r="BG139" s="152"/>
      <c r="BH139" s="152"/>
    </row>
    <row r="140" spans="1:60" outlineLevel="1" x14ac:dyDescent="0.2">
      <c r="A140" s="159"/>
      <c r="B140" s="160"/>
      <c r="C140" s="190" t="s">
        <v>266</v>
      </c>
      <c r="D140" s="162"/>
      <c r="E140" s="163">
        <v>4</v>
      </c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52"/>
      <c r="Z140" s="152"/>
      <c r="AA140" s="152"/>
      <c r="AB140" s="152"/>
      <c r="AC140" s="152"/>
      <c r="AD140" s="152"/>
      <c r="AE140" s="152"/>
      <c r="AF140" s="152"/>
      <c r="AG140" s="152" t="s">
        <v>146</v>
      </c>
      <c r="AH140" s="152">
        <v>0</v>
      </c>
      <c r="AI140" s="152"/>
      <c r="AJ140" s="152"/>
      <c r="AK140" s="152"/>
      <c r="AL140" s="152"/>
      <c r="AM140" s="152"/>
      <c r="AN140" s="152"/>
      <c r="AO140" s="152"/>
      <c r="AP140" s="152"/>
      <c r="AQ140" s="152"/>
      <c r="AR140" s="152"/>
      <c r="AS140" s="152"/>
      <c r="AT140" s="152"/>
      <c r="AU140" s="152"/>
      <c r="AV140" s="152"/>
      <c r="AW140" s="152"/>
      <c r="AX140" s="152"/>
      <c r="AY140" s="152"/>
      <c r="AZ140" s="152"/>
      <c r="BA140" s="152"/>
      <c r="BB140" s="152"/>
      <c r="BC140" s="152"/>
      <c r="BD140" s="152"/>
      <c r="BE140" s="152"/>
      <c r="BF140" s="152"/>
      <c r="BG140" s="152"/>
      <c r="BH140" s="152"/>
    </row>
    <row r="141" spans="1:60" outlineLevel="1" x14ac:dyDescent="0.2">
      <c r="A141" s="159"/>
      <c r="B141" s="160"/>
      <c r="C141" s="190" t="s">
        <v>159</v>
      </c>
      <c r="D141" s="162"/>
      <c r="E141" s="163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52"/>
      <c r="Z141" s="152"/>
      <c r="AA141" s="152"/>
      <c r="AB141" s="152"/>
      <c r="AC141" s="152"/>
      <c r="AD141" s="152"/>
      <c r="AE141" s="152"/>
      <c r="AF141" s="152"/>
      <c r="AG141" s="152" t="s">
        <v>146</v>
      </c>
      <c r="AH141" s="152">
        <v>0</v>
      </c>
      <c r="AI141" s="152"/>
      <c r="AJ141" s="152"/>
      <c r="AK141" s="152"/>
      <c r="AL141" s="152"/>
      <c r="AM141" s="152"/>
      <c r="AN141" s="152"/>
      <c r="AO141" s="152"/>
      <c r="AP141" s="152"/>
      <c r="AQ141" s="152"/>
      <c r="AR141" s="152"/>
      <c r="AS141" s="152"/>
      <c r="AT141" s="152"/>
      <c r="AU141" s="152"/>
      <c r="AV141" s="152"/>
      <c r="AW141" s="152"/>
      <c r="AX141" s="152"/>
      <c r="AY141" s="152"/>
      <c r="AZ141" s="152"/>
      <c r="BA141" s="152"/>
      <c r="BB141" s="152"/>
      <c r="BC141" s="152"/>
      <c r="BD141" s="152"/>
      <c r="BE141" s="152"/>
      <c r="BF141" s="152"/>
      <c r="BG141" s="152"/>
      <c r="BH141" s="152"/>
    </row>
    <row r="142" spans="1:60" outlineLevel="1" x14ac:dyDescent="0.2">
      <c r="A142" s="159"/>
      <c r="B142" s="160"/>
      <c r="C142" s="190" t="s">
        <v>263</v>
      </c>
      <c r="D142" s="162"/>
      <c r="E142" s="163">
        <v>7</v>
      </c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52"/>
      <c r="Z142" s="152"/>
      <c r="AA142" s="152"/>
      <c r="AB142" s="152"/>
      <c r="AC142" s="152"/>
      <c r="AD142" s="152"/>
      <c r="AE142" s="152"/>
      <c r="AF142" s="152"/>
      <c r="AG142" s="152" t="s">
        <v>146</v>
      </c>
      <c r="AH142" s="152">
        <v>0</v>
      </c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152"/>
      <c r="AV142" s="152"/>
      <c r="AW142" s="152"/>
      <c r="AX142" s="152"/>
      <c r="AY142" s="152"/>
      <c r="AZ142" s="152"/>
      <c r="BA142" s="152"/>
      <c r="BB142" s="152"/>
      <c r="BC142" s="152"/>
      <c r="BD142" s="152"/>
      <c r="BE142" s="152"/>
      <c r="BF142" s="152"/>
      <c r="BG142" s="152"/>
      <c r="BH142" s="152"/>
    </row>
    <row r="143" spans="1:60" outlineLevel="1" x14ac:dyDescent="0.2">
      <c r="A143" s="159"/>
      <c r="B143" s="160"/>
      <c r="C143" s="190" t="s">
        <v>290</v>
      </c>
      <c r="D143" s="162"/>
      <c r="E143" s="163">
        <v>69</v>
      </c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52"/>
      <c r="Z143" s="152"/>
      <c r="AA143" s="152"/>
      <c r="AB143" s="152"/>
      <c r="AC143" s="152"/>
      <c r="AD143" s="152"/>
      <c r="AE143" s="152"/>
      <c r="AF143" s="152"/>
      <c r="AG143" s="152" t="s">
        <v>146</v>
      </c>
      <c r="AH143" s="152">
        <v>0</v>
      </c>
      <c r="AI143" s="152"/>
      <c r="AJ143" s="152"/>
      <c r="AK143" s="152"/>
      <c r="AL143" s="152"/>
      <c r="AM143" s="152"/>
      <c r="AN143" s="152"/>
      <c r="AO143" s="152"/>
      <c r="AP143" s="152"/>
      <c r="AQ143" s="152"/>
      <c r="AR143" s="152"/>
      <c r="AS143" s="152"/>
      <c r="AT143" s="152"/>
      <c r="AU143" s="152"/>
      <c r="AV143" s="152"/>
      <c r="AW143" s="152"/>
      <c r="AX143" s="152"/>
      <c r="AY143" s="152"/>
      <c r="AZ143" s="152"/>
      <c r="BA143" s="152"/>
      <c r="BB143" s="152"/>
      <c r="BC143" s="152"/>
      <c r="BD143" s="152"/>
      <c r="BE143" s="152"/>
      <c r="BF143" s="152"/>
      <c r="BG143" s="152"/>
      <c r="BH143" s="152"/>
    </row>
    <row r="144" spans="1:60" outlineLevel="1" x14ac:dyDescent="0.2">
      <c r="A144" s="159"/>
      <c r="B144" s="160"/>
      <c r="C144" s="190" t="s">
        <v>291</v>
      </c>
      <c r="D144" s="162"/>
      <c r="E144" s="163">
        <v>40</v>
      </c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52"/>
      <c r="Z144" s="152"/>
      <c r="AA144" s="152"/>
      <c r="AB144" s="152"/>
      <c r="AC144" s="152"/>
      <c r="AD144" s="152"/>
      <c r="AE144" s="152"/>
      <c r="AF144" s="152"/>
      <c r="AG144" s="152" t="s">
        <v>146</v>
      </c>
      <c r="AH144" s="152">
        <v>0</v>
      </c>
      <c r="AI144" s="152"/>
      <c r="AJ144" s="152"/>
      <c r="AK144" s="152"/>
      <c r="AL144" s="152"/>
      <c r="AM144" s="152"/>
      <c r="AN144" s="152"/>
      <c r="AO144" s="152"/>
      <c r="AP144" s="152"/>
      <c r="AQ144" s="152"/>
      <c r="AR144" s="152"/>
      <c r="AS144" s="152"/>
      <c r="AT144" s="152"/>
      <c r="AU144" s="152"/>
      <c r="AV144" s="152"/>
      <c r="AW144" s="152"/>
      <c r="AX144" s="152"/>
      <c r="AY144" s="152"/>
      <c r="AZ144" s="152"/>
      <c r="BA144" s="152"/>
      <c r="BB144" s="152"/>
      <c r="BC144" s="152"/>
      <c r="BD144" s="152"/>
      <c r="BE144" s="152"/>
      <c r="BF144" s="152"/>
      <c r="BG144" s="152"/>
      <c r="BH144" s="152"/>
    </row>
    <row r="145" spans="1:60" outlineLevel="1" x14ac:dyDescent="0.2">
      <c r="A145" s="171">
        <v>62</v>
      </c>
      <c r="B145" s="172" t="s">
        <v>294</v>
      </c>
      <c r="C145" s="189" t="s">
        <v>295</v>
      </c>
      <c r="D145" s="173" t="s">
        <v>115</v>
      </c>
      <c r="E145" s="174">
        <v>11</v>
      </c>
      <c r="F145" s="175"/>
      <c r="G145" s="176">
        <f>ROUND(E145*F145,2)</f>
        <v>0</v>
      </c>
      <c r="H145" s="175">
        <v>0</v>
      </c>
      <c r="I145" s="176">
        <f>ROUND(E145*H145,2)</f>
        <v>0</v>
      </c>
      <c r="J145" s="175">
        <v>19.8</v>
      </c>
      <c r="K145" s="176">
        <f>ROUND(E145*J145,2)</f>
        <v>217.8</v>
      </c>
      <c r="L145" s="176">
        <v>21</v>
      </c>
      <c r="M145" s="176">
        <f>G145*(1+L145/100)</f>
        <v>0</v>
      </c>
      <c r="N145" s="176">
        <v>0</v>
      </c>
      <c r="O145" s="176">
        <f>ROUND(E145*N145,2)</f>
        <v>0</v>
      </c>
      <c r="P145" s="176">
        <v>0</v>
      </c>
      <c r="Q145" s="176">
        <f>ROUND(E145*P145,2)</f>
        <v>0</v>
      </c>
      <c r="R145" s="176"/>
      <c r="S145" s="176" t="s">
        <v>117</v>
      </c>
      <c r="T145" s="177" t="s">
        <v>117</v>
      </c>
      <c r="U145" s="161">
        <v>0.05</v>
      </c>
      <c r="V145" s="161">
        <f>ROUND(E145*U145,2)</f>
        <v>0.55000000000000004</v>
      </c>
      <c r="W145" s="161"/>
      <c r="X145" s="161" t="s">
        <v>137</v>
      </c>
      <c r="Y145" s="152"/>
      <c r="Z145" s="152"/>
      <c r="AA145" s="152"/>
      <c r="AB145" s="152"/>
      <c r="AC145" s="152"/>
      <c r="AD145" s="152"/>
      <c r="AE145" s="152"/>
      <c r="AF145" s="152"/>
      <c r="AG145" s="152" t="s">
        <v>151</v>
      </c>
      <c r="AH145" s="152"/>
      <c r="AI145" s="152"/>
      <c r="AJ145" s="152"/>
      <c r="AK145" s="152"/>
      <c r="AL145" s="152"/>
      <c r="AM145" s="152"/>
      <c r="AN145" s="152"/>
      <c r="AO145" s="152"/>
      <c r="AP145" s="152"/>
      <c r="AQ145" s="152"/>
      <c r="AR145" s="152"/>
      <c r="AS145" s="152"/>
      <c r="AT145" s="152"/>
      <c r="AU145" s="152"/>
      <c r="AV145" s="152"/>
      <c r="AW145" s="152"/>
      <c r="AX145" s="152"/>
      <c r="AY145" s="152"/>
      <c r="AZ145" s="152"/>
      <c r="BA145" s="152"/>
      <c r="BB145" s="152"/>
      <c r="BC145" s="152"/>
      <c r="BD145" s="152"/>
      <c r="BE145" s="152"/>
      <c r="BF145" s="152"/>
      <c r="BG145" s="152"/>
      <c r="BH145" s="152"/>
    </row>
    <row r="146" spans="1:60" outlineLevel="1" x14ac:dyDescent="0.2">
      <c r="A146" s="159"/>
      <c r="B146" s="160"/>
      <c r="C146" s="190" t="s">
        <v>266</v>
      </c>
      <c r="D146" s="162"/>
      <c r="E146" s="163">
        <v>4</v>
      </c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52"/>
      <c r="Z146" s="152"/>
      <c r="AA146" s="152"/>
      <c r="AB146" s="152"/>
      <c r="AC146" s="152"/>
      <c r="AD146" s="152"/>
      <c r="AE146" s="152"/>
      <c r="AF146" s="152"/>
      <c r="AG146" s="152" t="s">
        <v>146</v>
      </c>
      <c r="AH146" s="152">
        <v>0</v>
      </c>
      <c r="AI146" s="152"/>
      <c r="AJ146" s="152"/>
      <c r="AK146" s="152"/>
      <c r="AL146" s="152"/>
      <c r="AM146" s="152"/>
      <c r="AN146" s="152"/>
      <c r="AO146" s="152"/>
      <c r="AP146" s="152"/>
      <c r="AQ146" s="152"/>
      <c r="AR146" s="152"/>
      <c r="AS146" s="152"/>
      <c r="AT146" s="152"/>
      <c r="AU146" s="152"/>
      <c r="AV146" s="152"/>
      <c r="AW146" s="152"/>
      <c r="AX146" s="152"/>
      <c r="AY146" s="152"/>
      <c r="AZ146" s="152"/>
      <c r="BA146" s="152"/>
      <c r="BB146" s="152"/>
      <c r="BC146" s="152"/>
      <c r="BD146" s="152"/>
      <c r="BE146" s="152"/>
      <c r="BF146" s="152"/>
      <c r="BG146" s="152"/>
      <c r="BH146" s="152"/>
    </row>
    <row r="147" spans="1:60" outlineLevel="1" x14ac:dyDescent="0.2">
      <c r="A147" s="159"/>
      <c r="B147" s="160"/>
      <c r="C147" s="190" t="s">
        <v>263</v>
      </c>
      <c r="D147" s="162"/>
      <c r="E147" s="163">
        <v>7</v>
      </c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52"/>
      <c r="Z147" s="152"/>
      <c r="AA147" s="152"/>
      <c r="AB147" s="152"/>
      <c r="AC147" s="152"/>
      <c r="AD147" s="152"/>
      <c r="AE147" s="152"/>
      <c r="AF147" s="152"/>
      <c r="AG147" s="152" t="s">
        <v>146</v>
      </c>
      <c r="AH147" s="152">
        <v>0</v>
      </c>
      <c r="AI147" s="152"/>
      <c r="AJ147" s="152"/>
      <c r="AK147" s="152"/>
      <c r="AL147" s="152"/>
      <c r="AM147" s="152"/>
      <c r="AN147" s="152"/>
      <c r="AO147" s="152"/>
      <c r="AP147" s="152"/>
      <c r="AQ147" s="152"/>
      <c r="AR147" s="152"/>
      <c r="AS147" s="152"/>
      <c r="AT147" s="152"/>
      <c r="AU147" s="152"/>
      <c r="AV147" s="152"/>
      <c r="AW147" s="152"/>
      <c r="AX147" s="152"/>
      <c r="AY147" s="152"/>
      <c r="AZ147" s="152"/>
      <c r="BA147" s="152"/>
      <c r="BB147" s="152"/>
      <c r="BC147" s="152"/>
      <c r="BD147" s="152"/>
      <c r="BE147" s="152"/>
      <c r="BF147" s="152"/>
      <c r="BG147" s="152"/>
      <c r="BH147" s="152"/>
    </row>
    <row r="148" spans="1:60" outlineLevel="1" x14ac:dyDescent="0.2">
      <c r="A148" s="171">
        <v>63</v>
      </c>
      <c r="B148" s="172" t="s">
        <v>296</v>
      </c>
      <c r="C148" s="189" t="s">
        <v>297</v>
      </c>
      <c r="D148" s="173" t="s">
        <v>115</v>
      </c>
      <c r="E148" s="174">
        <v>8</v>
      </c>
      <c r="F148" s="175"/>
      <c r="G148" s="176">
        <f>ROUND(E148*F148,2)</f>
        <v>0</v>
      </c>
      <c r="H148" s="175">
        <v>0</v>
      </c>
      <c r="I148" s="176">
        <f>ROUND(E148*H148,2)</f>
        <v>0</v>
      </c>
      <c r="J148" s="175">
        <v>83</v>
      </c>
      <c r="K148" s="176">
        <f>ROUND(E148*J148,2)</f>
        <v>664</v>
      </c>
      <c r="L148" s="176">
        <v>21</v>
      </c>
      <c r="M148" s="176">
        <f>G148*(1+L148/100)</f>
        <v>0</v>
      </c>
      <c r="N148" s="176">
        <v>0</v>
      </c>
      <c r="O148" s="176">
        <f>ROUND(E148*N148,2)</f>
        <v>0</v>
      </c>
      <c r="P148" s="176">
        <v>0</v>
      </c>
      <c r="Q148" s="176">
        <f>ROUND(E148*P148,2)</f>
        <v>0</v>
      </c>
      <c r="R148" s="176"/>
      <c r="S148" s="176" t="s">
        <v>117</v>
      </c>
      <c r="T148" s="177" t="s">
        <v>117</v>
      </c>
      <c r="U148" s="161">
        <v>0.20399999999999999</v>
      </c>
      <c r="V148" s="161">
        <f>ROUND(E148*U148,2)</f>
        <v>1.63</v>
      </c>
      <c r="W148" s="161"/>
      <c r="X148" s="161" t="s">
        <v>137</v>
      </c>
      <c r="Y148" s="152"/>
      <c r="Z148" s="152"/>
      <c r="AA148" s="152"/>
      <c r="AB148" s="152"/>
      <c r="AC148" s="152"/>
      <c r="AD148" s="152"/>
      <c r="AE148" s="152"/>
      <c r="AF148" s="152"/>
      <c r="AG148" s="152" t="s">
        <v>151</v>
      </c>
      <c r="AH148" s="152"/>
      <c r="AI148" s="152"/>
      <c r="AJ148" s="152"/>
      <c r="AK148" s="152"/>
      <c r="AL148" s="152"/>
      <c r="AM148" s="152"/>
      <c r="AN148" s="152"/>
      <c r="AO148" s="152"/>
      <c r="AP148" s="152"/>
      <c r="AQ148" s="152"/>
      <c r="AR148" s="152"/>
      <c r="AS148" s="152"/>
      <c r="AT148" s="152"/>
      <c r="AU148" s="152"/>
      <c r="AV148" s="152"/>
      <c r="AW148" s="152"/>
      <c r="AX148" s="152"/>
      <c r="AY148" s="152"/>
      <c r="AZ148" s="152"/>
      <c r="BA148" s="152"/>
      <c r="BB148" s="152"/>
      <c r="BC148" s="152"/>
      <c r="BD148" s="152"/>
      <c r="BE148" s="152"/>
      <c r="BF148" s="152"/>
      <c r="BG148" s="152"/>
      <c r="BH148" s="152"/>
    </row>
    <row r="149" spans="1:60" outlineLevel="1" x14ac:dyDescent="0.2">
      <c r="A149" s="159"/>
      <c r="B149" s="160"/>
      <c r="C149" s="190" t="s">
        <v>276</v>
      </c>
      <c r="D149" s="162"/>
      <c r="E149" s="163">
        <v>8</v>
      </c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52"/>
      <c r="Z149" s="152"/>
      <c r="AA149" s="152"/>
      <c r="AB149" s="152"/>
      <c r="AC149" s="152"/>
      <c r="AD149" s="152"/>
      <c r="AE149" s="152"/>
      <c r="AF149" s="152"/>
      <c r="AG149" s="152" t="s">
        <v>146</v>
      </c>
      <c r="AH149" s="152">
        <v>0</v>
      </c>
      <c r="AI149" s="152"/>
      <c r="AJ149" s="152"/>
      <c r="AK149" s="152"/>
      <c r="AL149" s="152"/>
      <c r="AM149" s="152"/>
      <c r="AN149" s="152"/>
      <c r="AO149" s="152"/>
      <c r="AP149" s="152"/>
      <c r="AQ149" s="152"/>
      <c r="AR149" s="152"/>
      <c r="AS149" s="152"/>
      <c r="AT149" s="152"/>
      <c r="AU149" s="152"/>
      <c r="AV149" s="152"/>
      <c r="AW149" s="152"/>
      <c r="AX149" s="152"/>
      <c r="AY149" s="152"/>
      <c r="AZ149" s="152"/>
      <c r="BA149" s="152"/>
      <c r="BB149" s="152"/>
      <c r="BC149" s="152"/>
      <c r="BD149" s="152"/>
      <c r="BE149" s="152"/>
      <c r="BF149" s="152"/>
      <c r="BG149" s="152"/>
      <c r="BH149" s="152"/>
    </row>
    <row r="150" spans="1:60" outlineLevel="1" x14ac:dyDescent="0.2">
      <c r="A150" s="171">
        <v>64</v>
      </c>
      <c r="B150" s="172" t="s">
        <v>298</v>
      </c>
      <c r="C150" s="189" t="s">
        <v>299</v>
      </c>
      <c r="D150" s="173" t="s">
        <v>115</v>
      </c>
      <c r="E150" s="174">
        <v>69</v>
      </c>
      <c r="F150" s="175"/>
      <c r="G150" s="176">
        <f>ROUND(E150*F150,2)</f>
        <v>0</v>
      </c>
      <c r="H150" s="175">
        <v>0</v>
      </c>
      <c r="I150" s="176">
        <f>ROUND(E150*H150,2)</f>
        <v>0</v>
      </c>
      <c r="J150" s="175">
        <v>95.9</v>
      </c>
      <c r="K150" s="176">
        <f>ROUND(E150*J150,2)</f>
        <v>6617.1</v>
      </c>
      <c r="L150" s="176">
        <v>21</v>
      </c>
      <c r="M150" s="176">
        <f>G150*(1+L150/100)</f>
        <v>0</v>
      </c>
      <c r="N150" s="176">
        <v>0</v>
      </c>
      <c r="O150" s="176">
        <f>ROUND(E150*N150,2)</f>
        <v>0</v>
      </c>
      <c r="P150" s="176">
        <v>0</v>
      </c>
      <c r="Q150" s="176">
        <f>ROUND(E150*P150,2)</f>
        <v>0</v>
      </c>
      <c r="R150" s="176"/>
      <c r="S150" s="176" t="s">
        <v>117</v>
      </c>
      <c r="T150" s="177" t="s">
        <v>117</v>
      </c>
      <c r="U150" s="161">
        <v>0.24</v>
      </c>
      <c r="V150" s="161">
        <f>ROUND(E150*U150,2)</f>
        <v>16.559999999999999</v>
      </c>
      <c r="W150" s="161"/>
      <c r="X150" s="161" t="s">
        <v>137</v>
      </c>
      <c r="Y150" s="152"/>
      <c r="Z150" s="152"/>
      <c r="AA150" s="152"/>
      <c r="AB150" s="152"/>
      <c r="AC150" s="152"/>
      <c r="AD150" s="152"/>
      <c r="AE150" s="152"/>
      <c r="AF150" s="152"/>
      <c r="AG150" s="152" t="s">
        <v>151</v>
      </c>
      <c r="AH150" s="152"/>
      <c r="AI150" s="152"/>
      <c r="AJ150" s="152"/>
      <c r="AK150" s="152"/>
      <c r="AL150" s="152"/>
      <c r="AM150" s="152"/>
      <c r="AN150" s="152"/>
      <c r="AO150" s="152"/>
      <c r="AP150" s="152"/>
      <c r="AQ150" s="152"/>
      <c r="AR150" s="152"/>
      <c r="AS150" s="152"/>
      <c r="AT150" s="152"/>
      <c r="AU150" s="152"/>
      <c r="AV150" s="152"/>
      <c r="AW150" s="152"/>
      <c r="AX150" s="152"/>
      <c r="AY150" s="152"/>
      <c r="AZ150" s="152"/>
      <c r="BA150" s="152"/>
      <c r="BB150" s="152"/>
      <c r="BC150" s="152"/>
      <c r="BD150" s="152"/>
      <c r="BE150" s="152"/>
      <c r="BF150" s="152"/>
      <c r="BG150" s="152"/>
      <c r="BH150" s="152"/>
    </row>
    <row r="151" spans="1:60" outlineLevel="1" x14ac:dyDescent="0.2">
      <c r="A151" s="159"/>
      <c r="B151" s="160"/>
      <c r="C151" s="190" t="s">
        <v>290</v>
      </c>
      <c r="D151" s="162"/>
      <c r="E151" s="163">
        <v>69</v>
      </c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52"/>
      <c r="Z151" s="152"/>
      <c r="AA151" s="152"/>
      <c r="AB151" s="152"/>
      <c r="AC151" s="152"/>
      <c r="AD151" s="152"/>
      <c r="AE151" s="152"/>
      <c r="AF151" s="152"/>
      <c r="AG151" s="152" t="s">
        <v>146</v>
      </c>
      <c r="AH151" s="152">
        <v>0</v>
      </c>
      <c r="AI151" s="152"/>
      <c r="AJ151" s="152"/>
      <c r="AK151" s="152"/>
      <c r="AL151" s="152"/>
      <c r="AM151" s="152"/>
      <c r="AN151" s="152"/>
      <c r="AO151" s="152"/>
      <c r="AP151" s="152"/>
      <c r="AQ151" s="152"/>
      <c r="AR151" s="152"/>
      <c r="AS151" s="152"/>
      <c r="AT151" s="152"/>
      <c r="AU151" s="152"/>
      <c r="AV151" s="152"/>
      <c r="AW151" s="152"/>
      <c r="AX151" s="152"/>
      <c r="AY151" s="152"/>
      <c r="AZ151" s="152"/>
      <c r="BA151" s="152"/>
      <c r="BB151" s="152"/>
      <c r="BC151" s="152"/>
      <c r="BD151" s="152"/>
      <c r="BE151" s="152"/>
      <c r="BF151" s="152"/>
      <c r="BG151" s="152"/>
      <c r="BH151" s="152"/>
    </row>
    <row r="152" spans="1:60" outlineLevel="1" x14ac:dyDescent="0.2">
      <c r="A152" s="171">
        <v>65</v>
      </c>
      <c r="B152" s="172" t="s">
        <v>300</v>
      </c>
      <c r="C152" s="189" t="s">
        <v>301</v>
      </c>
      <c r="D152" s="173" t="s">
        <v>115</v>
      </c>
      <c r="E152" s="174">
        <v>40</v>
      </c>
      <c r="F152" s="175"/>
      <c r="G152" s="176">
        <f>ROUND(E152*F152,2)</f>
        <v>0</v>
      </c>
      <c r="H152" s="175">
        <v>0</v>
      </c>
      <c r="I152" s="176">
        <f>ROUND(E152*H152,2)</f>
        <v>0</v>
      </c>
      <c r="J152" s="175">
        <v>112</v>
      </c>
      <c r="K152" s="176">
        <f>ROUND(E152*J152,2)</f>
        <v>4480</v>
      </c>
      <c r="L152" s="176">
        <v>21</v>
      </c>
      <c r="M152" s="176">
        <f>G152*(1+L152/100)</f>
        <v>0</v>
      </c>
      <c r="N152" s="176">
        <v>0</v>
      </c>
      <c r="O152" s="176">
        <f>ROUND(E152*N152,2)</f>
        <v>0</v>
      </c>
      <c r="P152" s="176">
        <v>0</v>
      </c>
      <c r="Q152" s="176">
        <f>ROUND(E152*P152,2)</f>
        <v>0</v>
      </c>
      <c r="R152" s="176"/>
      <c r="S152" s="176" t="s">
        <v>117</v>
      </c>
      <c r="T152" s="177" t="s">
        <v>117</v>
      </c>
      <c r="U152" s="161">
        <v>0.28000000000000003</v>
      </c>
      <c r="V152" s="161">
        <f>ROUND(E152*U152,2)</f>
        <v>11.2</v>
      </c>
      <c r="W152" s="161"/>
      <c r="X152" s="161" t="s">
        <v>137</v>
      </c>
      <c r="Y152" s="152"/>
      <c r="Z152" s="152"/>
      <c r="AA152" s="152"/>
      <c r="AB152" s="152"/>
      <c r="AC152" s="152"/>
      <c r="AD152" s="152"/>
      <c r="AE152" s="152"/>
      <c r="AF152" s="152"/>
      <c r="AG152" s="152" t="s">
        <v>151</v>
      </c>
      <c r="AH152" s="152"/>
      <c r="AI152" s="152"/>
      <c r="AJ152" s="152"/>
      <c r="AK152" s="152"/>
      <c r="AL152" s="152"/>
      <c r="AM152" s="152"/>
      <c r="AN152" s="152"/>
      <c r="AO152" s="152"/>
      <c r="AP152" s="152"/>
      <c r="AQ152" s="152"/>
      <c r="AR152" s="152"/>
      <c r="AS152" s="152"/>
      <c r="AT152" s="152"/>
      <c r="AU152" s="152"/>
      <c r="AV152" s="152"/>
      <c r="AW152" s="152"/>
      <c r="AX152" s="152"/>
      <c r="AY152" s="152"/>
      <c r="AZ152" s="152"/>
      <c r="BA152" s="152"/>
      <c r="BB152" s="152"/>
      <c r="BC152" s="152"/>
      <c r="BD152" s="152"/>
      <c r="BE152" s="152"/>
      <c r="BF152" s="152"/>
      <c r="BG152" s="152"/>
      <c r="BH152" s="152"/>
    </row>
    <row r="153" spans="1:60" outlineLevel="1" x14ac:dyDescent="0.2">
      <c r="A153" s="159"/>
      <c r="B153" s="160"/>
      <c r="C153" s="190" t="s">
        <v>291</v>
      </c>
      <c r="D153" s="162"/>
      <c r="E153" s="163">
        <v>40</v>
      </c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52"/>
      <c r="Z153" s="152"/>
      <c r="AA153" s="152"/>
      <c r="AB153" s="152"/>
      <c r="AC153" s="152"/>
      <c r="AD153" s="152"/>
      <c r="AE153" s="152"/>
      <c r="AF153" s="152"/>
      <c r="AG153" s="152" t="s">
        <v>146</v>
      </c>
      <c r="AH153" s="152">
        <v>0</v>
      </c>
      <c r="AI153" s="152"/>
      <c r="AJ153" s="152"/>
      <c r="AK153" s="152"/>
      <c r="AL153" s="152"/>
      <c r="AM153" s="152"/>
      <c r="AN153" s="152"/>
      <c r="AO153" s="152"/>
      <c r="AP153" s="152"/>
      <c r="AQ153" s="152"/>
      <c r="AR153" s="152"/>
      <c r="AS153" s="152"/>
      <c r="AT153" s="152"/>
      <c r="AU153" s="152"/>
      <c r="AV153" s="152"/>
      <c r="AW153" s="152"/>
      <c r="AX153" s="152"/>
      <c r="AY153" s="152"/>
      <c r="AZ153" s="152"/>
      <c r="BA153" s="152"/>
      <c r="BB153" s="152"/>
      <c r="BC153" s="152"/>
      <c r="BD153" s="152"/>
      <c r="BE153" s="152"/>
      <c r="BF153" s="152"/>
      <c r="BG153" s="152"/>
      <c r="BH153" s="152"/>
    </row>
    <row r="154" spans="1:60" outlineLevel="1" x14ac:dyDescent="0.2">
      <c r="A154" s="171">
        <v>66</v>
      </c>
      <c r="B154" s="172" t="s">
        <v>302</v>
      </c>
      <c r="C154" s="189" t="s">
        <v>303</v>
      </c>
      <c r="D154" s="173" t="s">
        <v>209</v>
      </c>
      <c r="E154" s="174">
        <v>187.75</v>
      </c>
      <c r="F154" s="175"/>
      <c r="G154" s="176">
        <f>ROUND(E154*F154,2)</f>
        <v>0</v>
      </c>
      <c r="H154" s="175">
        <v>2.5</v>
      </c>
      <c r="I154" s="176">
        <f>ROUND(E154*H154,2)</f>
        <v>469.38</v>
      </c>
      <c r="J154" s="175">
        <v>20.7</v>
      </c>
      <c r="K154" s="176">
        <f>ROUND(E154*J154,2)</f>
        <v>3886.43</v>
      </c>
      <c r="L154" s="176">
        <v>21</v>
      </c>
      <c r="M154" s="176">
        <f>G154*(1+L154/100)</f>
        <v>0</v>
      </c>
      <c r="N154" s="176">
        <v>2.0000000000000002E-5</v>
      </c>
      <c r="O154" s="176">
        <f>ROUND(E154*N154,2)</f>
        <v>0</v>
      </c>
      <c r="P154" s="176">
        <v>0</v>
      </c>
      <c r="Q154" s="176">
        <f>ROUND(E154*P154,2)</f>
        <v>0</v>
      </c>
      <c r="R154" s="176"/>
      <c r="S154" s="176" t="s">
        <v>117</v>
      </c>
      <c r="T154" s="177" t="s">
        <v>117</v>
      </c>
      <c r="U154" s="161">
        <v>0.05</v>
      </c>
      <c r="V154" s="161">
        <f>ROUND(E154*U154,2)</f>
        <v>9.39</v>
      </c>
      <c r="W154" s="161"/>
      <c r="X154" s="161" t="s">
        <v>137</v>
      </c>
      <c r="Y154" s="152"/>
      <c r="Z154" s="152"/>
      <c r="AA154" s="152"/>
      <c r="AB154" s="152"/>
      <c r="AC154" s="152"/>
      <c r="AD154" s="152"/>
      <c r="AE154" s="152"/>
      <c r="AF154" s="152"/>
      <c r="AG154" s="152" t="s">
        <v>151</v>
      </c>
      <c r="AH154" s="152"/>
      <c r="AI154" s="152"/>
      <c r="AJ154" s="152"/>
      <c r="AK154" s="152"/>
      <c r="AL154" s="152"/>
      <c r="AM154" s="152"/>
      <c r="AN154" s="152"/>
      <c r="AO154" s="152"/>
      <c r="AP154" s="152"/>
      <c r="AQ154" s="152"/>
      <c r="AR154" s="152"/>
      <c r="AS154" s="152"/>
      <c r="AT154" s="152"/>
      <c r="AU154" s="152"/>
      <c r="AV154" s="152"/>
      <c r="AW154" s="152"/>
      <c r="AX154" s="152"/>
      <c r="AY154" s="152"/>
      <c r="AZ154" s="152"/>
      <c r="BA154" s="152"/>
      <c r="BB154" s="152"/>
      <c r="BC154" s="152"/>
      <c r="BD154" s="152"/>
      <c r="BE154" s="152"/>
      <c r="BF154" s="152"/>
      <c r="BG154" s="152"/>
      <c r="BH154" s="152"/>
    </row>
    <row r="155" spans="1:60" outlineLevel="1" x14ac:dyDescent="0.2">
      <c r="A155" s="159"/>
      <c r="B155" s="160"/>
      <c r="C155" s="190" t="s">
        <v>304</v>
      </c>
      <c r="D155" s="162"/>
      <c r="E155" s="163">
        <v>183.75</v>
      </c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52"/>
      <c r="Z155" s="152"/>
      <c r="AA155" s="152"/>
      <c r="AB155" s="152"/>
      <c r="AC155" s="152"/>
      <c r="AD155" s="152"/>
      <c r="AE155" s="152"/>
      <c r="AF155" s="152"/>
      <c r="AG155" s="152" t="s">
        <v>146</v>
      </c>
      <c r="AH155" s="152">
        <v>0</v>
      </c>
      <c r="AI155" s="152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2"/>
      <c r="AY155" s="152"/>
      <c r="AZ155" s="152"/>
      <c r="BA155" s="152"/>
      <c r="BB155" s="152"/>
      <c r="BC155" s="152"/>
      <c r="BD155" s="152"/>
      <c r="BE155" s="152"/>
      <c r="BF155" s="152"/>
      <c r="BG155" s="152"/>
      <c r="BH155" s="152"/>
    </row>
    <row r="156" spans="1:60" outlineLevel="1" x14ac:dyDescent="0.2">
      <c r="A156" s="159"/>
      <c r="B156" s="160"/>
      <c r="C156" s="190" t="s">
        <v>305</v>
      </c>
      <c r="D156" s="162"/>
      <c r="E156" s="163">
        <v>4</v>
      </c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52"/>
      <c r="Z156" s="152"/>
      <c r="AA156" s="152"/>
      <c r="AB156" s="152"/>
      <c r="AC156" s="152"/>
      <c r="AD156" s="152"/>
      <c r="AE156" s="152"/>
      <c r="AF156" s="152"/>
      <c r="AG156" s="152" t="s">
        <v>146</v>
      </c>
      <c r="AH156" s="152">
        <v>0</v>
      </c>
      <c r="AI156" s="152"/>
      <c r="AJ156" s="152"/>
      <c r="AK156" s="152"/>
      <c r="AL156" s="152"/>
      <c r="AM156" s="152"/>
      <c r="AN156" s="152"/>
      <c r="AO156" s="152"/>
      <c r="AP156" s="152"/>
      <c r="AQ156" s="152"/>
      <c r="AR156" s="152"/>
      <c r="AS156" s="152"/>
      <c r="AT156" s="152"/>
      <c r="AU156" s="152"/>
      <c r="AV156" s="152"/>
      <c r="AW156" s="152"/>
      <c r="AX156" s="152"/>
      <c r="AY156" s="152"/>
      <c r="AZ156" s="152"/>
      <c r="BA156" s="152"/>
      <c r="BB156" s="152"/>
      <c r="BC156" s="152"/>
      <c r="BD156" s="152"/>
      <c r="BE156" s="152"/>
      <c r="BF156" s="152"/>
      <c r="BG156" s="152"/>
      <c r="BH156" s="152"/>
    </row>
    <row r="157" spans="1:60" outlineLevel="1" x14ac:dyDescent="0.2">
      <c r="A157" s="171">
        <v>67</v>
      </c>
      <c r="B157" s="172" t="s">
        <v>306</v>
      </c>
      <c r="C157" s="189" t="s">
        <v>307</v>
      </c>
      <c r="D157" s="173" t="s">
        <v>150</v>
      </c>
      <c r="E157" s="174">
        <v>10</v>
      </c>
      <c r="F157" s="175"/>
      <c r="G157" s="176">
        <f>ROUND(E157*F157,2)</f>
        <v>0</v>
      </c>
      <c r="H157" s="175">
        <v>0</v>
      </c>
      <c r="I157" s="176">
        <f>ROUND(E157*H157,2)</f>
        <v>0</v>
      </c>
      <c r="J157" s="175">
        <v>1641</v>
      </c>
      <c r="K157" s="176">
        <f>ROUND(E157*J157,2)</f>
        <v>16410</v>
      </c>
      <c r="L157" s="176">
        <v>21</v>
      </c>
      <c r="M157" s="176">
        <f>G157*(1+L157/100)</f>
        <v>0</v>
      </c>
      <c r="N157" s="176">
        <v>0</v>
      </c>
      <c r="O157" s="176">
        <f>ROUND(E157*N157,2)</f>
        <v>0</v>
      </c>
      <c r="P157" s="176">
        <v>0</v>
      </c>
      <c r="Q157" s="176">
        <f>ROUND(E157*P157,2)</f>
        <v>0</v>
      </c>
      <c r="R157" s="176"/>
      <c r="S157" s="176" t="s">
        <v>117</v>
      </c>
      <c r="T157" s="177" t="s">
        <v>117</v>
      </c>
      <c r="U157" s="161">
        <v>4.556</v>
      </c>
      <c r="V157" s="161">
        <f>ROUND(E157*U157,2)</f>
        <v>45.56</v>
      </c>
      <c r="W157" s="161"/>
      <c r="X157" s="161" t="s">
        <v>137</v>
      </c>
      <c r="Y157" s="152"/>
      <c r="Z157" s="152"/>
      <c r="AA157" s="152"/>
      <c r="AB157" s="152"/>
      <c r="AC157" s="152"/>
      <c r="AD157" s="152"/>
      <c r="AE157" s="152"/>
      <c r="AF157" s="152"/>
      <c r="AG157" s="152" t="s">
        <v>138</v>
      </c>
      <c r="AH157" s="152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2"/>
      <c r="AV157" s="152"/>
      <c r="AW157" s="152"/>
      <c r="AX157" s="152"/>
      <c r="AY157" s="152"/>
      <c r="AZ157" s="152"/>
      <c r="BA157" s="152"/>
      <c r="BB157" s="152"/>
      <c r="BC157" s="152"/>
      <c r="BD157" s="152"/>
      <c r="BE157" s="152"/>
      <c r="BF157" s="152"/>
      <c r="BG157" s="152"/>
      <c r="BH157" s="152"/>
    </row>
    <row r="158" spans="1:60" outlineLevel="1" x14ac:dyDescent="0.2">
      <c r="A158" s="159"/>
      <c r="B158" s="160"/>
      <c r="C158" s="190" t="s">
        <v>308</v>
      </c>
      <c r="D158" s="162"/>
      <c r="E158" s="163">
        <v>10</v>
      </c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52"/>
      <c r="Z158" s="152"/>
      <c r="AA158" s="152"/>
      <c r="AB158" s="152"/>
      <c r="AC158" s="152"/>
      <c r="AD158" s="152"/>
      <c r="AE158" s="152"/>
      <c r="AF158" s="152"/>
      <c r="AG158" s="152" t="s">
        <v>146</v>
      </c>
      <c r="AH158" s="152">
        <v>0</v>
      </c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2"/>
      <c r="AU158" s="152"/>
      <c r="AV158" s="152"/>
      <c r="AW158" s="152"/>
      <c r="AX158" s="152"/>
      <c r="AY158" s="152"/>
      <c r="AZ158" s="152"/>
      <c r="BA158" s="152"/>
      <c r="BB158" s="152"/>
      <c r="BC158" s="152"/>
      <c r="BD158" s="152"/>
      <c r="BE158" s="152"/>
      <c r="BF158" s="152"/>
      <c r="BG158" s="152"/>
      <c r="BH158" s="152"/>
    </row>
    <row r="159" spans="1:60" outlineLevel="1" x14ac:dyDescent="0.2">
      <c r="A159" s="171">
        <v>68</v>
      </c>
      <c r="B159" s="172" t="s">
        <v>309</v>
      </c>
      <c r="C159" s="189" t="s">
        <v>310</v>
      </c>
      <c r="D159" s="173" t="s">
        <v>150</v>
      </c>
      <c r="E159" s="174">
        <v>16.5</v>
      </c>
      <c r="F159" s="175"/>
      <c r="G159" s="176">
        <f>ROUND(E159*F159,2)</f>
        <v>0</v>
      </c>
      <c r="H159" s="175">
        <v>0</v>
      </c>
      <c r="I159" s="176">
        <f>ROUND(E159*H159,2)</f>
        <v>0</v>
      </c>
      <c r="J159" s="175">
        <v>1206</v>
      </c>
      <c r="K159" s="176">
        <f>ROUND(E159*J159,2)</f>
        <v>19899</v>
      </c>
      <c r="L159" s="176">
        <v>21</v>
      </c>
      <c r="M159" s="176">
        <f>G159*(1+L159/100)</f>
        <v>0</v>
      </c>
      <c r="N159" s="176">
        <v>0</v>
      </c>
      <c r="O159" s="176">
        <f>ROUND(E159*N159,2)</f>
        <v>0</v>
      </c>
      <c r="P159" s="176">
        <v>0</v>
      </c>
      <c r="Q159" s="176">
        <f>ROUND(E159*P159,2)</f>
        <v>0</v>
      </c>
      <c r="R159" s="176"/>
      <c r="S159" s="176" t="s">
        <v>100</v>
      </c>
      <c r="T159" s="177" t="s">
        <v>311</v>
      </c>
      <c r="U159" s="161">
        <v>3.44</v>
      </c>
      <c r="V159" s="161">
        <f>ROUND(E159*U159,2)</f>
        <v>56.76</v>
      </c>
      <c r="W159" s="161"/>
      <c r="X159" s="161" t="s">
        <v>137</v>
      </c>
      <c r="Y159" s="152"/>
      <c r="Z159" s="152"/>
      <c r="AA159" s="152"/>
      <c r="AB159" s="152"/>
      <c r="AC159" s="152"/>
      <c r="AD159" s="152"/>
      <c r="AE159" s="152"/>
      <c r="AF159" s="152"/>
      <c r="AG159" s="152" t="s">
        <v>151</v>
      </c>
      <c r="AH159" s="152"/>
      <c r="AI159" s="152"/>
      <c r="AJ159" s="152"/>
      <c r="AK159" s="152"/>
      <c r="AL159" s="152"/>
      <c r="AM159" s="152"/>
      <c r="AN159" s="152"/>
      <c r="AO159" s="152"/>
      <c r="AP159" s="152"/>
      <c r="AQ159" s="152"/>
      <c r="AR159" s="152"/>
      <c r="AS159" s="152"/>
      <c r="AT159" s="152"/>
      <c r="AU159" s="152"/>
      <c r="AV159" s="152"/>
      <c r="AW159" s="152"/>
      <c r="AX159" s="152"/>
      <c r="AY159" s="152"/>
      <c r="AZ159" s="152"/>
      <c r="BA159" s="152"/>
      <c r="BB159" s="152"/>
      <c r="BC159" s="152"/>
      <c r="BD159" s="152"/>
      <c r="BE159" s="152"/>
      <c r="BF159" s="152"/>
      <c r="BG159" s="152"/>
      <c r="BH159" s="152"/>
    </row>
    <row r="160" spans="1:60" outlineLevel="1" x14ac:dyDescent="0.2">
      <c r="A160" s="159"/>
      <c r="B160" s="160"/>
      <c r="C160" s="190" t="s">
        <v>312</v>
      </c>
      <c r="D160" s="162"/>
      <c r="E160" s="163">
        <v>4.5</v>
      </c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52"/>
      <c r="Z160" s="152"/>
      <c r="AA160" s="152"/>
      <c r="AB160" s="152"/>
      <c r="AC160" s="152"/>
      <c r="AD160" s="152"/>
      <c r="AE160" s="152"/>
      <c r="AF160" s="152"/>
      <c r="AG160" s="152" t="s">
        <v>146</v>
      </c>
      <c r="AH160" s="152">
        <v>0</v>
      </c>
      <c r="AI160" s="152"/>
      <c r="AJ160" s="152"/>
      <c r="AK160" s="152"/>
      <c r="AL160" s="152"/>
      <c r="AM160" s="152"/>
      <c r="AN160" s="152"/>
      <c r="AO160" s="152"/>
      <c r="AP160" s="152"/>
      <c r="AQ160" s="152"/>
      <c r="AR160" s="152"/>
      <c r="AS160" s="152"/>
      <c r="AT160" s="152"/>
      <c r="AU160" s="152"/>
      <c r="AV160" s="152"/>
      <c r="AW160" s="152"/>
      <c r="AX160" s="152"/>
      <c r="AY160" s="152"/>
      <c r="AZ160" s="152"/>
      <c r="BA160" s="152"/>
      <c r="BB160" s="152"/>
      <c r="BC160" s="152"/>
      <c r="BD160" s="152"/>
      <c r="BE160" s="152"/>
      <c r="BF160" s="152"/>
      <c r="BG160" s="152"/>
      <c r="BH160" s="152"/>
    </row>
    <row r="161" spans="1:60" outlineLevel="1" x14ac:dyDescent="0.2">
      <c r="A161" s="159"/>
      <c r="B161" s="160"/>
      <c r="C161" s="190" t="s">
        <v>313</v>
      </c>
      <c r="D161" s="162"/>
      <c r="E161" s="163">
        <v>12</v>
      </c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52"/>
      <c r="Z161" s="152"/>
      <c r="AA161" s="152"/>
      <c r="AB161" s="152"/>
      <c r="AC161" s="152"/>
      <c r="AD161" s="152"/>
      <c r="AE161" s="152"/>
      <c r="AF161" s="152"/>
      <c r="AG161" s="152" t="s">
        <v>146</v>
      </c>
      <c r="AH161" s="152">
        <v>0</v>
      </c>
      <c r="AI161" s="152"/>
      <c r="AJ161" s="152"/>
      <c r="AK161" s="152"/>
      <c r="AL161" s="152"/>
      <c r="AM161" s="152"/>
      <c r="AN161" s="152"/>
      <c r="AO161" s="152"/>
      <c r="AP161" s="152"/>
      <c r="AQ161" s="152"/>
      <c r="AR161" s="152"/>
      <c r="AS161" s="152"/>
      <c r="AT161" s="152"/>
      <c r="AU161" s="152"/>
      <c r="AV161" s="152"/>
      <c r="AW161" s="152"/>
      <c r="AX161" s="152"/>
      <c r="AY161" s="152"/>
      <c r="AZ161" s="152"/>
      <c r="BA161" s="152"/>
      <c r="BB161" s="152"/>
      <c r="BC161" s="152"/>
      <c r="BD161" s="152"/>
      <c r="BE161" s="152"/>
      <c r="BF161" s="152"/>
      <c r="BG161" s="152"/>
      <c r="BH161" s="152"/>
    </row>
    <row r="162" spans="1:60" outlineLevel="1" x14ac:dyDescent="0.2">
      <c r="A162" s="178">
        <v>69</v>
      </c>
      <c r="B162" s="179" t="s">
        <v>314</v>
      </c>
      <c r="C162" s="188" t="s">
        <v>315</v>
      </c>
      <c r="D162" s="180" t="s">
        <v>316</v>
      </c>
      <c r="E162" s="181">
        <v>0.67</v>
      </c>
      <c r="F162" s="182"/>
      <c r="G162" s="183">
        <f>ROUND(E162*F162,2)</f>
        <v>0</v>
      </c>
      <c r="H162" s="182">
        <v>0</v>
      </c>
      <c r="I162" s="183">
        <f>ROUND(E162*H162,2)</f>
        <v>0</v>
      </c>
      <c r="J162" s="182">
        <v>2990</v>
      </c>
      <c r="K162" s="183">
        <f>ROUND(E162*J162,2)</f>
        <v>2003.3</v>
      </c>
      <c r="L162" s="183">
        <v>21</v>
      </c>
      <c r="M162" s="183">
        <f>G162*(1+L162/100)</f>
        <v>0</v>
      </c>
      <c r="N162" s="183">
        <v>3.4209999999999997E-2</v>
      </c>
      <c r="O162" s="183">
        <f>ROUND(E162*N162,2)</f>
        <v>0.02</v>
      </c>
      <c r="P162" s="183">
        <v>0</v>
      </c>
      <c r="Q162" s="183">
        <f>ROUND(E162*P162,2)</f>
        <v>0</v>
      </c>
      <c r="R162" s="183"/>
      <c r="S162" s="183" t="s">
        <v>117</v>
      </c>
      <c r="T162" s="184" t="s">
        <v>117</v>
      </c>
      <c r="U162" s="161">
        <v>4.7300000000000004</v>
      </c>
      <c r="V162" s="161">
        <f>ROUND(E162*U162,2)</f>
        <v>3.17</v>
      </c>
      <c r="W162" s="161"/>
      <c r="X162" s="161" t="s">
        <v>137</v>
      </c>
      <c r="Y162" s="152"/>
      <c r="Z162" s="152"/>
      <c r="AA162" s="152"/>
      <c r="AB162" s="152"/>
      <c r="AC162" s="152"/>
      <c r="AD162" s="152"/>
      <c r="AE162" s="152"/>
      <c r="AF162" s="152"/>
      <c r="AG162" s="152" t="s">
        <v>138</v>
      </c>
      <c r="AH162" s="152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152"/>
      <c r="AV162" s="152"/>
      <c r="AW162" s="152"/>
      <c r="AX162" s="152"/>
      <c r="AY162" s="152"/>
      <c r="AZ162" s="152"/>
      <c r="BA162" s="152"/>
      <c r="BB162" s="152"/>
      <c r="BC162" s="152"/>
      <c r="BD162" s="152"/>
      <c r="BE162" s="152"/>
      <c r="BF162" s="152"/>
      <c r="BG162" s="152"/>
      <c r="BH162" s="152"/>
    </row>
    <row r="163" spans="1:60" outlineLevel="1" x14ac:dyDescent="0.2">
      <c r="A163" s="171">
        <v>70</v>
      </c>
      <c r="B163" s="172" t="s">
        <v>317</v>
      </c>
      <c r="C163" s="189" t="s">
        <v>318</v>
      </c>
      <c r="D163" s="173" t="s">
        <v>150</v>
      </c>
      <c r="E163" s="174">
        <v>8.4239999999999995</v>
      </c>
      <c r="F163" s="175"/>
      <c r="G163" s="176">
        <f>ROUND(E163*F163,2)</f>
        <v>0</v>
      </c>
      <c r="H163" s="175">
        <v>0</v>
      </c>
      <c r="I163" s="176">
        <f>ROUND(E163*H163,2)</f>
        <v>0</v>
      </c>
      <c r="J163" s="175">
        <v>1254</v>
      </c>
      <c r="K163" s="176">
        <f>ROUND(E163*J163,2)</f>
        <v>10563.7</v>
      </c>
      <c r="L163" s="176">
        <v>21</v>
      </c>
      <c r="M163" s="176">
        <f>G163*(1+L163/100)</f>
        <v>0</v>
      </c>
      <c r="N163" s="176">
        <v>0</v>
      </c>
      <c r="O163" s="176">
        <f>ROUND(E163*N163,2)</f>
        <v>0</v>
      </c>
      <c r="P163" s="176">
        <v>0</v>
      </c>
      <c r="Q163" s="176">
        <f>ROUND(E163*P163,2)</f>
        <v>0</v>
      </c>
      <c r="R163" s="176"/>
      <c r="S163" s="176" t="s">
        <v>117</v>
      </c>
      <c r="T163" s="177" t="s">
        <v>117</v>
      </c>
      <c r="U163" s="161">
        <v>3.44</v>
      </c>
      <c r="V163" s="161">
        <f>ROUND(E163*U163,2)</f>
        <v>28.98</v>
      </c>
      <c r="W163" s="161"/>
      <c r="X163" s="161" t="s">
        <v>137</v>
      </c>
      <c r="Y163" s="152"/>
      <c r="Z163" s="152"/>
      <c r="AA163" s="152"/>
      <c r="AB163" s="152"/>
      <c r="AC163" s="152"/>
      <c r="AD163" s="152"/>
      <c r="AE163" s="152"/>
      <c r="AF163" s="152"/>
      <c r="AG163" s="152" t="s">
        <v>151</v>
      </c>
      <c r="AH163" s="152"/>
      <c r="AI163" s="152"/>
      <c r="AJ163" s="152"/>
      <c r="AK163" s="152"/>
      <c r="AL163" s="152"/>
      <c r="AM163" s="152"/>
      <c r="AN163" s="152"/>
      <c r="AO163" s="152"/>
      <c r="AP163" s="152"/>
      <c r="AQ163" s="152"/>
      <c r="AR163" s="152"/>
      <c r="AS163" s="152"/>
      <c r="AT163" s="152"/>
      <c r="AU163" s="152"/>
      <c r="AV163" s="152"/>
      <c r="AW163" s="152"/>
      <c r="AX163" s="152"/>
      <c r="AY163" s="152"/>
      <c r="AZ163" s="152"/>
      <c r="BA163" s="152"/>
      <c r="BB163" s="152"/>
      <c r="BC163" s="152"/>
      <c r="BD163" s="152"/>
      <c r="BE163" s="152"/>
      <c r="BF163" s="152"/>
      <c r="BG163" s="152"/>
      <c r="BH163" s="152"/>
    </row>
    <row r="164" spans="1:60" outlineLevel="1" x14ac:dyDescent="0.2">
      <c r="A164" s="159"/>
      <c r="B164" s="160"/>
      <c r="C164" s="190" t="s">
        <v>227</v>
      </c>
      <c r="D164" s="162"/>
      <c r="E164" s="163">
        <v>8.4239999999999995</v>
      </c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52"/>
      <c r="Z164" s="152"/>
      <c r="AA164" s="152"/>
      <c r="AB164" s="152"/>
      <c r="AC164" s="152"/>
      <c r="AD164" s="152"/>
      <c r="AE164" s="152"/>
      <c r="AF164" s="152"/>
      <c r="AG164" s="152" t="s">
        <v>146</v>
      </c>
      <c r="AH164" s="152">
        <v>0</v>
      </c>
      <c r="AI164" s="152"/>
      <c r="AJ164" s="152"/>
      <c r="AK164" s="152"/>
      <c r="AL164" s="152"/>
      <c r="AM164" s="152"/>
      <c r="AN164" s="152"/>
      <c r="AO164" s="152"/>
      <c r="AP164" s="152"/>
      <c r="AQ164" s="152"/>
      <c r="AR164" s="152"/>
      <c r="AS164" s="152"/>
      <c r="AT164" s="152"/>
      <c r="AU164" s="152"/>
      <c r="AV164" s="152"/>
      <c r="AW164" s="152"/>
      <c r="AX164" s="152"/>
      <c r="AY164" s="152"/>
      <c r="AZ164" s="152"/>
      <c r="BA164" s="152"/>
      <c r="BB164" s="152"/>
      <c r="BC164" s="152"/>
      <c r="BD164" s="152"/>
      <c r="BE164" s="152"/>
      <c r="BF164" s="152"/>
      <c r="BG164" s="152"/>
      <c r="BH164" s="152"/>
    </row>
    <row r="165" spans="1:60" outlineLevel="1" x14ac:dyDescent="0.2">
      <c r="A165" s="171">
        <v>71</v>
      </c>
      <c r="B165" s="172" t="s">
        <v>319</v>
      </c>
      <c r="C165" s="189" t="s">
        <v>320</v>
      </c>
      <c r="D165" s="173" t="s">
        <v>115</v>
      </c>
      <c r="E165" s="174">
        <v>525</v>
      </c>
      <c r="F165" s="175"/>
      <c r="G165" s="176">
        <f>ROUND(E165*F165,2)</f>
        <v>0</v>
      </c>
      <c r="H165" s="175">
        <v>0</v>
      </c>
      <c r="I165" s="176">
        <f>ROUND(E165*H165,2)</f>
        <v>0</v>
      </c>
      <c r="J165" s="175">
        <v>61.1</v>
      </c>
      <c r="K165" s="176">
        <f>ROUND(E165*J165,2)</f>
        <v>32077.5</v>
      </c>
      <c r="L165" s="176">
        <v>21</v>
      </c>
      <c r="M165" s="176">
        <f>G165*(1+L165/100)</f>
        <v>0</v>
      </c>
      <c r="N165" s="176">
        <v>0</v>
      </c>
      <c r="O165" s="176">
        <f>ROUND(E165*N165,2)</f>
        <v>0</v>
      </c>
      <c r="P165" s="176">
        <v>0</v>
      </c>
      <c r="Q165" s="176">
        <f>ROUND(E165*P165,2)</f>
        <v>0</v>
      </c>
      <c r="R165" s="176"/>
      <c r="S165" s="176" t="s">
        <v>117</v>
      </c>
      <c r="T165" s="177" t="s">
        <v>117</v>
      </c>
      <c r="U165" s="161">
        <v>0.15</v>
      </c>
      <c r="V165" s="161">
        <f>ROUND(E165*U165,2)</f>
        <v>78.75</v>
      </c>
      <c r="W165" s="161"/>
      <c r="X165" s="161" t="s">
        <v>137</v>
      </c>
      <c r="Y165" s="152"/>
      <c r="Z165" s="152"/>
      <c r="AA165" s="152"/>
      <c r="AB165" s="152"/>
      <c r="AC165" s="152"/>
      <c r="AD165" s="152"/>
      <c r="AE165" s="152"/>
      <c r="AF165" s="152"/>
      <c r="AG165" s="152" t="s">
        <v>151</v>
      </c>
      <c r="AH165" s="152"/>
      <c r="AI165" s="152"/>
      <c r="AJ165" s="152"/>
      <c r="AK165" s="152"/>
      <c r="AL165" s="152"/>
      <c r="AM165" s="152"/>
      <c r="AN165" s="152"/>
      <c r="AO165" s="152"/>
      <c r="AP165" s="152"/>
      <c r="AQ165" s="152"/>
      <c r="AR165" s="152"/>
      <c r="AS165" s="152"/>
      <c r="AT165" s="152"/>
      <c r="AU165" s="152"/>
      <c r="AV165" s="152"/>
      <c r="AW165" s="152"/>
      <c r="AX165" s="152"/>
      <c r="AY165" s="152"/>
      <c r="AZ165" s="152"/>
      <c r="BA165" s="152"/>
      <c r="BB165" s="152"/>
      <c r="BC165" s="152"/>
      <c r="BD165" s="152"/>
      <c r="BE165" s="152"/>
      <c r="BF165" s="152"/>
      <c r="BG165" s="152"/>
      <c r="BH165" s="152"/>
    </row>
    <row r="166" spans="1:60" outlineLevel="1" x14ac:dyDescent="0.2">
      <c r="A166" s="159"/>
      <c r="B166" s="160"/>
      <c r="C166" s="190" t="s">
        <v>287</v>
      </c>
      <c r="D166" s="162"/>
      <c r="E166" s="163">
        <v>525</v>
      </c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52"/>
      <c r="Z166" s="152"/>
      <c r="AA166" s="152"/>
      <c r="AB166" s="152"/>
      <c r="AC166" s="152"/>
      <c r="AD166" s="152"/>
      <c r="AE166" s="152"/>
      <c r="AF166" s="152"/>
      <c r="AG166" s="152" t="s">
        <v>146</v>
      </c>
      <c r="AH166" s="152">
        <v>0</v>
      </c>
      <c r="AI166" s="152"/>
      <c r="AJ166" s="152"/>
      <c r="AK166" s="152"/>
      <c r="AL166" s="152"/>
      <c r="AM166" s="152"/>
      <c r="AN166" s="152"/>
      <c r="AO166" s="152"/>
      <c r="AP166" s="152"/>
      <c r="AQ166" s="152"/>
      <c r="AR166" s="152"/>
      <c r="AS166" s="152"/>
      <c r="AT166" s="152"/>
      <c r="AU166" s="152"/>
      <c r="AV166" s="152"/>
      <c r="AW166" s="152"/>
      <c r="AX166" s="152"/>
      <c r="AY166" s="152"/>
      <c r="AZ166" s="152"/>
      <c r="BA166" s="152"/>
      <c r="BB166" s="152"/>
      <c r="BC166" s="152"/>
      <c r="BD166" s="152"/>
      <c r="BE166" s="152"/>
      <c r="BF166" s="152"/>
      <c r="BG166" s="152"/>
      <c r="BH166" s="152"/>
    </row>
    <row r="167" spans="1:60" outlineLevel="1" x14ac:dyDescent="0.2">
      <c r="A167" s="171">
        <v>72</v>
      </c>
      <c r="B167" s="172" t="s">
        <v>321</v>
      </c>
      <c r="C167" s="189" t="s">
        <v>322</v>
      </c>
      <c r="D167" s="173" t="s">
        <v>209</v>
      </c>
      <c r="E167" s="174">
        <v>187.75</v>
      </c>
      <c r="F167" s="175"/>
      <c r="G167" s="176">
        <f>ROUND(E167*F167,2)</f>
        <v>0</v>
      </c>
      <c r="H167" s="175">
        <v>0</v>
      </c>
      <c r="I167" s="176">
        <f>ROUND(E167*H167,2)</f>
        <v>0</v>
      </c>
      <c r="J167" s="175">
        <v>46.5</v>
      </c>
      <c r="K167" s="176">
        <f>ROUND(E167*J167,2)</f>
        <v>8730.3799999999992</v>
      </c>
      <c r="L167" s="176">
        <v>21</v>
      </c>
      <c r="M167" s="176">
        <f>G167*(1+L167/100)</f>
        <v>0</v>
      </c>
      <c r="N167" s="176">
        <v>0</v>
      </c>
      <c r="O167" s="176">
        <f>ROUND(E167*N167,2)</f>
        <v>0</v>
      </c>
      <c r="P167" s="176">
        <v>0</v>
      </c>
      <c r="Q167" s="176">
        <f>ROUND(E167*P167,2)</f>
        <v>0</v>
      </c>
      <c r="R167" s="176"/>
      <c r="S167" s="176" t="s">
        <v>117</v>
      </c>
      <c r="T167" s="177" t="s">
        <v>117</v>
      </c>
      <c r="U167" s="161">
        <v>0.13</v>
      </c>
      <c r="V167" s="161">
        <f>ROUND(E167*U167,2)</f>
        <v>24.41</v>
      </c>
      <c r="W167" s="161"/>
      <c r="X167" s="161" t="s">
        <v>137</v>
      </c>
      <c r="Y167" s="152"/>
      <c r="Z167" s="152"/>
      <c r="AA167" s="152"/>
      <c r="AB167" s="152"/>
      <c r="AC167" s="152"/>
      <c r="AD167" s="152"/>
      <c r="AE167" s="152"/>
      <c r="AF167" s="152"/>
      <c r="AG167" s="152" t="s">
        <v>151</v>
      </c>
      <c r="AH167" s="152"/>
      <c r="AI167" s="152"/>
      <c r="AJ167" s="152"/>
      <c r="AK167" s="152"/>
      <c r="AL167" s="152"/>
      <c r="AM167" s="152"/>
      <c r="AN167" s="152"/>
      <c r="AO167" s="152"/>
      <c r="AP167" s="152"/>
      <c r="AQ167" s="152"/>
      <c r="AR167" s="152"/>
      <c r="AS167" s="152"/>
      <c r="AT167" s="152"/>
      <c r="AU167" s="152"/>
      <c r="AV167" s="152"/>
      <c r="AW167" s="152"/>
      <c r="AX167" s="152"/>
      <c r="AY167" s="152"/>
      <c r="AZ167" s="152"/>
      <c r="BA167" s="152"/>
      <c r="BB167" s="152"/>
      <c r="BC167" s="152"/>
      <c r="BD167" s="152"/>
      <c r="BE167" s="152"/>
      <c r="BF167" s="152"/>
      <c r="BG167" s="152"/>
      <c r="BH167" s="152"/>
    </row>
    <row r="168" spans="1:60" outlineLevel="1" x14ac:dyDescent="0.2">
      <c r="A168" s="159"/>
      <c r="B168" s="160"/>
      <c r="C168" s="190" t="s">
        <v>304</v>
      </c>
      <c r="D168" s="162"/>
      <c r="E168" s="163">
        <v>183.75</v>
      </c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52"/>
      <c r="Z168" s="152"/>
      <c r="AA168" s="152"/>
      <c r="AB168" s="152"/>
      <c r="AC168" s="152"/>
      <c r="AD168" s="152"/>
      <c r="AE168" s="152"/>
      <c r="AF168" s="152"/>
      <c r="AG168" s="152" t="s">
        <v>146</v>
      </c>
      <c r="AH168" s="152">
        <v>0</v>
      </c>
      <c r="AI168" s="152"/>
      <c r="AJ168" s="152"/>
      <c r="AK168" s="152"/>
      <c r="AL168" s="152"/>
      <c r="AM168" s="152"/>
      <c r="AN168" s="152"/>
      <c r="AO168" s="152"/>
      <c r="AP168" s="152"/>
      <c r="AQ168" s="152"/>
      <c r="AR168" s="152"/>
      <c r="AS168" s="152"/>
      <c r="AT168" s="152"/>
      <c r="AU168" s="152"/>
      <c r="AV168" s="152"/>
      <c r="AW168" s="152"/>
      <c r="AX168" s="152"/>
      <c r="AY168" s="152"/>
      <c r="AZ168" s="152"/>
      <c r="BA168" s="152"/>
      <c r="BB168" s="152"/>
      <c r="BC168" s="152"/>
      <c r="BD168" s="152"/>
      <c r="BE168" s="152"/>
      <c r="BF168" s="152"/>
      <c r="BG168" s="152"/>
      <c r="BH168" s="152"/>
    </row>
    <row r="169" spans="1:60" outlineLevel="1" x14ac:dyDescent="0.2">
      <c r="A169" s="159"/>
      <c r="B169" s="160"/>
      <c r="C169" s="190" t="s">
        <v>305</v>
      </c>
      <c r="D169" s="162"/>
      <c r="E169" s="163">
        <v>4</v>
      </c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52"/>
      <c r="Z169" s="152"/>
      <c r="AA169" s="152"/>
      <c r="AB169" s="152"/>
      <c r="AC169" s="152"/>
      <c r="AD169" s="152"/>
      <c r="AE169" s="152"/>
      <c r="AF169" s="152"/>
      <c r="AG169" s="152" t="s">
        <v>146</v>
      </c>
      <c r="AH169" s="152">
        <v>0</v>
      </c>
      <c r="AI169" s="152"/>
      <c r="AJ169" s="152"/>
      <c r="AK169" s="152"/>
      <c r="AL169" s="152"/>
      <c r="AM169" s="152"/>
      <c r="AN169" s="152"/>
      <c r="AO169" s="152"/>
      <c r="AP169" s="152"/>
      <c r="AQ169" s="152"/>
      <c r="AR169" s="152"/>
      <c r="AS169" s="152"/>
      <c r="AT169" s="152"/>
      <c r="AU169" s="152"/>
      <c r="AV169" s="152"/>
      <c r="AW169" s="152"/>
      <c r="AX169" s="152"/>
      <c r="AY169" s="152"/>
      <c r="AZ169" s="152"/>
      <c r="BA169" s="152"/>
      <c r="BB169" s="152"/>
      <c r="BC169" s="152"/>
      <c r="BD169" s="152"/>
      <c r="BE169" s="152"/>
      <c r="BF169" s="152"/>
      <c r="BG169" s="152"/>
      <c r="BH169" s="152"/>
    </row>
    <row r="170" spans="1:60" outlineLevel="1" x14ac:dyDescent="0.2">
      <c r="A170" s="171">
        <v>73</v>
      </c>
      <c r="B170" s="172" t="s">
        <v>323</v>
      </c>
      <c r="C170" s="189" t="s">
        <v>324</v>
      </c>
      <c r="D170" s="173" t="s">
        <v>150</v>
      </c>
      <c r="E170" s="174">
        <v>13.102499999999999</v>
      </c>
      <c r="F170" s="175"/>
      <c r="G170" s="176">
        <f>ROUND(E170*F170,2)</f>
        <v>0</v>
      </c>
      <c r="H170" s="175">
        <v>0</v>
      </c>
      <c r="I170" s="176">
        <f>ROUND(E170*H170,2)</f>
        <v>0</v>
      </c>
      <c r="J170" s="175">
        <v>6260</v>
      </c>
      <c r="K170" s="176">
        <f>ROUND(E170*J170,2)</f>
        <v>82021.649999999994</v>
      </c>
      <c r="L170" s="176">
        <v>21</v>
      </c>
      <c r="M170" s="176">
        <f>G170*(1+L170/100)</f>
        <v>0</v>
      </c>
      <c r="N170" s="176">
        <v>0</v>
      </c>
      <c r="O170" s="176">
        <f>ROUND(E170*N170,2)</f>
        <v>0</v>
      </c>
      <c r="P170" s="176">
        <v>2.2000000000000002</v>
      </c>
      <c r="Q170" s="176">
        <f>ROUND(E170*P170,2)</f>
        <v>28.83</v>
      </c>
      <c r="R170" s="176"/>
      <c r="S170" s="176" t="s">
        <v>117</v>
      </c>
      <c r="T170" s="177" t="s">
        <v>117</v>
      </c>
      <c r="U170" s="161">
        <v>17.007000000000001</v>
      </c>
      <c r="V170" s="161">
        <f>ROUND(E170*U170,2)</f>
        <v>222.83</v>
      </c>
      <c r="W170" s="161"/>
      <c r="X170" s="161" t="s">
        <v>325</v>
      </c>
      <c r="Y170" s="152"/>
      <c r="Z170" s="152"/>
      <c r="AA170" s="152"/>
      <c r="AB170" s="152"/>
      <c r="AC170" s="152"/>
      <c r="AD170" s="152"/>
      <c r="AE170" s="152"/>
      <c r="AF170" s="152"/>
      <c r="AG170" s="152" t="s">
        <v>326</v>
      </c>
      <c r="AH170" s="152"/>
      <c r="AI170" s="152"/>
      <c r="AJ170" s="152"/>
      <c r="AK170" s="152"/>
      <c r="AL170" s="152"/>
      <c r="AM170" s="152"/>
      <c r="AN170" s="152"/>
      <c r="AO170" s="152"/>
      <c r="AP170" s="152"/>
      <c r="AQ170" s="152"/>
      <c r="AR170" s="152"/>
      <c r="AS170" s="152"/>
      <c r="AT170" s="152"/>
      <c r="AU170" s="152"/>
      <c r="AV170" s="152"/>
      <c r="AW170" s="152"/>
      <c r="AX170" s="152"/>
      <c r="AY170" s="152"/>
      <c r="AZ170" s="152"/>
      <c r="BA170" s="152"/>
      <c r="BB170" s="152"/>
      <c r="BC170" s="152"/>
      <c r="BD170" s="152"/>
      <c r="BE170" s="152"/>
      <c r="BF170" s="152"/>
      <c r="BG170" s="152"/>
      <c r="BH170" s="152"/>
    </row>
    <row r="171" spans="1:60" outlineLevel="1" x14ac:dyDescent="0.2">
      <c r="A171" s="159"/>
      <c r="B171" s="160"/>
      <c r="C171" s="190" t="s">
        <v>152</v>
      </c>
      <c r="D171" s="162"/>
      <c r="E171" s="163">
        <v>0.6825</v>
      </c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52"/>
      <c r="Z171" s="152"/>
      <c r="AA171" s="152"/>
      <c r="AB171" s="152"/>
      <c r="AC171" s="152"/>
      <c r="AD171" s="152"/>
      <c r="AE171" s="152"/>
      <c r="AF171" s="152"/>
      <c r="AG171" s="152" t="s">
        <v>146</v>
      </c>
      <c r="AH171" s="152">
        <v>0</v>
      </c>
      <c r="AI171" s="152"/>
      <c r="AJ171" s="152"/>
      <c r="AK171" s="152"/>
      <c r="AL171" s="152"/>
      <c r="AM171" s="152"/>
      <c r="AN171" s="152"/>
      <c r="AO171" s="152"/>
      <c r="AP171" s="152"/>
      <c r="AQ171" s="152"/>
      <c r="AR171" s="152"/>
      <c r="AS171" s="152"/>
      <c r="AT171" s="152"/>
      <c r="AU171" s="152"/>
      <c r="AV171" s="152"/>
      <c r="AW171" s="152"/>
      <c r="AX171" s="152"/>
      <c r="AY171" s="152"/>
      <c r="AZ171" s="152"/>
      <c r="BA171" s="152"/>
      <c r="BB171" s="152"/>
      <c r="BC171" s="152"/>
      <c r="BD171" s="152"/>
      <c r="BE171" s="152"/>
      <c r="BF171" s="152"/>
      <c r="BG171" s="152"/>
      <c r="BH171" s="152"/>
    </row>
    <row r="172" spans="1:60" outlineLevel="1" x14ac:dyDescent="0.2">
      <c r="A172" s="159"/>
      <c r="B172" s="160"/>
      <c r="C172" s="190" t="s">
        <v>153</v>
      </c>
      <c r="D172" s="162"/>
      <c r="E172" s="163">
        <v>12.42</v>
      </c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52"/>
      <c r="Z172" s="152"/>
      <c r="AA172" s="152"/>
      <c r="AB172" s="152"/>
      <c r="AC172" s="152"/>
      <c r="AD172" s="152"/>
      <c r="AE172" s="152"/>
      <c r="AF172" s="152"/>
      <c r="AG172" s="152" t="s">
        <v>146</v>
      </c>
      <c r="AH172" s="152">
        <v>0</v>
      </c>
      <c r="AI172" s="152"/>
      <c r="AJ172" s="152"/>
      <c r="AK172" s="152"/>
      <c r="AL172" s="152"/>
      <c r="AM172" s="152"/>
      <c r="AN172" s="152"/>
      <c r="AO172" s="152"/>
      <c r="AP172" s="152"/>
      <c r="AQ172" s="152"/>
      <c r="AR172" s="152"/>
      <c r="AS172" s="152"/>
      <c r="AT172" s="152"/>
      <c r="AU172" s="152"/>
      <c r="AV172" s="152"/>
      <c r="AW172" s="152"/>
      <c r="AX172" s="152"/>
      <c r="AY172" s="152"/>
      <c r="AZ172" s="152"/>
      <c r="BA172" s="152"/>
      <c r="BB172" s="152"/>
      <c r="BC172" s="152"/>
      <c r="BD172" s="152"/>
      <c r="BE172" s="152"/>
      <c r="BF172" s="152"/>
      <c r="BG172" s="152"/>
      <c r="BH172" s="152"/>
    </row>
    <row r="173" spans="1:60" outlineLevel="1" x14ac:dyDescent="0.2">
      <c r="A173" s="171">
        <v>74</v>
      </c>
      <c r="B173" s="172" t="s">
        <v>327</v>
      </c>
      <c r="C173" s="189" t="s">
        <v>328</v>
      </c>
      <c r="D173" s="173" t="s">
        <v>143</v>
      </c>
      <c r="E173" s="174">
        <v>18</v>
      </c>
      <c r="F173" s="175"/>
      <c r="G173" s="176">
        <f>ROUND(E173*F173,2)</f>
        <v>0</v>
      </c>
      <c r="H173" s="175">
        <v>403.5</v>
      </c>
      <c r="I173" s="176">
        <f>ROUND(E173*H173,2)</f>
        <v>7263</v>
      </c>
      <c r="J173" s="175">
        <v>0</v>
      </c>
      <c r="K173" s="176">
        <f>ROUND(E173*J173,2)</f>
        <v>0</v>
      </c>
      <c r="L173" s="176">
        <v>21</v>
      </c>
      <c r="M173" s="176">
        <f>G173*(1+L173/100)</f>
        <v>0</v>
      </c>
      <c r="N173" s="176">
        <v>1</v>
      </c>
      <c r="O173" s="176">
        <f>ROUND(E173*N173,2)</f>
        <v>18</v>
      </c>
      <c r="P173" s="176">
        <v>0</v>
      </c>
      <c r="Q173" s="176">
        <f>ROUND(E173*P173,2)</f>
        <v>0</v>
      </c>
      <c r="R173" s="176" t="s">
        <v>116</v>
      </c>
      <c r="S173" s="176" t="s">
        <v>117</v>
      </c>
      <c r="T173" s="177" t="s">
        <v>117</v>
      </c>
      <c r="U173" s="161">
        <v>0</v>
      </c>
      <c r="V173" s="161">
        <f>ROUND(E173*U173,2)</f>
        <v>0</v>
      </c>
      <c r="W173" s="161"/>
      <c r="X173" s="161" t="s">
        <v>101</v>
      </c>
      <c r="Y173" s="152"/>
      <c r="Z173" s="152"/>
      <c r="AA173" s="152"/>
      <c r="AB173" s="152"/>
      <c r="AC173" s="152"/>
      <c r="AD173" s="152"/>
      <c r="AE173" s="152"/>
      <c r="AF173" s="152"/>
      <c r="AG173" s="152" t="s">
        <v>102</v>
      </c>
      <c r="AH173" s="152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  <c r="AT173" s="152"/>
      <c r="AU173" s="152"/>
      <c r="AV173" s="152"/>
      <c r="AW173" s="152"/>
      <c r="AX173" s="152"/>
      <c r="AY173" s="152"/>
      <c r="AZ173" s="152"/>
      <c r="BA173" s="152"/>
      <c r="BB173" s="152"/>
      <c r="BC173" s="152"/>
      <c r="BD173" s="152"/>
      <c r="BE173" s="152"/>
      <c r="BF173" s="152"/>
      <c r="BG173" s="152"/>
      <c r="BH173" s="152"/>
    </row>
    <row r="174" spans="1:60" outlineLevel="1" x14ac:dyDescent="0.2">
      <c r="A174" s="159"/>
      <c r="B174" s="160"/>
      <c r="C174" s="190" t="s">
        <v>329</v>
      </c>
      <c r="D174" s="162"/>
      <c r="E174" s="163">
        <v>18</v>
      </c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52"/>
      <c r="Z174" s="152"/>
      <c r="AA174" s="152"/>
      <c r="AB174" s="152"/>
      <c r="AC174" s="152"/>
      <c r="AD174" s="152"/>
      <c r="AE174" s="152"/>
      <c r="AF174" s="152"/>
      <c r="AG174" s="152" t="s">
        <v>146</v>
      </c>
      <c r="AH174" s="152">
        <v>0</v>
      </c>
      <c r="AI174" s="152"/>
      <c r="AJ174" s="152"/>
      <c r="AK174" s="152"/>
      <c r="AL174" s="152"/>
      <c r="AM174" s="152"/>
      <c r="AN174" s="152"/>
      <c r="AO174" s="152"/>
      <c r="AP174" s="152"/>
      <c r="AQ174" s="152"/>
      <c r="AR174" s="152"/>
      <c r="AS174" s="152"/>
      <c r="AT174" s="152"/>
      <c r="AU174" s="152"/>
      <c r="AV174" s="152"/>
      <c r="AW174" s="152"/>
      <c r="AX174" s="152"/>
      <c r="AY174" s="152"/>
      <c r="AZ174" s="152"/>
      <c r="BA174" s="152"/>
      <c r="BB174" s="152"/>
      <c r="BC174" s="152"/>
      <c r="BD174" s="152"/>
      <c r="BE174" s="152"/>
      <c r="BF174" s="152"/>
      <c r="BG174" s="152"/>
      <c r="BH174" s="152"/>
    </row>
    <row r="175" spans="1:60" ht="22.5" outlineLevel="1" x14ac:dyDescent="0.2">
      <c r="A175" s="171">
        <v>75</v>
      </c>
      <c r="B175" s="172" t="s">
        <v>330</v>
      </c>
      <c r="C175" s="189" t="s">
        <v>331</v>
      </c>
      <c r="D175" s="173" t="s">
        <v>150</v>
      </c>
      <c r="E175" s="174">
        <v>8.4239999999999995</v>
      </c>
      <c r="F175" s="175"/>
      <c r="G175" s="176">
        <f>ROUND(E175*F175,2)</f>
        <v>0</v>
      </c>
      <c r="H175" s="175">
        <v>2365</v>
      </c>
      <c r="I175" s="176">
        <f>ROUND(E175*H175,2)</f>
        <v>19922.759999999998</v>
      </c>
      <c r="J175" s="175">
        <v>0</v>
      </c>
      <c r="K175" s="176">
        <f>ROUND(E175*J175,2)</f>
        <v>0</v>
      </c>
      <c r="L175" s="176">
        <v>21</v>
      </c>
      <c r="M175" s="176">
        <f>G175*(1+L175/100)</f>
        <v>0</v>
      </c>
      <c r="N175" s="176">
        <v>2.5</v>
      </c>
      <c r="O175" s="176">
        <f>ROUND(E175*N175,2)</f>
        <v>21.06</v>
      </c>
      <c r="P175" s="176">
        <v>0</v>
      </c>
      <c r="Q175" s="176">
        <f>ROUND(E175*P175,2)</f>
        <v>0</v>
      </c>
      <c r="R175" s="176" t="s">
        <v>116</v>
      </c>
      <c r="S175" s="176" t="s">
        <v>117</v>
      </c>
      <c r="T175" s="177" t="s">
        <v>117</v>
      </c>
      <c r="U175" s="161">
        <v>0</v>
      </c>
      <c r="V175" s="161">
        <f>ROUND(E175*U175,2)</f>
        <v>0</v>
      </c>
      <c r="W175" s="161"/>
      <c r="X175" s="161" t="s">
        <v>101</v>
      </c>
      <c r="Y175" s="152"/>
      <c r="Z175" s="152"/>
      <c r="AA175" s="152"/>
      <c r="AB175" s="152"/>
      <c r="AC175" s="152"/>
      <c r="AD175" s="152"/>
      <c r="AE175" s="152"/>
      <c r="AF175" s="152"/>
      <c r="AG175" s="152" t="s">
        <v>102</v>
      </c>
      <c r="AH175" s="152"/>
      <c r="AI175" s="152"/>
      <c r="AJ175" s="152"/>
      <c r="AK175" s="152"/>
      <c r="AL175" s="152"/>
      <c r="AM175" s="152"/>
      <c r="AN175" s="152"/>
      <c r="AO175" s="152"/>
      <c r="AP175" s="152"/>
      <c r="AQ175" s="152"/>
      <c r="AR175" s="152"/>
      <c r="AS175" s="152"/>
      <c r="AT175" s="152"/>
      <c r="AU175" s="152"/>
      <c r="AV175" s="152"/>
      <c r="AW175" s="152"/>
      <c r="AX175" s="152"/>
      <c r="AY175" s="152"/>
      <c r="AZ175" s="152"/>
      <c r="BA175" s="152"/>
      <c r="BB175" s="152"/>
      <c r="BC175" s="152"/>
      <c r="BD175" s="152"/>
      <c r="BE175" s="152"/>
      <c r="BF175" s="152"/>
      <c r="BG175" s="152"/>
      <c r="BH175" s="152"/>
    </row>
    <row r="176" spans="1:60" outlineLevel="1" x14ac:dyDescent="0.2">
      <c r="A176" s="159"/>
      <c r="B176" s="160"/>
      <c r="C176" s="190" t="s">
        <v>227</v>
      </c>
      <c r="D176" s="162"/>
      <c r="E176" s="163">
        <v>8.4239999999999995</v>
      </c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52"/>
      <c r="Z176" s="152"/>
      <c r="AA176" s="152"/>
      <c r="AB176" s="152"/>
      <c r="AC176" s="152"/>
      <c r="AD176" s="152"/>
      <c r="AE176" s="152"/>
      <c r="AF176" s="152"/>
      <c r="AG176" s="152" t="s">
        <v>146</v>
      </c>
      <c r="AH176" s="152">
        <v>0</v>
      </c>
      <c r="AI176" s="152"/>
      <c r="AJ176" s="152"/>
      <c r="AK176" s="152"/>
      <c r="AL176" s="152"/>
      <c r="AM176" s="152"/>
      <c r="AN176" s="152"/>
      <c r="AO176" s="152"/>
      <c r="AP176" s="152"/>
      <c r="AQ176" s="152"/>
      <c r="AR176" s="152"/>
      <c r="AS176" s="152"/>
      <c r="AT176" s="152"/>
      <c r="AU176" s="152"/>
      <c r="AV176" s="152"/>
      <c r="AW176" s="152"/>
      <c r="AX176" s="152"/>
      <c r="AY176" s="152"/>
      <c r="AZ176" s="152"/>
      <c r="BA176" s="152"/>
      <c r="BB176" s="152"/>
      <c r="BC176" s="152"/>
      <c r="BD176" s="152"/>
      <c r="BE176" s="152"/>
      <c r="BF176" s="152"/>
      <c r="BG176" s="152"/>
      <c r="BH176" s="152"/>
    </row>
    <row r="177" spans="1:60" x14ac:dyDescent="0.2">
      <c r="A177" s="165" t="s">
        <v>95</v>
      </c>
      <c r="B177" s="166" t="s">
        <v>67</v>
      </c>
      <c r="C177" s="187" t="s">
        <v>28</v>
      </c>
      <c r="D177" s="167"/>
      <c r="E177" s="168"/>
      <c r="F177" s="169"/>
      <c r="G177" s="169">
        <f>SUMIF(AG178:AG190,"&lt;&gt;NOR",G178:G190)</f>
        <v>0</v>
      </c>
      <c r="H177" s="169"/>
      <c r="I177" s="169">
        <f>SUM(I178:I190)</f>
        <v>0</v>
      </c>
      <c r="J177" s="169"/>
      <c r="K177" s="169">
        <f>SUM(K178:K190)</f>
        <v>36549.4</v>
      </c>
      <c r="L177" s="169"/>
      <c r="M177" s="169">
        <f>SUM(M178:M190)</f>
        <v>0</v>
      </c>
      <c r="N177" s="169"/>
      <c r="O177" s="169">
        <f>SUM(O178:O190)</f>
        <v>0</v>
      </c>
      <c r="P177" s="169"/>
      <c r="Q177" s="169">
        <f>SUM(Q178:Q190)</f>
        <v>0</v>
      </c>
      <c r="R177" s="169"/>
      <c r="S177" s="169"/>
      <c r="T177" s="170"/>
      <c r="U177" s="164"/>
      <c r="V177" s="164">
        <f>SUM(V178:V190)</f>
        <v>6.02</v>
      </c>
      <c r="W177" s="164"/>
      <c r="X177" s="164"/>
      <c r="AG177" t="s">
        <v>96</v>
      </c>
    </row>
    <row r="178" spans="1:60" outlineLevel="1" x14ac:dyDescent="0.2">
      <c r="A178" s="178">
        <v>76</v>
      </c>
      <c r="B178" s="179" t="s">
        <v>332</v>
      </c>
      <c r="C178" s="188" t="s">
        <v>333</v>
      </c>
      <c r="D178" s="180" t="s">
        <v>334</v>
      </c>
      <c r="E178" s="181">
        <v>1</v>
      </c>
      <c r="F178" s="182"/>
      <c r="G178" s="183">
        <f>ROUND(E178*F178,2)</f>
        <v>0</v>
      </c>
      <c r="H178" s="182">
        <v>0</v>
      </c>
      <c r="I178" s="183">
        <f>ROUND(E178*H178,2)</f>
        <v>0</v>
      </c>
      <c r="J178" s="182">
        <v>5000</v>
      </c>
      <c r="K178" s="183">
        <f>ROUND(E178*J178,2)</f>
        <v>5000</v>
      </c>
      <c r="L178" s="183">
        <v>21</v>
      </c>
      <c r="M178" s="183">
        <f>G178*(1+L178/100)</f>
        <v>0</v>
      </c>
      <c r="N178" s="183">
        <v>0</v>
      </c>
      <c r="O178" s="183">
        <f>ROUND(E178*N178,2)</f>
        <v>0</v>
      </c>
      <c r="P178" s="183">
        <v>0</v>
      </c>
      <c r="Q178" s="183">
        <f>ROUND(E178*P178,2)</f>
        <v>0</v>
      </c>
      <c r="R178" s="183"/>
      <c r="S178" s="183" t="s">
        <v>100</v>
      </c>
      <c r="T178" s="184" t="s">
        <v>108</v>
      </c>
      <c r="U178" s="161">
        <v>6.02</v>
      </c>
      <c r="V178" s="161">
        <f>ROUND(E178*U178,2)</f>
        <v>6.02</v>
      </c>
      <c r="W178" s="161"/>
      <c r="X178" s="161" t="s">
        <v>335</v>
      </c>
      <c r="Y178" s="152"/>
      <c r="Z178" s="152"/>
      <c r="AA178" s="152"/>
      <c r="AB178" s="152"/>
      <c r="AC178" s="152"/>
      <c r="AD178" s="152"/>
      <c r="AE178" s="152"/>
      <c r="AF178" s="152"/>
      <c r="AG178" s="152" t="s">
        <v>336</v>
      </c>
      <c r="AH178" s="152"/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152"/>
      <c r="AV178" s="152"/>
      <c r="AW178" s="152"/>
      <c r="AX178" s="152"/>
      <c r="AY178" s="152"/>
      <c r="AZ178" s="152"/>
      <c r="BA178" s="152"/>
      <c r="BB178" s="152"/>
      <c r="BC178" s="152"/>
      <c r="BD178" s="152"/>
      <c r="BE178" s="152"/>
      <c r="BF178" s="152"/>
      <c r="BG178" s="152"/>
      <c r="BH178" s="152"/>
    </row>
    <row r="179" spans="1:60" outlineLevel="1" x14ac:dyDescent="0.2">
      <c r="A179" s="178">
        <v>77</v>
      </c>
      <c r="B179" s="179" t="s">
        <v>337</v>
      </c>
      <c r="C179" s="188" t="s">
        <v>338</v>
      </c>
      <c r="D179" s="180" t="s">
        <v>334</v>
      </c>
      <c r="E179" s="181">
        <v>1</v>
      </c>
      <c r="F179" s="182"/>
      <c r="G179" s="183">
        <f>ROUND(E179*F179,2)</f>
        <v>0</v>
      </c>
      <c r="H179" s="182">
        <v>0</v>
      </c>
      <c r="I179" s="183">
        <f>ROUND(E179*H179,2)</f>
        <v>0</v>
      </c>
      <c r="J179" s="182">
        <v>5000</v>
      </c>
      <c r="K179" s="183">
        <f>ROUND(E179*J179,2)</f>
        <v>5000</v>
      </c>
      <c r="L179" s="183">
        <v>21</v>
      </c>
      <c r="M179" s="183">
        <f>G179*(1+L179/100)</f>
        <v>0</v>
      </c>
      <c r="N179" s="183">
        <v>0</v>
      </c>
      <c r="O179" s="183">
        <f>ROUND(E179*N179,2)</f>
        <v>0</v>
      </c>
      <c r="P179" s="183">
        <v>0</v>
      </c>
      <c r="Q179" s="183">
        <f>ROUND(E179*P179,2)</f>
        <v>0</v>
      </c>
      <c r="R179" s="183"/>
      <c r="S179" s="183" t="s">
        <v>100</v>
      </c>
      <c r="T179" s="184" t="s">
        <v>108</v>
      </c>
      <c r="U179" s="161">
        <v>0</v>
      </c>
      <c r="V179" s="161">
        <f>ROUND(E179*U179,2)</f>
        <v>0</v>
      </c>
      <c r="W179" s="161"/>
      <c r="X179" s="161" t="s">
        <v>339</v>
      </c>
      <c r="Y179" s="152"/>
      <c r="Z179" s="152"/>
      <c r="AA179" s="152"/>
      <c r="AB179" s="152"/>
      <c r="AC179" s="152"/>
      <c r="AD179" s="152"/>
      <c r="AE179" s="152"/>
      <c r="AF179" s="152"/>
      <c r="AG179" s="152" t="s">
        <v>340</v>
      </c>
      <c r="AH179" s="152"/>
      <c r="AI179" s="152"/>
      <c r="AJ179" s="152"/>
      <c r="AK179" s="152"/>
      <c r="AL179" s="152"/>
      <c r="AM179" s="152"/>
      <c r="AN179" s="152"/>
      <c r="AO179" s="152"/>
      <c r="AP179" s="152"/>
      <c r="AQ179" s="152"/>
      <c r="AR179" s="152"/>
      <c r="AS179" s="152"/>
      <c r="AT179" s="152"/>
      <c r="AU179" s="152"/>
      <c r="AV179" s="152"/>
      <c r="AW179" s="152"/>
      <c r="AX179" s="152"/>
      <c r="AY179" s="152"/>
      <c r="AZ179" s="152"/>
      <c r="BA179" s="152"/>
      <c r="BB179" s="152"/>
      <c r="BC179" s="152"/>
      <c r="BD179" s="152"/>
      <c r="BE179" s="152"/>
      <c r="BF179" s="152"/>
      <c r="BG179" s="152"/>
      <c r="BH179" s="152"/>
    </row>
    <row r="180" spans="1:60" outlineLevel="1" x14ac:dyDescent="0.2">
      <c r="A180" s="171">
        <v>78</v>
      </c>
      <c r="B180" s="172" t="s">
        <v>341</v>
      </c>
      <c r="C180" s="189" t="s">
        <v>342</v>
      </c>
      <c r="D180" s="173" t="s">
        <v>166</v>
      </c>
      <c r="E180" s="174">
        <v>1</v>
      </c>
      <c r="F180" s="175"/>
      <c r="G180" s="176">
        <f>ROUND(E180*F180,2)</f>
        <v>0</v>
      </c>
      <c r="H180" s="175">
        <v>0</v>
      </c>
      <c r="I180" s="176">
        <f>ROUND(E180*H180,2)</f>
        <v>0</v>
      </c>
      <c r="J180" s="175">
        <v>16499.400000000001</v>
      </c>
      <c r="K180" s="176">
        <f>ROUND(E180*J180,2)</f>
        <v>16499.400000000001</v>
      </c>
      <c r="L180" s="176">
        <v>21</v>
      </c>
      <c r="M180" s="176">
        <f>G180*(1+L180/100)</f>
        <v>0</v>
      </c>
      <c r="N180" s="176">
        <v>0</v>
      </c>
      <c r="O180" s="176">
        <f>ROUND(E180*N180,2)</f>
        <v>0</v>
      </c>
      <c r="P180" s="176">
        <v>0</v>
      </c>
      <c r="Q180" s="176">
        <f>ROUND(E180*P180,2)</f>
        <v>0</v>
      </c>
      <c r="R180" s="176"/>
      <c r="S180" s="176" t="s">
        <v>117</v>
      </c>
      <c r="T180" s="177" t="s">
        <v>108</v>
      </c>
      <c r="U180" s="161">
        <v>0</v>
      </c>
      <c r="V180" s="161">
        <f>ROUND(E180*U180,2)</f>
        <v>0</v>
      </c>
      <c r="W180" s="161"/>
      <c r="X180" s="161" t="s">
        <v>167</v>
      </c>
      <c r="Y180" s="152"/>
      <c r="Z180" s="152"/>
      <c r="AA180" s="152"/>
      <c r="AB180" s="152"/>
      <c r="AC180" s="152"/>
      <c r="AD180" s="152"/>
      <c r="AE180" s="152"/>
      <c r="AF180" s="152"/>
      <c r="AG180" s="152" t="s">
        <v>343</v>
      </c>
      <c r="AH180" s="152"/>
      <c r="AI180" s="152"/>
      <c r="AJ180" s="152"/>
      <c r="AK180" s="152"/>
      <c r="AL180" s="152"/>
      <c r="AM180" s="152"/>
      <c r="AN180" s="152"/>
      <c r="AO180" s="152"/>
      <c r="AP180" s="152"/>
      <c r="AQ180" s="152"/>
      <c r="AR180" s="152"/>
      <c r="AS180" s="152"/>
      <c r="AT180" s="152"/>
      <c r="AU180" s="152"/>
      <c r="AV180" s="152"/>
      <c r="AW180" s="152"/>
      <c r="AX180" s="152"/>
      <c r="AY180" s="152"/>
      <c r="AZ180" s="152"/>
      <c r="BA180" s="152"/>
      <c r="BB180" s="152"/>
      <c r="BC180" s="152"/>
      <c r="BD180" s="152"/>
      <c r="BE180" s="152"/>
      <c r="BF180" s="152"/>
      <c r="BG180" s="152"/>
      <c r="BH180" s="152"/>
    </row>
    <row r="181" spans="1:60" outlineLevel="1" x14ac:dyDescent="0.2">
      <c r="A181" s="159"/>
      <c r="B181" s="160"/>
      <c r="C181" s="252" t="s">
        <v>344</v>
      </c>
      <c r="D181" s="253"/>
      <c r="E181" s="253"/>
      <c r="F181" s="253"/>
      <c r="G181" s="253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52"/>
      <c r="Z181" s="152"/>
      <c r="AA181" s="152"/>
      <c r="AB181" s="152"/>
      <c r="AC181" s="152"/>
      <c r="AD181" s="152"/>
      <c r="AE181" s="152"/>
      <c r="AF181" s="152"/>
      <c r="AG181" s="152" t="s">
        <v>182</v>
      </c>
      <c r="AH181" s="152"/>
      <c r="AI181" s="152"/>
      <c r="AJ181" s="152"/>
      <c r="AK181" s="152"/>
      <c r="AL181" s="152"/>
      <c r="AM181" s="152"/>
      <c r="AN181" s="152"/>
      <c r="AO181" s="152"/>
      <c r="AP181" s="152"/>
      <c r="AQ181" s="152"/>
      <c r="AR181" s="152"/>
      <c r="AS181" s="152"/>
      <c r="AT181" s="152"/>
      <c r="AU181" s="152"/>
      <c r="AV181" s="152"/>
      <c r="AW181" s="152"/>
      <c r="AX181" s="152"/>
      <c r="AY181" s="152"/>
      <c r="AZ181" s="152"/>
      <c r="BA181" s="152"/>
      <c r="BB181" s="152"/>
      <c r="BC181" s="152"/>
      <c r="BD181" s="152"/>
      <c r="BE181" s="152"/>
      <c r="BF181" s="152"/>
      <c r="BG181" s="152"/>
      <c r="BH181" s="152"/>
    </row>
    <row r="182" spans="1:60" outlineLevel="1" x14ac:dyDescent="0.2">
      <c r="A182" s="159"/>
      <c r="B182" s="160"/>
      <c r="C182" s="250" t="s">
        <v>345</v>
      </c>
      <c r="D182" s="251"/>
      <c r="E182" s="251"/>
      <c r="F182" s="251"/>
      <c r="G182" s="25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52"/>
      <c r="Z182" s="152"/>
      <c r="AA182" s="152"/>
      <c r="AB182" s="152"/>
      <c r="AC182" s="152"/>
      <c r="AD182" s="152"/>
      <c r="AE182" s="152"/>
      <c r="AF182" s="152"/>
      <c r="AG182" s="152" t="s">
        <v>182</v>
      </c>
      <c r="AH182" s="152"/>
      <c r="AI182" s="152"/>
      <c r="AJ182" s="152"/>
      <c r="AK182" s="152"/>
      <c r="AL182" s="152"/>
      <c r="AM182" s="152"/>
      <c r="AN182" s="152"/>
      <c r="AO182" s="152"/>
      <c r="AP182" s="152"/>
      <c r="AQ182" s="152"/>
      <c r="AR182" s="152"/>
      <c r="AS182" s="152"/>
      <c r="AT182" s="152"/>
      <c r="AU182" s="152"/>
      <c r="AV182" s="152"/>
      <c r="AW182" s="152"/>
      <c r="AX182" s="152"/>
      <c r="AY182" s="152"/>
      <c r="AZ182" s="152"/>
      <c r="BA182" s="185" t="str">
        <f>C182</f>
        <v>Sejmutí ornice, hrubá úprava terénu a zpevnění ploch pro osazení objektů sociálního zařízení staveniště a kanceláří stavby.</v>
      </c>
      <c r="BB182" s="152"/>
      <c r="BC182" s="152"/>
      <c r="BD182" s="152"/>
      <c r="BE182" s="152"/>
      <c r="BF182" s="152"/>
      <c r="BG182" s="152"/>
      <c r="BH182" s="152"/>
    </row>
    <row r="183" spans="1:60" outlineLevel="1" x14ac:dyDescent="0.2">
      <c r="A183" s="159"/>
      <c r="B183" s="160"/>
      <c r="C183" s="250" t="s">
        <v>346</v>
      </c>
      <c r="D183" s="251"/>
      <c r="E183" s="251"/>
      <c r="F183" s="251"/>
      <c r="G183" s="25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52"/>
      <c r="Z183" s="152"/>
      <c r="AA183" s="152"/>
      <c r="AB183" s="152"/>
      <c r="AC183" s="152"/>
      <c r="AD183" s="152"/>
      <c r="AE183" s="152"/>
      <c r="AF183" s="152"/>
      <c r="AG183" s="152" t="s">
        <v>182</v>
      </c>
      <c r="AH183" s="152"/>
      <c r="AI183" s="152"/>
      <c r="AJ183" s="152"/>
      <c r="AK183" s="152"/>
      <c r="AL183" s="152"/>
      <c r="AM183" s="152"/>
      <c r="AN183" s="152"/>
      <c r="AO183" s="152"/>
      <c r="AP183" s="152"/>
      <c r="AQ183" s="152"/>
      <c r="AR183" s="152"/>
      <c r="AS183" s="152"/>
      <c r="AT183" s="152"/>
      <c r="AU183" s="152"/>
      <c r="AV183" s="152"/>
      <c r="AW183" s="152"/>
      <c r="AX183" s="152"/>
      <c r="AY183" s="152"/>
      <c r="AZ183" s="152"/>
      <c r="BA183" s="152"/>
      <c r="BB183" s="152"/>
      <c r="BC183" s="152"/>
      <c r="BD183" s="152"/>
      <c r="BE183" s="152"/>
      <c r="BF183" s="152"/>
      <c r="BG183" s="152"/>
      <c r="BH183" s="152"/>
    </row>
    <row r="184" spans="1:60" outlineLevel="1" x14ac:dyDescent="0.2">
      <c r="A184" s="159"/>
      <c r="B184" s="160"/>
      <c r="C184" s="250" t="s">
        <v>347</v>
      </c>
      <c r="D184" s="251"/>
      <c r="E184" s="251"/>
      <c r="F184" s="251"/>
      <c r="G184" s="25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52"/>
      <c r="Z184" s="152"/>
      <c r="AA184" s="152"/>
      <c r="AB184" s="152"/>
      <c r="AC184" s="152"/>
      <c r="AD184" s="152"/>
      <c r="AE184" s="152"/>
      <c r="AF184" s="152"/>
      <c r="AG184" s="152" t="s">
        <v>182</v>
      </c>
      <c r="AH184" s="152"/>
      <c r="AI184" s="152"/>
      <c r="AJ184" s="152"/>
      <c r="AK184" s="152"/>
      <c r="AL184" s="152"/>
      <c r="AM184" s="152"/>
      <c r="AN184" s="152"/>
      <c r="AO184" s="152"/>
      <c r="AP184" s="152"/>
      <c r="AQ184" s="152"/>
      <c r="AR184" s="152"/>
      <c r="AS184" s="152"/>
      <c r="AT184" s="152"/>
      <c r="AU184" s="152"/>
      <c r="AV184" s="152"/>
      <c r="AW184" s="152"/>
      <c r="AX184" s="152"/>
      <c r="AY184" s="152"/>
      <c r="AZ184" s="152"/>
      <c r="BA184" s="152"/>
      <c r="BB184" s="152"/>
      <c r="BC184" s="152"/>
      <c r="BD184" s="152"/>
      <c r="BE184" s="152"/>
      <c r="BF184" s="152"/>
      <c r="BG184" s="152"/>
      <c r="BH184" s="152"/>
    </row>
    <row r="185" spans="1:60" outlineLevel="1" x14ac:dyDescent="0.2">
      <c r="A185" s="159"/>
      <c r="B185" s="160"/>
      <c r="C185" s="250" t="s">
        <v>348</v>
      </c>
      <c r="D185" s="251"/>
      <c r="E185" s="251"/>
      <c r="F185" s="251"/>
      <c r="G185" s="25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52"/>
      <c r="Z185" s="152"/>
      <c r="AA185" s="152"/>
      <c r="AB185" s="152"/>
      <c r="AC185" s="152"/>
      <c r="AD185" s="152"/>
      <c r="AE185" s="152"/>
      <c r="AF185" s="152"/>
      <c r="AG185" s="152" t="s">
        <v>182</v>
      </c>
      <c r="AH185" s="152"/>
      <c r="AI185" s="152"/>
      <c r="AJ185" s="152"/>
      <c r="AK185" s="152"/>
      <c r="AL185" s="152"/>
      <c r="AM185" s="152"/>
      <c r="AN185" s="152"/>
      <c r="AO185" s="152"/>
      <c r="AP185" s="152"/>
      <c r="AQ185" s="152"/>
      <c r="AR185" s="152"/>
      <c r="AS185" s="152"/>
      <c r="AT185" s="152"/>
      <c r="AU185" s="152"/>
      <c r="AV185" s="152"/>
      <c r="AW185" s="152"/>
      <c r="AX185" s="152"/>
      <c r="AY185" s="152"/>
      <c r="AZ185" s="152"/>
      <c r="BA185" s="152"/>
      <c r="BB185" s="152"/>
      <c r="BC185" s="152"/>
      <c r="BD185" s="152"/>
      <c r="BE185" s="152"/>
      <c r="BF185" s="152"/>
      <c r="BG185" s="152"/>
      <c r="BH185" s="152"/>
    </row>
    <row r="186" spans="1:60" outlineLevel="1" x14ac:dyDescent="0.2">
      <c r="A186" s="159"/>
      <c r="B186" s="160"/>
      <c r="C186" s="250" t="s">
        <v>349</v>
      </c>
      <c r="D186" s="251"/>
      <c r="E186" s="251"/>
      <c r="F186" s="251"/>
      <c r="G186" s="25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52"/>
      <c r="Z186" s="152"/>
      <c r="AA186" s="152"/>
      <c r="AB186" s="152"/>
      <c r="AC186" s="152"/>
      <c r="AD186" s="152"/>
      <c r="AE186" s="152"/>
      <c r="AF186" s="152"/>
      <c r="AG186" s="152" t="s">
        <v>182</v>
      </c>
      <c r="AH186" s="152"/>
      <c r="AI186" s="152"/>
      <c r="AJ186" s="152"/>
      <c r="AK186" s="152"/>
      <c r="AL186" s="152"/>
      <c r="AM186" s="152"/>
      <c r="AN186" s="152"/>
      <c r="AO186" s="152"/>
      <c r="AP186" s="152"/>
      <c r="AQ186" s="152"/>
      <c r="AR186" s="152"/>
      <c r="AS186" s="152"/>
      <c r="AT186" s="152"/>
      <c r="AU186" s="152"/>
      <c r="AV186" s="152"/>
      <c r="AW186" s="152"/>
      <c r="AX186" s="152"/>
      <c r="AY186" s="152"/>
      <c r="AZ186" s="152"/>
      <c r="BA186" s="152"/>
      <c r="BB186" s="152"/>
      <c r="BC186" s="152"/>
      <c r="BD186" s="152"/>
      <c r="BE186" s="152"/>
      <c r="BF186" s="152"/>
      <c r="BG186" s="152"/>
      <c r="BH186" s="152"/>
    </row>
    <row r="187" spans="1:60" outlineLevel="1" x14ac:dyDescent="0.2">
      <c r="A187" s="159"/>
      <c r="B187" s="160"/>
      <c r="C187" s="250" t="s">
        <v>350</v>
      </c>
      <c r="D187" s="251"/>
      <c r="E187" s="251"/>
      <c r="F187" s="251"/>
      <c r="G187" s="25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52"/>
      <c r="Z187" s="152"/>
      <c r="AA187" s="152"/>
      <c r="AB187" s="152"/>
      <c r="AC187" s="152"/>
      <c r="AD187" s="152"/>
      <c r="AE187" s="152"/>
      <c r="AF187" s="152"/>
      <c r="AG187" s="152" t="s">
        <v>182</v>
      </c>
      <c r="AH187" s="152"/>
      <c r="AI187" s="152"/>
      <c r="AJ187" s="152"/>
      <c r="AK187" s="152"/>
      <c r="AL187" s="152"/>
      <c r="AM187" s="152"/>
      <c r="AN187" s="152"/>
      <c r="AO187" s="152"/>
      <c r="AP187" s="152"/>
      <c r="AQ187" s="152"/>
      <c r="AR187" s="152"/>
      <c r="AS187" s="152"/>
      <c r="AT187" s="152"/>
      <c r="AU187" s="152"/>
      <c r="AV187" s="152"/>
      <c r="AW187" s="152"/>
      <c r="AX187" s="152"/>
      <c r="AY187" s="152"/>
      <c r="AZ187" s="152"/>
      <c r="BA187" s="185" t="str">
        <f>C187</f>
        <v>Zřízení dočasných ochranných zařízení (plachty, stěny, stany), jestliže jsou vyžadovány technologií montáže.</v>
      </c>
      <c r="BB187" s="152"/>
      <c r="BC187" s="152"/>
      <c r="BD187" s="152"/>
      <c r="BE187" s="152"/>
      <c r="BF187" s="152"/>
      <c r="BG187" s="152"/>
      <c r="BH187" s="152"/>
    </row>
    <row r="188" spans="1:60" outlineLevel="1" x14ac:dyDescent="0.2">
      <c r="A188" s="159"/>
      <c r="B188" s="160"/>
      <c r="C188" s="250" t="s">
        <v>351</v>
      </c>
      <c r="D188" s="251"/>
      <c r="E188" s="251"/>
      <c r="F188" s="251"/>
      <c r="G188" s="25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52"/>
      <c r="Z188" s="152"/>
      <c r="AA188" s="152"/>
      <c r="AB188" s="152"/>
      <c r="AC188" s="152"/>
      <c r="AD188" s="152"/>
      <c r="AE188" s="152"/>
      <c r="AF188" s="152"/>
      <c r="AG188" s="152" t="s">
        <v>182</v>
      </c>
      <c r="AH188" s="152"/>
      <c r="AI188" s="152"/>
      <c r="AJ188" s="152"/>
      <c r="AK188" s="152"/>
      <c r="AL188" s="152"/>
      <c r="AM188" s="152"/>
      <c r="AN188" s="152"/>
      <c r="AO188" s="152"/>
      <c r="AP188" s="152"/>
      <c r="AQ188" s="152"/>
      <c r="AR188" s="152"/>
      <c r="AS188" s="152"/>
      <c r="AT188" s="152"/>
      <c r="AU188" s="152"/>
      <c r="AV188" s="152"/>
      <c r="AW188" s="152"/>
      <c r="AX188" s="152"/>
      <c r="AY188" s="152"/>
      <c r="AZ188" s="152"/>
      <c r="BA188" s="152"/>
      <c r="BB188" s="152"/>
      <c r="BC188" s="152"/>
      <c r="BD188" s="152"/>
      <c r="BE188" s="152"/>
      <c r="BF188" s="152"/>
      <c r="BG188" s="152"/>
      <c r="BH188" s="152"/>
    </row>
    <row r="189" spans="1:60" outlineLevel="1" x14ac:dyDescent="0.2">
      <c r="A189" s="171">
        <v>79</v>
      </c>
      <c r="B189" s="172" t="s">
        <v>352</v>
      </c>
      <c r="C189" s="189" t="s">
        <v>353</v>
      </c>
      <c r="D189" s="173" t="s">
        <v>354</v>
      </c>
      <c r="E189" s="174">
        <v>0.67</v>
      </c>
      <c r="F189" s="175"/>
      <c r="G189" s="176">
        <f>ROUND(E189*F189,2)</f>
        <v>0</v>
      </c>
      <c r="H189" s="175">
        <v>0</v>
      </c>
      <c r="I189" s="176">
        <f>ROUND(E189*H189,2)</f>
        <v>0</v>
      </c>
      <c r="J189" s="175">
        <v>15000</v>
      </c>
      <c r="K189" s="176">
        <f>ROUND(E189*J189,2)</f>
        <v>10050</v>
      </c>
      <c r="L189" s="176">
        <v>21</v>
      </c>
      <c r="M189" s="176">
        <f>G189*(1+L189/100)</f>
        <v>0</v>
      </c>
      <c r="N189" s="176">
        <v>0</v>
      </c>
      <c r="O189" s="176">
        <f>ROUND(E189*N189,2)</f>
        <v>0</v>
      </c>
      <c r="P189" s="176">
        <v>0</v>
      </c>
      <c r="Q189" s="176">
        <f>ROUND(E189*P189,2)</f>
        <v>0</v>
      </c>
      <c r="R189" s="176"/>
      <c r="S189" s="176" t="s">
        <v>117</v>
      </c>
      <c r="T189" s="177" t="s">
        <v>108</v>
      </c>
      <c r="U189" s="161">
        <v>0</v>
      </c>
      <c r="V189" s="161">
        <f>ROUND(E189*U189,2)</f>
        <v>0</v>
      </c>
      <c r="W189" s="161"/>
      <c r="X189" s="161" t="s">
        <v>167</v>
      </c>
      <c r="Y189" s="152"/>
      <c r="Z189" s="152"/>
      <c r="AA189" s="152"/>
      <c r="AB189" s="152"/>
      <c r="AC189" s="152"/>
      <c r="AD189" s="152"/>
      <c r="AE189" s="152"/>
      <c r="AF189" s="152"/>
      <c r="AG189" s="152" t="s">
        <v>355</v>
      </c>
      <c r="AH189" s="152"/>
      <c r="AI189" s="152"/>
      <c r="AJ189" s="152"/>
      <c r="AK189" s="152"/>
      <c r="AL189" s="152"/>
      <c r="AM189" s="152"/>
      <c r="AN189" s="152"/>
      <c r="AO189" s="152"/>
      <c r="AP189" s="152"/>
      <c r="AQ189" s="152"/>
      <c r="AR189" s="152"/>
      <c r="AS189" s="152"/>
      <c r="AT189" s="152"/>
      <c r="AU189" s="152"/>
      <c r="AV189" s="152"/>
      <c r="AW189" s="152"/>
      <c r="AX189" s="152"/>
      <c r="AY189" s="152"/>
      <c r="AZ189" s="152"/>
      <c r="BA189" s="152"/>
      <c r="BB189" s="152"/>
      <c r="BC189" s="152"/>
      <c r="BD189" s="152"/>
      <c r="BE189" s="152"/>
      <c r="BF189" s="152"/>
      <c r="BG189" s="152"/>
      <c r="BH189" s="152"/>
    </row>
    <row r="190" spans="1:60" outlineLevel="1" x14ac:dyDescent="0.2">
      <c r="A190" s="159"/>
      <c r="B190" s="160"/>
      <c r="C190" s="252" t="s">
        <v>356</v>
      </c>
      <c r="D190" s="253"/>
      <c r="E190" s="253"/>
      <c r="F190" s="253"/>
      <c r="G190" s="253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52"/>
      <c r="Z190" s="152"/>
      <c r="AA190" s="152"/>
      <c r="AB190" s="152"/>
      <c r="AC190" s="152"/>
      <c r="AD190" s="152"/>
      <c r="AE190" s="152"/>
      <c r="AF190" s="152"/>
      <c r="AG190" s="152" t="s">
        <v>182</v>
      </c>
      <c r="AH190" s="152"/>
      <c r="AI190" s="152"/>
      <c r="AJ190" s="152"/>
      <c r="AK190" s="152"/>
      <c r="AL190" s="152"/>
      <c r="AM190" s="152"/>
      <c r="AN190" s="152"/>
      <c r="AO190" s="152"/>
      <c r="AP190" s="152"/>
      <c r="AQ190" s="152"/>
      <c r="AR190" s="152"/>
      <c r="AS190" s="152"/>
      <c r="AT190" s="152"/>
      <c r="AU190" s="152"/>
      <c r="AV190" s="152"/>
      <c r="AW190" s="152"/>
      <c r="AX190" s="152"/>
      <c r="AY190" s="152"/>
      <c r="AZ190" s="152"/>
      <c r="BA190" s="185" t="str">
        <f>C190</f>
        <v>Náklady na provedení skutečného zaměření stavby v rozsahu nezbytném pro zápis změny do katastru nemovitostí.</v>
      </c>
      <c r="BB190" s="152"/>
      <c r="BC190" s="152"/>
      <c r="BD190" s="152"/>
      <c r="BE190" s="152"/>
      <c r="BF190" s="152"/>
      <c r="BG190" s="152"/>
      <c r="BH190" s="152"/>
    </row>
    <row r="191" spans="1:60" x14ac:dyDescent="0.2">
      <c r="A191" s="3"/>
      <c r="B191" s="4"/>
      <c r="C191" s="191"/>
      <c r="D191" s="6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AE191">
        <v>15</v>
      </c>
      <c r="AF191">
        <v>21</v>
      </c>
      <c r="AG191" t="s">
        <v>82</v>
      </c>
    </row>
    <row r="192" spans="1:60" x14ac:dyDescent="0.2">
      <c r="A192" s="155"/>
      <c r="B192" s="156" t="s">
        <v>29</v>
      </c>
      <c r="C192" s="192"/>
      <c r="D192" s="157"/>
      <c r="E192" s="158"/>
      <c r="F192" s="158"/>
      <c r="G192" s="186">
        <f>G8+G23+G26+G49+G51+G71+G177</f>
        <v>0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AE192">
        <f>SUMIF(L7:L190,AE191,G7:G190)</f>
        <v>0</v>
      </c>
      <c r="AF192">
        <f>SUMIF(L7:L190,AF191,G7:G190)</f>
        <v>0</v>
      </c>
      <c r="AG192" t="s">
        <v>357</v>
      </c>
    </row>
    <row r="193" spans="3:33" x14ac:dyDescent="0.2">
      <c r="C193" s="193"/>
      <c r="D193" s="10"/>
      <c r="AG193" t="s">
        <v>358</v>
      </c>
    </row>
    <row r="194" spans="3:33" x14ac:dyDescent="0.2">
      <c r="D194" s="10"/>
    </row>
    <row r="195" spans="3:33" x14ac:dyDescent="0.2">
      <c r="D195" s="10"/>
    </row>
    <row r="196" spans="3:33" x14ac:dyDescent="0.2">
      <c r="D196" s="10"/>
    </row>
    <row r="197" spans="3:33" x14ac:dyDescent="0.2">
      <c r="D197" s="10"/>
    </row>
    <row r="198" spans="3:33" x14ac:dyDescent="0.2">
      <c r="D198" s="10"/>
    </row>
    <row r="199" spans="3:33" x14ac:dyDescent="0.2">
      <c r="D199" s="10"/>
    </row>
    <row r="200" spans="3:33" x14ac:dyDescent="0.2">
      <c r="D200" s="10"/>
    </row>
    <row r="201" spans="3:33" x14ac:dyDescent="0.2">
      <c r="D201" s="10"/>
    </row>
    <row r="202" spans="3:33" x14ac:dyDescent="0.2">
      <c r="D202" s="10"/>
    </row>
    <row r="203" spans="3:33" x14ac:dyDescent="0.2">
      <c r="D203" s="10"/>
    </row>
    <row r="204" spans="3:33" x14ac:dyDescent="0.2">
      <c r="D204" s="10"/>
    </row>
    <row r="205" spans="3:33" x14ac:dyDescent="0.2">
      <c r="D205" s="10"/>
    </row>
    <row r="206" spans="3:33" x14ac:dyDescent="0.2">
      <c r="D206" s="10"/>
    </row>
    <row r="207" spans="3:33" x14ac:dyDescent="0.2">
      <c r="D207" s="10"/>
    </row>
    <row r="208" spans="3:33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7Aj23ePn6/S2dZFR6fz+3C+M2rGgLQ7AIxjaDOlLrbrmngOEi+9l3V++vjaENIYHk8n9Aa6I2GLcMzYUcptcBA==" saltValue="/ELI2nE0wUZQFv0lpbxUbw==" spinCount="100000" sheet="1"/>
  <mergeCells count="27">
    <mergeCell ref="C60:G60"/>
    <mergeCell ref="A1:G1"/>
    <mergeCell ref="C2:G2"/>
    <mergeCell ref="C3:G3"/>
    <mergeCell ref="C4:G4"/>
    <mergeCell ref="C58:G58"/>
    <mergeCell ref="C105:G105"/>
    <mergeCell ref="C66:G66"/>
    <mergeCell ref="C68:G68"/>
    <mergeCell ref="C73:G73"/>
    <mergeCell ref="C76:G76"/>
    <mergeCell ref="C78:G78"/>
    <mergeCell ref="C82:G82"/>
    <mergeCell ref="C85:G85"/>
    <mergeCell ref="C88:G88"/>
    <mergeCell ref="C94:G94"/>
    <mergeCell ref="C97:G97"/>
    <mergeCell ref="C102:G102"/>
    <mergeCell ref="C187:G187"/>
    <mergeCell ref="C188:G188"/>
    <mergeCell ref="C190:G190"/>
    <mergeCell ref="C181:G181"/>
    <mergeCell ref="C182:G182"/>
    <mergeCell ref="C183:G183"/>
    <mergeCell ref="C184:G184"/>
    <mergeCell ref="C185:G185"/>
    <mergeCell ref="C186:G186"/>
  </mergeCells>
  <pageMargins left="0.59055118110236204" right="0.196850393700787" top="0.78740157499999996" bottom="0.78740157499999996" header="0.3" footer="0.3"/>
  <pageSetup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1 Pol'!Názvy_tisku</vt:lpstr>
      <vt:lpstr>oadresa</vt:lpstr>
      <vt:lpstr>Stavba!Objednatel</vt:lpstr>
      <vt:lpstr>Stavba!Objekt</vt:lpstr>
      <vt:lpstr>'1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Krejci</dc:creator>
  <cp:lastModifiedBy>Projektant1</cp:lastModifiedBy>
  <cp:lastPrinted>2019-03-19T12:27:02Z</cp:lastPrinted>
  <dcterms:created xsi:type="dcterms:W3CDTF">2009-04-08T07:15:50Z</dcterms:created>
  <dcterms:modified xsi:type="dcterms:W3CDTF">2020-08-18T05:34:48Z</dcterms:modified>
</cp:coreProperties>
</file>